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405" windowWidth="19425" windowHeight="9915" tabRatio="834" activeTab="2"/>
  </bookViews>
  <sheets>
    <sheet name="填报说明" sheetId="136" r:id="rId1"/>
    <sheet name="表头" sheetId="60" r:id="rId2"/>
    <sheet name="资产表审定" sheetId="215" r:id="rId3"/>
    <sheet name="负债表审定" sheetId="216" r:id="rId4"/>
    <sheet name="利润表审定" sheetId="217" r:id="rId5"/>
    <sheet name="资产表原报" sheetId="59" r:id="rId6"/>
    <sheet name="负债表原报" sheetId="61" r:id="rId7"/>
    <sheet name="利润表原报" sheetId="105" r:id="rId8"/>
    <sheet name="现流表原报" sheetId="132" r:id="rId9"/>
    <sheet name="终止经营净利润" sheetId="227" r:id="rId10"/>
    <sheet name="货币资金" sheetId="1" r:id="rId11"/>
    <sheet name="银行存款" sheetId="175" r:id="rId12"/>
    <sheet name="其他货币资金" sheetId="3" r:id="rId13"/>
    <sheet name="交易性金融资产" sheetId="4" r:id="rId14"/>
    <sheet name="衍生金融资产" sheetId="178" r:id="rId15"/>
    <sheet name="应收票据明细表" sheetId="6" r:id="rId16"/>
    <sheet name="应收票据坏账准备" sheetId="225" r:id="rId17"/>
    <sheet name="应收票据披露明细表" sheetId="143" r:id="rId18"/>
    <sheet name="应收账款" sheetId="8" r:id="rId19"/>
    <sheet name="外币应收账款" sheetId="202" r:id="rId20"/>
    <sheet name="应收账款坏账准备" sheetId="10" r:id="rId21"/>
    <sheet name="应收账款前十名" sheetId="11" r:id="rId22"/>
    <sheet name="应收款项融资" sheetId="179" r:id="rId23"/>
    <sheet name="应收款项融资减值准备" sheetId="180" r:id="rId24"/>
    <sheet name="预付款项" sheetId="12" r:id="rId25"/>
    <sheet name="外币预付款项 " sheetId="203" r:id="rId26"/>
    <sheet name="应收利息" sheetId="205" r:id="rId27"/>
    <sheet name="应收股利" sheetId="206" r:id="rId28"/>
    <sheet name="其他应收款" sheetId="204" r:id="rId29"/>
    <sheet name="外币其他应收款" sheetId="207" r:id="rId30"/>
    <sheet name="其他应收款坏账准备" sheetId="182" r:id="rId31"/>
    <sheet name="存货" sheetId="169" r:id="rId32"/>
    <sheet name="主要原材料、库存商品进销存明细表" sheetId="22" r:id="rId33"/>
    <sheet name="生产成本" sheetId="23" r:id="rId34"/>
    <sheet name="制造费用" sheetId="25" r:id="rId35"/>
    <sheet name="合同资产" sheetId="183" r:id="rId36"/>
    <sheet name="合同资产坏账准备" sheetId="224" r:id="rId37"/>
    <sheet name="持有待售资产" sheetId="165" r:id="rId38"/>
    <sheet name="一年内到期的非流动资产" sheetId="27" r:id="rId39"/>
    <sheet name="其他流动资产" sheetId="28" r:id="rId40"/>
    <sheet name="债权投资" sheetId="145" r:id="rId41"/>
    <sheet name="债权投资减值准备" sheetId="185" r:id="rId42"/>
    <sheet name="其他债权投资" sheetId="186" r:id="rId43"/>
    <sheet name="其他债权投资减值准备" sheetId="208" r:id="rId44"/>
    <sheet name="长期应收款" sheetId="33" r:id="rId45"/>
    <sheet name="外币长期应收款" sheetId="219" r:id="rId46"/>
    <sheet name="长期应收款坏账准备明细" sheetId="220" r:id="rId47"/>
    <sheet name="长期应收款坏账准备（三阶段）" sheetId="209" r:id="rId48"/>
    <sheet name="长期股权投资" sheetId="146" r:id="rId49"/>
    <sheet name="被投资单位基本信息明细表" sheetId="35" r:id="rId50"/>
    <sheet name="其他权益工具投资" sheetId="212" r:id="rId51"/>
    <sheet name="其他非流动金融资产" sheetId="213" r:id="rId52"/>
    <sheet name="投资性房地产(成本模式)" sheetId="37" r:id="rId53"/>
    <sheet name="投资性房地产(上市公司成本模式) " sheetId="147" r:id="rId54"/>
    <sheet name="投资性房地产(上市公司公允价值模式)" sheetId="148" r:id="rId55"/>
    <sheet name="固定资产" sheetId="39" r:id="rId56"/>
    <sheet name="固定资产 (上市公司)" sheetId="149" r:id="rId57"/>
    <sheet name="固定资产披露明细表" sheetId="150" r:id="rId58"/>
    <sheet name="固定资产清理" sheetId="226" r:id="rId59"/>
    <sheet name="在建工程" sheetId="151" r:id="rId60"/>
    <sheet name="在建工程增加明细表" sheetId="152" r:id="rId61"/>
    <sheet name="在建工程减值准备" sheetId="153" r:id="rId62"/>
    <sheet name="生产性生物资产" sheetId="161" r:id="rId63"/>
    <sheet name="生产性生物资产 (上市公司)" sheetId="156" r:id="rId64"/>
    <sheet name="油气资产" sheetId="157" r:id="rId65"/>
    <sheet name="油气资产 (上市公司)" sheetId="158" r:id="rId66"/>
    <sheet name="使用权资产" sheetId="189" r:id="rId67"/>
    <sheet name="无形资产" sheetId="52" r:id="rId68"/>
    <sheet name="无形资产 (上市公司)" sheetId="162" r:id="rId69"/>
    <sheet name="开发支出" sheetId="163" r:id="rId70"/>
    <sheet name="开发支出减值准备" sheetId="222" r:id="rId71"/>
    <sheet name="商誉" sheetId="54" r:id="rId72"/>
    <sheet name="长期待摊费用" sheetId="55" r:id="rId73"/>
    <sheet name="递延所得税资产" sheetId="56" r:id="rId74"/>
    <sheet name="其他非流动资产" sheetId="58" r:id="rId75"/>
    <sheet name="所有权受限资产" sheetId="64" r:id="rId76"/>
    <sheet name="短期借款(人民币)" sheetId="62" r:id="rId77"/>
    <sheet name="短期借款(外币)" sheetId="63" r:id="rId78"/>
    <sheet name="已到期未偿还的短期借款" sheetId="65" r:id="rId79"/>
    <sheet name="交易性金融负债" sheetId="66" r:id="rId80"/>
    <sheet name="衍生金融负债" sheetId="166" r:id="rId81"/>
    <sheet name="应付票据" sheetId="67" r:id="rId82"/>
    <sheet name="应付账款" sheetId="211" r:id="rId83"/>
    <sheet name="外币应付账款" sheetId="190" r:id="rId84"/>
    <sheet name="应付账款前十名" sheetId="70" r:id="rId85"/>
    <sheet name="预收款项" sheetId="71" r:id="rId86"/>
    <sheet name="外币预收款项" sheetId="191" r:id="rId87"/>
    <sheet name="预收款项前十名" sheetId="73" r:id="rId88"/>
    <sheet name="合同负债" sheetId="192" r:id="rId89"/>
    <sheet name="应付职工薪酬" sheetId="74" r:id="rId90"/>
    <sheet name="应交税费" sheetId="75" r:id="rId91"/>
    <sheet name="应交增值税明细表" sheetId="170" r:id="rId92"/>
    <sheet name="其他应付款" sheetId="78" r:id="rId93"/>
    <sheet name="外币其他应付款" sheetId="193" r:id="rId94"/>
    <sheet name="应付利息" sheetId="76" r:id="rId95"/>
    <sheet name="应付股利" sheetId="210" r:id="rId96"/>
    <sheet name="其他应付款前十名" sheetId="80" r:id="rId97"/>
    <sheet name="持有待售负债" sheetId="167" r:id="rId98"/>
    <sheet name="一年内到期的非流动负债" sheetId="81" r:id="rId99"/>
    <sheet name="一年内到期的长期借款" sheetId="82" r:id="rId100"/>
    <sheet name="一年内到期的应付债券" sheetId="83" r:id="rId101"/>
    <sheet name="一年内到期的长期应付款" sheetId="84" r:id="rId102"/>
    <sheet name="其他流动负债" sheetId="85" r:id="rId103"/>
    <sheet name="长期借款" sheetId="86" r:id="rId104"/>
    <sheet name="长期借款(外币)" sheetId="223" r:id="rId105"/>
    <sheet name="应付债券" sheetId="87" r:id="rId106"/>
    <sheet name="租赁负债" sheetId="194" r:id="rId107"/>
    <sheet name="长期应付款" sheetId="88" r:id="rId108"/>
    <sheet name="专项应付款" sheetId="92" r:id="rId109"/>
    <sheet name="长期应付职工薪酬" sheetId="89" r:id="rId110"/>
    <sheet name="预计辞退福利明细表" sheetId="90" r:id="rId111"/>
    <sheet name="辞退福利折现计算表" sheetId="91" r:id="rId112"/>
    <sheet name="预计负债" sheetId="93" r:id="rId113"/>
    <sheet name="递延收益" sheetId="95" r:id="rId114"/>
    <sheet name="递延所得税负债" sheetId="94" r:id="rId115"/>
    <sheet name="其他非流动负债" sheetId="96" r:id="rId116"/>
    <sheet name="实收资本" sheetId="97" r:id="rId117"/>
    <sheet name="其他权益工具" sheetId="168" r:id="rId118"/>
    <sheet name="资本公积" sheetId="99" r:id="rId119"/>
    <sheet name="库存股" sheetId="100" r:id="rId120"/>
    <sheet name="其他综合收益" sheetId="101" r:id="rId121"/>
    <sheet name="专项储备" sheetId="102" r:id="rId122"/>
    <sheet name="盈余公积" sheetId="103" r:id="rId123"/>
    <sheet name="未分配利润" sheetId="104" r:id="rId124"/>
    <sheet name="营业收入成本" sheetId="106" r:id="rId125"/>
    <sheet name="主营业务收入成本1" sheetId="107" r:id="rId126"/>
    <sheet name="主营业务收入成本2" sheetId="108" r:id="rId127"/>
    <sheet name="主要产品主要客户" sheetId="109" r:id="rId128"/>
    <sheet name="销售前10名" sheetId="110" r:id="rId129"/>
    <sheet name="其他业务收入成本" sheetId="111" r:id="rId130"/>
    <sheet name="税金及附加" sheetId="112" r:id="rId131"/>
    <sheet name="销售费用" sheetId="113" r:id="rId132"/>
    <sheet name="管理费用" sheetId="114" r:id="rId133"/>
    <sheet name="研发费用" sheetId="115" r:id="rId134"/>
    <sheet name="财务费用" sheetId="116" r:id="rId135"/>
    <sheet name="其他收益" sheetId="172" r:id="rId136"/>
    <sheet name="投资收益" sheetId="195" r:id="rId137"/>
    <sheet name="净敞口套期收益" sheetId="196" r:id="rId138"/>
    <sheet name="公允价值变动收益" sheetId="197" r:id="rId139"/>
    <sheet name="信用减值损失" sheetId="199" r:id="rId140"/>
    <sheet name="资产减值损失" sheetId="198" r:id="rId141"/>
    <sheet name="资产处置收益" sheetId="174" r:id="rId142"/>
    <sheet name="营业外收入" sheetId="200" r:id="rId143"/>
    <sheet name="营业外支出" sheetId="201" r:id="rId144"/>
    <sheet name="所得税费用" sheetId="124" r:id="rId145"/>
    <sheet name="现流表明细" sheetId="133" r:id="rId146"/>
    <sheet name="本公司关联方清单" sheetId="125" r:id="rId147"/>
    <sheet name="购销" sheetId="126" r:id="rId148"/>
    <sheet name="担保租赁" sheetId="127" r:id="rId149"/>
    <sheet name="资产转让" sheetId="128" r:id="rId150"/>
    <sheet name="资金拆借" sheetId="129" r:id="rId151"/>
    <sheet name="关联方往来明细表" sheetId="130" r:id="rId152"/>
    <sheet name="数据源" sheetId="141" state="hidden" r:id="rId153"/>
  </sheets>
  <definedNames>
    <definedName name="_xlnm._FilterDatabase" localSheetId="113" hidden="1">递延收益!$A$7:$M$7</definedName>
    <definedName name="_xlnm._FilterDatabase" localSheetId="57" hidden="1">固定资产披露明细表!$A$35:$E$35</definedName>
    <definedName name="_xlnm._FilterDatabase" localSheetId="58" hidden="1">固定资产清理!$A$7:$H$7</definedName>
    <definedName name="_xlnm._FilterDatabase" localSheetId="36" hidden="1">合同资产坏账准备!$A$7:$G$7</definedName>
    <definedName name="_xlnm._FilterDatabase" localSheetId="70" hidden="1">开发支出减值准备!$A$7:$G$7</definedName>
    <definedName name="_xlnm._FilterDatabase" localSheetId="115" hidden="1">其他非流动负债!$A$7:$I$7</definedName>
    <definedName name="_xlnm._FilterDatabase" localSheetId="51" hidden="1">其他非流动金融资产!#REF!</definedName>
    <definedName name="_xlnm._FilterDatabase" localSheetId="74" hidden="1">其他非流动资产!$A$7:$I$7</definedName>
    <definedName name="_xlnm._FilterDatabase" localSheetId="102" hidden="1">其他流动负债!$A$7:$I$7</definedName>
    <definedName name="_xlnm._FilterDatabase" localSheetId="50" hidden="1">其他权益工具投资!$A$7:$AR$7</definedName>
    <definedName name="_xlnm._FilterDatabase" localSheetId="92" hidden="1">其他应付款!$A$8:$AM$8</definedName>
    <definedName name="_xlnm._FilterDatabase" localSheetId="28" hidden="1">其他应收款!$A$8:$AF$8</definedName>
    <definedName name="_xlnm._FilterDatabase" localSheetId="30" hidden="1">其他应收款坏账准备!$A$6:$V$6</definedName>
    <definedName name="_xlnm._FilterDatabase" localSheetId="42" hidden="1">其他债权投资!$A$7:$AF$7</definedName>
    <definedName name="_xlnm._FilterDatabase" localSheetId="43" hidden="1">其他债权投资减值准备!$A$7:$V$7</definedName>
    <definedName name="_xlnm._FilterDatabase" localSheetId="62" hidden="1">生产性生物资产!$A$7:$H$7</definedName>
    <definedName name="_xlnm._FilterDatabase" localSheetId="63" hidden="1">'生产性生物资产 (上市公司)'!$A$7:$F$7</definedName>
    <definedName name="_xlnm._FilterDatabase" localSheetId="144" hidden="1">所得税费用!$A$7:$I$7</definedName>
    <definedName name="_xlnm._FilterDatabase" localSheetId="93" hidden="1">外币其他应付款!$A$8:$AU$8</definedName>
    <definedName name="_xlnm._FilterDatabase" localSheetId="29" hidden="1">外币其他应收款!#REF!</definedName>
    <definedName name="_xlnm._FilterDatabase" localSheetId="83" hidden="1">外币应付账款!$A$8:$AP$8</definedName>
    <definedName name="_xlnm._FilterDatabase" localSheetId="19" hidden="1">外币应收账款!$A$8:$AJ$8</definedName>
    <definedName name="_xlnm._FilterDatabase" localSheetId="25" hidden="1">'外币预付款项 '!#REF!</definedName>
    <definedName name="_xlnm._FilterDatabase" localSheetId="86" hidden="1">外币预收款项!$A$8:$AC$8</definedName>
    <definedName name="_xlnm._FilterDatabase" localSheetId="78" hidden="1">已到期未偿还的短期借款!$A$7:$G$7</definedName>
    <definedName name="_xlnm._FilterDatabase" localSheetId="82" hidden="1">应付账款!$A$8:$AK$8</definedName>
    <definedName name="_xlnm._FilterDatabase" localSheetId="27" hidden="1">应收股利!$A$8:$L$8</definedName>
    <definedName name="_xlnm._FilterDatabase" localSheetId="22" hidden="1">应收款项融资!$A$8:$Y$8</definedName>
    <definedName name="_xlnm._FilterDatabase" localSheetId="23" hidden="1">应收款项融资减值准备!$A$7:$V$7</definedName>
    <definedName name="_xlnm._FilterDatabase" localSheetId="26" hidden="1">应收利息!$A$8:$M$8</definedName>
    <definedName name="_xlnm._FilterDatabase" localSheetId="16" hidden="1">应收票据坏账准备!$A$7:$G$7</definedName>
    <definedName name="_xlnm._FilterDatabase" localSheetId="17" hidden="1">应收票据披露明细表!$A$8:$D$8</definedName>
    <definedName name="_xlnm._FilterDatabase" localSheetId="18" hidden="1">应收账款!$A$8:$AE$8</definedName>
    <definedName name="_xlnm._FilterDatabase" localSheetId="20" hidden="1">应收账款坏账准备!$A$7:$G$7</definedName>
    <definedName name="_xlnm._FilterDatabase" localSheetId="64" hidden="1">油气资产!$A$7:$G$7</definedName>
    <definedName name="_xlnm._FilterDatabase" localSheetId="65" hidden="1">'油气资产 (上市公司)'!$A$7:$F$7</definedName>
    <definedName name="_xlnm._FilterDatabase" localSheetId="24" hidden="1">预付款项!#REF!</definedName>
    <definedName name="_xlnm._FilterDatabase" localSheetId="110" hidden="1">预计辞退福利明细表!$A$9:$Y$9</definedName>
    <definedName name="_xlnm._FilterDatabase" localSheetId="112" hidden="1">预计负债!$A$7:$I$7</definedName>
    <definedName name="_xlnm._FilterDatabase" localSheetId="85" hidden="1">预收款项!$A$8:$X$8</definedName>
    <definedName name="_xlnm._FilterDatabase" localSheetId="61" hidden="1">在建工程减值准备!$A$7:$G$7</definedName>
    <definedName name="_xlnm._FilterDatabase" localSheetId="40" hidden="1">债权投资!#REF!</definedName>
    <definedName name="_xlnm._FilterDatabase" localSheetId="41" hidden="1">债权投资减值准备!$A$7:$V$7</definedName>
    <definedName name="_xlnm._FilterDatabase" localSheetId="47" hidden="1">'长期应收款坏账准备（三阶段）'!$A$7:$V$7</definedName>
    <definedName name="_xlnm._FilterDatabase" localSheetId="46" hidden="1">长期应收款坏账准备明细!$A$7:$G$7</definedName>
    <definedName name="AS2DocOpenMode" hidden="1">"AS2DocumentEdit"</definedName>
    <definedName name="_xlnm.Print_Area" localSheetId="49">被投资单位基本信息明细表!$A$2:$M$21</definedName>
    <definedName name="_xlnm.Print_Area" localSheetId="146">本公司关联方清单!$A$2:$K$66</definedName>
    <definedName name="_xlnm.Print_Area" localSheetId="1">表头!$A$1:$C$10</definedName>
    <definedName name="_xlnm.Print_Area" localSheetId="134">财务费用!$A$2:$J$19</definedName>
    <definedName name="_xlnm.Print_Area" localSheetId="97">持有待售负债!$A$2:$O$14</definedName>
    <definedName name="_xlnm.Print_Area" localSheetId="37">持有待售资产!$A$2:$O$15</definedName>
    <definedName name="_xlnm.Print_Area" localSheetId="111">辞退福利折现计算表!$A$2:$AY$19</definedName>
    <definedName name="_xlnm.Print_Area" localSheetId="31">存货!$A$2:$K$43</definedName>
    <definedName name="_xlnm.Print_Area" localSheetId="148">担保租赁!$A$2:$J$44</definedName>
    <definedName name="_xlnm.Print_Area" localSheetId="113">递延收益!$A$2:$Q$19</definedName>
    <definedName name="_xlnm.Print_Area" localSheetId="114">递延所得税负债!$A$2:$P$20</definedName>
    <definedName name="_xlnm.Print_Area" localSheetId="73">递延所得税资产!$A$2:$L$40</definedName>
    <definedName name="_xlnm.Print_Area" localSheetId="76">'短期借款(人民币)'!$A$2:$U$19</definedName>
    <definedName name="_xlnm.Print_Area" localSheetId="77">'短期借款(外币)'!$A$2:$Z$19</definedName>
    <definedName name="_xlnm.Print_Area" localSheetId="3">负债表审定!$A$1:$D$46</definedName>
    <definedName name="_xlnm.Print_Area" localSheetId="6">负债表原报!$A$1:$D$46</definedName>
    <definedName name="_xlnm.Print_Area" localSheetId="138">公允价值变动收益!$A$2:$K$14</definedName>
    <definedName name="_xlnm.Print_Area" localSheetId="147">购销!$A$2:$I$38</definedName>
    <definedName name="_xlnm.Print_Area" localSheetId="55">固定资产!$A$2:$J$54</definedName>
    <definedName name="_xlnm.Print_Area" localSheetId="56">'固定资产 (上市公司)'!$A$2:$G$111</definedName>
    <definedName name="_xlnm.Print_Area" localSheetId="57">固定资产披露明细表!$A$2:$G$69</definedName>
    <definedName name="_xlnm.Print_Area" localSheetId="58">固定资产清理!$A$2:$K$19</definedName>
    <definedName name="_xlnm.Print_Area" localSheetId="151">关联方往来明细表!$A$2:$I$29</definedName>
    <definedName name="_xlnm.Print_Area" localSheetId="132">管理费用!$A$2:$M$24</definedName>
    <definedName name="_xlnm.Print_Area" localSheetId="88">合同负债!$A$2:$K$20</definedName>
    <definedName name="_xlnm.Print_Area" localSheetId="35">合同资产!$A$2:$J$20</definedName>
    <definedName name="_xlnm.Print_Area" localSheetId="36">合同资产坏账准备!$A$2:$M$20</definedName>
    <definedName name="_xlnm.Print_Area" localSheetId="10">货币资金!$A$2:$K$34</definedName>
    <definedName name="_xlnm.Print_Area" localSheetId="79">交易性金融负债!$A$2:$R$20</definedName>
    <definedName name="_xlnm.Print_Area" localSheetId="13">交易性金融资产!$A$2:$W$20</definedName>
    <definedName name="_xlnm.Print_Area" localSheetId="137">净敞口套期收益!$A$2:$K$11</definedName>
    <definedName name="_xlnm.Print_Area" localSheetId="69">开发支出!$A$2:$T$24</definedName>
    <definedName name="_xlnm.Print_Area" localSheetId="70">开发支出减值准备!$A$2:$K$15</definedName>
    <definedName name="_xlnm.Print_Area" localSheetId="119">库存股!$A$2:$J$16</definedName>
    <definedName name="_xlnm.Print_Area" localSheetId="4">利润表审定!$A$1:$D$65</definedName>
    <definedName name="_xlnm.Print_Area" localSheetId="7">利润表原报!$A$1:$D$64</definedName>
    <definedName name="_xlnm.Print_Area" localSheetId="115">其他非流动负债!$A$2:$K$19</definedName>
    <definedName name="_xlnm.Print_Area" localSheetId="51">其他非流动金融资产!$A$2:$W$20</definedName>
    <definedName name="_xlnm.Print_Area" localSheetId="74">其他非流动资产!$A$2:$K$14</definedName>
    <definedName name="_xlnm.Print_Area" localSheetId="12">其他货币资金!$A$2:$R$20</definedName>
    <definedName name="_xlnm.Print_Area" localSheetId="102">其他流动负债!$A$2:$K$19</definedName>
    <definedName name="_xlnm.Print_Area" localSheetId="39">其他流动资产!$A$2:$K$14</definedName>
    <definedName name="_xlnm.Print_Area" localSheetId="117">其他权益工具!$A$2:$N$20</definedName>
    <definedName name="_xlnm.Print_Area" localSheetId="50">其他权益工具投资!$A$2:$AE$20</definedName>
    <definedName name="_xlnm.Print_Area" localSheetId="135">其他收益!$A$2:$R$19</definedName>
    <definedName name="_xlnm.Print_Area" localSheetId="129">其他业务收入成本!$A$2:$J$38</definedName>
    <definedName name="_xlnm.Print_Area" localSheetId="92">其他应付款!$A$2:$X$27</definedName>
    <definedName name="_xlnm.Print_Area" localSheetId="96">其他应付款前十名!$A$2:$I$32</definedName>
    <definedName name="_xlnm.Print_Area" localSheetId="28">其他应收款!$A$2:$AF$41</definedName>
    <definedName name="_xlnm.Print_Area" localSheetId="30">其他应收款坏账准备!$A$2:$O$25</definedName>
    <definedName name="_xlnm.Print_Area" localSheetId="42">其他债权投资!$A$2:$AG$29</definedName>
    <definedName name="_xlnm.Print_Area" localSheetId="43">其他债权投资减值准备!$A$2:$H$25</definedName>
    <definedName name="_xlnm.Print_Area" localSheetId="120">其他综合收益!$A$2:$K$21</definedName>
    <definedName name="_xlnm.Print_Area" localSheetId="71">商誉!$A$2:$J$22</definedName>
    <definedName name="_xlnm.Print_Area" localSheetId="33">生产成本!$A$2:$G$27</definedName>
    <definedName name="_xlnm.Print_Area" localSheetId="62">生产性生物资产!$A$2:$K$20</definedName>
    <definedName name="_xlnm.Print_Area" localSheetId="63">'生产性生物资产 (上市公司)'!$A$2:$F$112</definedName>
    <definedName name="_xlnm.Print_Area" localSheetId="116">实收资本!$A$2:$L$22</definedName>
    <definedName name="_xlnm.Print_Area" localSheetId="66">使用权资产!$A$2:$G$108</definedName>
    <definedName name="_xlnm.Print_Area" localSheetId="130">税金及附加!$A$2:$M$21</definedName>
    <definedName name="_xlnm.Print_Area" localSheetId="144">所得税费用!$A$2:$I$39</definedName>
    <definedName name="_xlnm.Print_Area" localSheetId="75">所有权受限资产!$A$2:$F$21</definedName>
    <definedName name="_xlnm.Print_Area" localSheetId="0">填报说明!$A$1:$A$9</definedName>
    <definedName name="_xlnm.Print_Area" localSheetId="136">投资收益!$A$2:$K$21</definedName>
    <definedName name="_xlnm.Print_Area" localSheetId="52">'投资性房地产(成本模式)'!$A$2:$J$24</definedName>
    <definedName name="_xlnm.Print_Area" localSheetId="53">'投资性房地产(上市公司成本模式) '!$A$2:$F$116</definedName>
    <definedName name="_xlnm.Print_Area" localSheetId="54">'投资性房地产(上市公司公允价值模式)'!$A$2:$F$22</definedName>
    <definedName name="_xlnm.Print_Area" localSheetId="93">外币其他应付款!$A$2:$AC$30</definedName>
    <definedName name="_xlnm.Print_Area" localSheetId="29">外币其他应收款!$A$2:$AK$30</definedName>
    <definedName name="_xlnm.Print_Area" localSheetId="83">外币应付账款!$A$2:$AC$30</definedName>
    <definedName name="_xlnm.Print_Area" localSheetId="19">外币应收账款!$A$2:$AJ$30</definedName>
    <definedName name="_xlnm.Print_Area" localSheetId="25">'外币预付款项 '!$A$2:$AB$30</definedName>
    <definedName name="_xlnm.Print_Area" localSheetId="86">外币预收款项!$A$2:$AC$30</definedName>
    <definedName name="_xlnm.Print_Area" localSheetId="45">外币长期应收款!$A$2:$X$15</definedName>
    <definedName name="_xlnm.Print_Area" localSheetId="123">未分配利润!$A$2:$F$24</definedName>
    <definedName name="_xlnm.Print_Area" localSheetId="67">无形资产!$A$2:$L$48</definedName>
    <definedName name="_xlnm.Print_Area" localSheetId="68">'无形资产 (上市公司)'!$A$2:$F$109</definedName>
    <definedName name="_xlnm.Print_Area" localSheetId="145">现流表明细!$A$2:$C$59</definedName>
    <definedName name="_xlnm.Print_Area" localSheetId="8">现流表原报!$A$1:$D$77</definedName>
    <definedName name="_xlnm.Print_Area" localSheetId="131">销售费用!$A$2:$M$21</definedName>
    <definedName name="_xlnm.Print_Area" localSheetId="128">销售前10名!$A$2:$H$19</definedName>
    <definedName name="_xlnm.Print_Area" localSheetId="139">信用减值损失!$A$2:$K$17</definedName>
    <definedName name="_xlnm.Print_Area" localSheetId="133">研发费用!$A$2:$P$20</definedName>
    <definedName name="_xlnm.Print_Area" localSheetId="80">衍生金融负债!$A$2:$Q$20</definedName>
    <definedName name="_xlnm.Print_Area" localSheetId="14">衍生金融资产!$A$2:$V$20</definedName>
    <definedName name="_xlnm.Print_Area" localSheetId="98">一年内到期的非流动负债!$A$2:$L$12</definedName>
    <definedName name="_xlnm.Print_Area" localSheetId="38">一年内到期的非流动资产!$A$2:$P$14</definedName>
    <definedName name="_xlnm.Print_Area" localSheetId="100">一年内到期的应付债券!$A$2:$K$14</definedName>
    <definedName name="_xlnm.Print_Area" localSheetId="99">一年内到期的长期借款!$A$2:$K$35</definedName>
    <definedName name="_xlnm.Print_Area" localSheetId="101">一年内到期的长期应付款!$A$2:$H$17</definedName>
    <definedName name="_xlnm.Print_Area" localSheetId="78">已到期未偿还的短期借款!$A$2:$G$19</definedName>
    <definedName name="_xlnm.Print_Area" localSheetId="11">银行存款!$A$2:$T$30</definedName>
    <definedName name="_xlnm.Print_Area" localSheetId="122">盈余公积!$A$2:$J$13</definedName>
    <definedName name="_xlnm.Print_Area" localSheetId="124">营业收入成本!$A$2:$Q$12</definedName>
    <definedName name="_xlnm.Print_Area" localSheetId="142">营业外收入!$A$2:$K$14</definedName>
    <definedName name="_xlnm.Print_Area" localSheetId="143">营业外支出!$A$2:$K$15</definedName>
    <definedName name="_xlnm.Print_Area" localSheetId="95">应付股利!$A$2:$M$19</definedName>
    <definedName name="_xlnm.Print_Area" localSheetId="94">应付利息!$A$2:$Q$19</definedName>
    <definedName name="_xlnm.Print_Area" localSheetId="81">应付票据!$A$2:$R$35</definedName>
    <definedName name="_xlnm.Print_Area" localSheetId="105">应付债券!$A$2:$AD$20</definedName>
    <definedName name="_xlnm.Print_Area" localSheetId="82">应付账款!$A$2:$X$30</definedName>
    <definedName name="_xlnm.Print_Area" localSheetId="84">应付账款前十名!$A$2:$I$32</definedName>
    <definedName name="_xlnm.Print_Area" localSheetId="89">应付职工薪酬!$A$2:$J$48</definedName>
    <definedName name="_xlnm.Print_Area" localSheetId="90">应交税费!$A$2:$M$28</definedName>
    <definedName name="_xlnm.Print_Area" localSheetId="91">应交增值税明细表!$A$2:$E$62</definedName>
    <definedName name="_xlnm.Print_Area" localSheetId="27">应收股利!$A$2:$L$20</definedName>
    <definedName name="_xlnm.Print_Area" localSheetId="22">应收款项融资!$A$2:$K$20</definedName>
    <definedName name="_xlnm.Print_Area" localSheetId="23">应收款项融资减值准备!$A$2:$H$25</definedName>
    <definedName name="_xlnm.Print_Area" localSheetId="26">应收利息!$A$2:$M$20</definedName>
    <definedName name="_xlnm.Print_Area" localSheetId="16">应收票据坏账准备!$A$2:$M$20</definedName>
    <definedName name="_xlnm.Print_Area" localSheetId="15">应收票据明细表!$A$2:$R$31</definedName>
    <definedName name="_xlnm.Print_Area" localSheetId="17">应收票据披露明细表!$A$2:$G$50</definedName>
    <definedName name="_xlnm.Print_Area" localSheetId="18">应收账款!$A$2:$AE$40</definedName>
    <definedName name="_xlnm.Print_Area" localSheetId="20">应收账款坏账准备!$A$2:$M$20</definedName>
    <definedName name="_xlnm.Print_Area" localSheetId="21">应收账款前十名!$A$2:$L$32</definedName>
    <definedName name="_xlnm.Print_Area" localSheetId="64">油气资产!$A$2:$J$23</definedName>
    <definedName name="_xlnm.Print_Area" localSheetId="65">'油气资产 (上市公司)'!$A$2:$F$103</definedName>
    <definedName name="_xlnm.Print_Area" localSheetId="24">预付款项!$A$2:$W$30</definedName>
    <definedName name="_xlnm.Print_Area" localSheetId="110">预计辞退福利明细表!$A$2:$Y$41</definedName>
    <definedName name="_xlnm.Print_Area" localSheetId="112">预计负债!$A$2:$K$19</definedName>
    <definedName name="_xlnm.Print_Area" localSheetId="85">预收款项!$A$2:$X$30</definedName>
    <definedName name="_xlnm.Print_Area" localSheetId="87">预收款项前十名!$A$2:$I$32</definedName>
    <definedName name="_xlnm.Print_Area" localSheetId="59">在建工程!$A$2:$R$28</definedName>
    <definedName name="_xlnm.Print_Area" localSheetId="61">在建工程减值准备!$A$2:$K$15</definedName>
    <definedName name="_xlnm.Print_Area" localSheetId="60">在建工程增加明细表!$A$2:$H$32</definedName>
    <definedName name="_xlnm.Print_Area" localSheetId="40">债权投资!$A$2:$AG$20</definedName>
    <definedName name="_xlnm.Print_Area" localSheetId="41">债权投资减值准备!$A$2:$H$25</definedName>
    <definedName name="_xlnm.Print_Area" localSheetId="72">长期待摊费用!$A$2:$O$20</definedName>
    <definedName name="_xlnm.Print_Area" localSheetId="48">长期股权投资!$A$2:$AF$23</definedName>
    <definedName name="_xlnm.Print_Area" localSheetId="103">长期借款!$A$2:$W$19</definedName>
    <definedName name="_xlnm.Print_Area" localSheetId="104">'长期借款(外币)'!$A$2:$Z$19</definedName>
    <definedName name="_xlnm.Print_Area" localSheetId="107">长期应付款!$A$2:$Q$19</definedName>
    <definedName name="_xlnm.Print_Area" localSheetId="109">长期应付职工薪酬!$A$2:$J$32</definedName>
    <definedName name="_xlnm.Print_Area" localSheetId="44">长期应收款!$A$2:$R$14</definedName>
    <definedName name="_xlnm.Print_Area" localSheetId="47">'长期应收款坏账准备（三阶段）'!$A$2:$H$65</definedName>
    <definedName name="_xlnm.Print_Area" localSheetId="46">长期应收款坏账准备明细!$A$2:$M$20</definedName>
    <definedName name="_xlnm.Print_Area" localSheetId="34">制造费用!$A$2:$G$24</definedName>
    <definedName name="_xlnm.Print_Area" localSheetId="9">终止经营净利润!$A$2:$E$34</definedName>
    <definedName name="_xlnm.Print_Area" localSheetId="127">主要产品主要客户!$A$2:$K$25</definedName>
    <definedName name="_xlnm.Print_Area" localSheetId="32">主要原材料、库存商品进销存明细表!$A$2:$Q$24</definedName>
    <definedName name="_xlnm.Print_Area" localSheetId="125">主营业务收入成本1!$A$2:$P$25</definedName>
    <definedName name="_xlnm.Print_Area" localSheetId="126">主营业务收入成本2!$A$2:$O$35</definedName>
    <definedName name="_xlnm.Print_Area" localSheetId="121">专项储备!$A$2:$K$14</definedName>
    <definedName name="_xlnm.Print_Area" localSheetId="108">专项应付款!$A$2:$O$19</definedName>
    <definedName name="_xlnm.Print_Area" localSheetId="118">资本公积!$A$2:$K$15</definedName>
    <definedName name="_xlnm.Print_Area" localSheetId="2">资产表审定!$A$1:$D$40</definedName>
    <definedName name="_xlnm.Print_Area" localSheetId="5">资产表原报!$A$1:$D$40</definedName>
    <definedName name="_xlnm.Print_Area" localSheetId="141">资产处置收益!$A$2:$K$14</definedName>
    <definedName name="_xlnm.Print_Area" localSheetId="140">资产减值损失!$A$2:$K$21</definedName>
    <definedName name="_xlnm.Print_Area" localSheetId="149">资产转让!$A$2:$I$16</definedName>
    <definedName name="_xlnm.Print_Area" localSheetId="150">资金拆借!$A$2:$E$57</definedName>
    <definedName name="_xlnm.Print_Area" localSheetId="106">租赁负债!$A$2:$P$19</definedName>
    <definedName name="_xlnm.Print_Titles" localSheetId="146">本公司关联方清单!$2:$5</definedName>
    <definedName name="_xlnm.Print_Titles" localSheetId="111">辞退福利折现计算表!$A$2:$IV$8</definedName>
    <definedName name="_xlnm.Print_Titles" localSheetId="148">担保租赁!$2:$5</definedName>
    <definedName name="_xlnm.Print_Titles" localSheetId="113">递延收益!$2:$7</definedName>
    <definedName name="_xlnm.Print_Titles" localSheetId="76">'短期借款(人民币)'!$2:$7</definedName>
    <definedName name="_xlnm.Print_Titles" localSheetId="77">'短期借款(外币)'!$2:$7</definedName>
    <definedName name="_xlnm.Print_Titles" localSheetId="56">'固定资产 (上市公司)'!$2:$7</definedName>
    <definedName name="_xlnm.Print_Titles" localSheetId="57">固定资产披露明细表!$2:$6</definedName>
    <definedName name="_xlnm.Print_Titles" localSheetId="151">关联方往来明细表!$2:$5</definedName>
    <definedName name="_xlnm.Print_Titles" localSheetId="88">合同负债!$2:$8</definedName>
    <definedName name="_xlnm.Print_Titles" localSheetId="36">合同资产坏账准备!$2:$8</definedName>
    <definedName name="_xlnm.Print_Titles" localSheetId="10">货币资金!$2:$8</definedName>
    <definedName name="_xlnm.Print_Titles" localSheetId="79">交易性金融负债!$2:$8</definedName>
    <definedName name="_xlnm.Print_Titles" localSheetId="13">交易性金融资产!$2:$8</definedName>
    <definedName name="_xlnm.Print_Titles" localSheetId="51">其他非流动金融资产!$2:$5</definedName>
    <definedName name="_xlnm.Print_Titles" localSheetId="12">其他货币资金!$2:$8</definedName>
    <definedName name="_xlnm.Print_Titles" localSheetId="102">其他流动负债!$2:$7</definedName>
    <definedName name="_xlnm.Print_Titles" localSheetId="117">其他权益工具!$2:$8</definedName>
    <definedName name="_xlnm.Print_Titles" localSheetId="50">其他权益工具投资!$2:$5</definedName>
    <definedName name="_xlnm.Print_Titles" localSheetId="92">其他应付款!$2:$7</definedName>
    <definedName name="_xlnm.Print_Titles" localSheetId="96">其他应付款前十名!$2:$8</definedName>
    <definedName name="_xlnm.Print_Titles" localSheetId="28">其他应收款!$A:$B,其他应收款!$2:$7</definedName>
    <definedName name="_xlnm.Print_Titles" localSheetId="30">其他应收款坏账准备!$2:$5</definedName>
    <definedName name="_xlnm.Print_Titles" localSheetId="42">其他债权投资!$2:$5</definedName>
    <definedName name="_xlnm.Print_Titles" localSheetId="43">其他债权投资减值准备!$2:$6</definedName>
    <definedName name="_xlnm.Print_Titles" localSheetId="63">'生产性生物资产 (上市公司)'!$2:$7</definedName>
    <definedName name="_xlnm.Print_Titles" localSheetId="116">实收资本!$2:$5</definedName>
    <definedName name="_xlnm.Print_Titles" localSheetId="66">使用权资产!$2:$7</definedName>
    <definedName name="_xlnm.Print_Titles" localSheetId="52">'投资性房地产(成本模式)'!$2:$6</definedName>
    <definedName name="_xlnm.Print_Titles" localSheetId="53">'投资性房地产(上市公司成本模式) '!$2:$8</definedName>
    <definedName name="_xlnm.Print_Titles" localSheetId="54">'投资性房地产(上市公司公允价值模式)'!$2:$6</definedName>
    <definedName name="_xlnm.Print_Titles" localSheetId="93">外币其他应付款!$2:$7</definedName>
    <definedName name="_xlnm.Print_Titles" localSheetId="29">外币其他应收款!$A:$B,外币其他应收款!$2:$6</definedName>
    <definedName name="_xlnm.Print_Titles" localSheetId="83">外币应付账款!$2:$7</definedName>
    <definedName name="_xlnm.Print_Titles" localSheetId="19">外币应收账款!$A:$B,外币应收账款!$2:$7</definedName>
    <definedName name="_xlnm.Print_Titles" localSheetId="25">'外币预付款项 '!$2:$9</definedName>
    <definedName name="_xlnm.Print_Titles" localSheetId="86">外币预收款项!$2:$8</definedName>
    <definedName name="_xlnm.Print_Titles" localSheetId="128">销售前10名!$2:$7</definedName>
    <definedName name="_xlnm.Print_Titles" localSheetId="80">衍生金融负债!$2:$8</definedName>
    <definedName name="_xlnm.Print_Titles" localSheetId="14">衍生金融资产!$2:$8</definedName>
    <definedName name="_xlnm.Print_Titles" localSheetId="98">一年内到期的非流动负债!$2:$7</definedName>
    <definedName name="_xlnm.Print_Titles" localSheetId="99">一年内到期的长期借款!$2:$5</definedName>
    <definedName name="_xlnm.Print_Titles" localSheetId="78">已到期未偿还的短期借款!$2:$7</definedName>
    <definedName name="_xlnm.Print_Titles" localSheetId="11">银行存款!$2:$8</definedName>
    <definedName name="_xlnm.Print_Titles" localSheetId="95">应付股利!$2:$7</definedName>
    <definedName name="_xlnm.Print_Titles" localSheetId="94">应付利息!$2:$7</definedName>
    <definedName name="_xlnm.Print_Titles" localSheetId="81">应付票据!$2:$7</definedName>
    <definedName name="_xlnm.Print_Titles" localSheetId="82">应付账款!$2:$7</definedName>
    <definedName name="_xlnm.Print_Titles" localSheetId="84">应付账款前十名!$2:$8</definedName>
    <definedName name="_xlnm.Print_Titles" localSheetId="27">应收股利!$2:$7</definedName>
    <definedName name="_xlnm.Print_Titles" localSheetId="22">应收款项融资!$2:$6</definedName>
    <definedName name="_xlnm.Print_Titles" localSheetId="23">应收款项融资减值准备!$2:$6</definedName>
    <definedName name="_xlnm.Print_Titles" localSheetId="26">应收利息!$2:$7</definedName>
    <definedName name="_xlnm.Print_Titles" localSheetId="16">应收票据坏账准备!$2:$8</definedName>
    <definedName name="_xlnm.Print_Titles" localSheetId="17">应收票据披露明细表!$2:$8</definedName>
    <definedName name="_xlnm.Print_Titles" localSheetId="18">应收账款!$A:$B,应收账款!$2:$7</definedName>
    <definedName name="_xlnm.Print_Titles" localSheetId="20">应收账款坏账准备!$2:$8</definedName>
    <definedName name="_xlnm.Print_Titles" localSheetId="21">应收账款前十名!$2:$8</definedName>
    <definedName name="_xlnm.Print_Titles" localSheetId="65">'油气资产 (上市公司)'!$2:$7</definedName>
    <definedName name="_xlnm.Print_Titles" localSheetId="24">预付款项!$2:$6</definedName>
    <definedName name="_xlnm.Print_Titles" localSheetId="85">预收款项!$2:$8</definedName>
    <definedName name="_xlnm.Print_Titles" localSheetId="87">预收款项前十名!$2:$8</definedName>
    <definedName name="_xlnm.Print_Titles" localSheetId="60">在建工程增加明细表!$2:$7</definedName>
    <definedName name="_xlnm.Print_Titles" localSheetId="40">债权投资!$2:$5</definedName>
    <definedName name="_xlnm.Print_Titles" localSheetId="41">债权投资减值准备!$2:$6</definedName>
    <definedName name="_xlnm.Print_Titles" localSheetId="103">长期借款!$2:$7</definedName>
    <definedName name="_xlnm.Print_Titles" localSheetId="104">'长期借款(外币)'!$2:$7</definedName>
    <definedName name="_xlnm.Print_Titles" localSheetId="47">'长期应收款坏账准备（三阶段）'!$2:$6</definedName>
    <definedName name="_xlnm.Print_Titles" localSheetId="46">长期应收款坏账准备明细!$2:$8</definedName>
    <definedName name="_xlnm.Print_Titles" localSheetId="32">主要原材料、库存商品进销存明细表!$2:$8</definedName>
    <definedName name="_xlnm.Print_Titles" localSheetId="149">资产转让!$2:$5</definedName>
    <definedName name="_xlnm.Print_Titles" localSheetId="150">资金拆借!$2:$2</definedName>
    <definedName name="虢正科" localSheetId="97">#REF!</definedName>
    <definedName name="虢正科" localSheetId="37">#REF!</definedName>
    <definedName name="虢正科" localSheetId="31">#REF!</definedName>
    <definedName name="虢正科" localSheetId="3">#REF!</definedName>
    <definedName name="虢正科" localSheetId="138">#REF!</definedName>
    <definedName name="虢正科" localSheetId="58">#REF!</definedName>
    <definedName name="虢正科" localSheetId="88">#REF!</definedName>
    <definedName name="虢正科" localSheetId="35">#REF!</definedName>
    <definedName name="虢正科" localSheetId="36">#REF!</definedName>
    <definedName name="虢正科" localSheetId="137">#REF!</definedName>
    <definedName name="虢正科" localSheetId="70">#REF!</definedName>
    <definedName name="虢正科" localSheetId="4">#REF!</definedName>
    <definedName name="虢正科" localSheetId="51">#REF!</definedName>
    <definedName name="虢正科" localSheetId="117">#REF!</definedName>
    <definedName name="虢正科" localSheetId="50">#REF!</definedName>
    <definedName name="虢正科" localSheetId="135">#REF!</definedName>
    <definedName name="虢正科" localSheetId="28">#REF!</definedName>
    <definedName name="虢正科" localSheetId="30">#REF!</definedName>
    <definedName name="虢正科" localSheetId="42">#REF!</definedName>
    <definedName name="虢正科" localSheetId="43">#REF!</definedName>
    <definedName name="虢正科" localSheetId="66">#REF!</definedName>
    <definedName name="虢正科" localSheetId="136">#REF!</definedName>
    <definedName name="虢正科" localSheetId="93">#REF!</definedName>
    <definedName name="虢正科" localSheetId="29">#REF!</definedName>
    <definedName name="虢正科" localSheetId="83">#REF!</definedName>
    <definedName name="虢正科" localSheetId="19">#REF!</definedName>
    <definedName name="虢正科" localSheetId="25">#REF!</definedName>
    <definedName name="虢正科" localSheetId="86">#REF!</definedName>
    <definedName name="虢正科" localSheetId="45">#REF!</definedName>
    <definedName name="虢正科" localSheetId="139">#REF!</definedName>
    <definedName name="虢正科" localSheetId="80">#REF!</definedName>
    <definedName name="虢正科" localSheetId="14">#REF!</definedName>
    <definedName name="虢正科" localSheetId="11">#REF!</definedName>
    <definedName name="虢正科" localSheetId="142">#REF!</definedName>
    <definedName name="虢正科" localSheetId="143">#REF!</definedName>
    <definedName name="虢正科" localSheetId="95">#REF!</definedName>
    <definedName name="虢正科" localSheetId="82">#REF!</definedName>
    <definedName name="虢正科" localSheetId="91">#REF!</definedName>
    <definedName name="虢正科" localSheetId="27">#REF!</definedName>
    <definedName name="虢正科" localSheetId="22">#REF!</definedName>
    <definedName name="虢正科" localSheetId="23">#REF!</definedName>
    <definedName name="虢正科" localSheetId="26">#REF!</definedName>
    <definedName name="虢正科" localSheetId="16">#REF!</definedName>
    <definedName name="虢正科" localSheetId="41">#REF!</definedName>
    <definedName name="虢正科" localSheetId="104">#REF!</definedName>
    <definedName name="虢正科" localSheetId="47">#REF!</definedName>
    <definedName name="虢正科" localSheetId="46">#REF!</definedName>
    <definedName name="虢正科" localSheetId="9">#REF!</definedName>
    <definedName name="虢正科" localSheetId="2">#REF!</definedName>
    <definedName name="虢正科" localSheetId="140">#REF!</definedName>
    <definedName name="虢正科" localSheetId="106">#REF!</definedName>
    <definedName name="虢正科">#REF!</definedName>
    <definedName name="坏账计提类别" localSheetId="58">应收账款!$AF$3:$AF$6</definedName>
    <definedName name="坏账计提类别" localSheetId="36">应收账款!#REF!</definedName>
    <definedName name="坏账计提类别" localSheetId="70">应收账款!#REF!</definedName>
    <definedName name="坏账计提类别" localSheetId="28">其他应收款!#REF!</definedName>
    <definedName name="坏账计提类别" localSheetId="29">外币其他应收款!#REF!</definedName>
    <definedName name="坏账计提类别" localSheetId="19">外币应收账款!#REF!</definedName>
    <definedName name="坏账计提类别" localSheetId="45">应收账款!#REF!</definedName>
    <definedName name="坏账计提类别" localSheetId="27">应收股利!#REF!</definedName>
    <definedName name="坏账计提类别" localSheetId="26">应收利息!#REF!</definedName>
    <definedName name="坏账计提类别" localSheetId="16">应收账款!#REF!</definedName>
    <definedName name="坏账计提类别" localSheetId="104">应收账款!#REF!</definedName>
    <definedName name="坏账计提类别" localSheetId="46">应收账款!#REF!</definedName>
    <definedName name="坏账计提类别" localSheetId="9">应收账款!$AF$3:$AF$6</definedName>
    <definedName name="坏账计提类别">应收账款!#REF!</definedName>
    <definedName name="损益类">数据源!$C$4:$C$87</definedName>
    <definedName name="天威" localSheetId="97">#REF!</definedName>
    <definedName name="天威" localSheetId="37">#REF!</definedName>
    <definedName name="天威" localSheetId="31">#REF!</definedName>
    <definedName name="天威" localSheetId="3">#REF!</definedName>
    <definedName name="天威" localSheetId="138">#REF!</definedName>
    <definedName name="天威" localSheetId="58">#REF!</definedName>
    <definedName name="天威" localSheetId="88">#REF!</definedName>
    <definedName name="天威" localSheetId="35">#REF!</definedName>
    <definedName name="天威" localSheetId="36">#REF!</definedName>
    <definedName name="天威" localSheetId="137">#REF!</definedName>
    <definedName name="天威" localSheetId="70">#REF!</definedName>
    <definedName name="天威" localSheetId="4">#REF!</definedName>
    <definedName name="天威" localSheetId="51">#REF!</definedName>
    <definedName name="天威" localSheetId="117">#REF!</definedName>
    <definedName name="天威" localSheetId="50">#REF!</definedName>
    <definedName name="天威" localSheetId="135">#REF!</definedName>
    <definedName name="天威" localSheetId="28">#REF!</definedName>
    <definedName name="天威" localSheetId="30">#REF!</definedName>
    <definedName name="天威" localSheetId="42">#REF!</definedName>
    <definedName name="天威" localSheetId="43">#REF!</definedName>
    <definedName name="天威" localSheetId="66">#REF!</definedName>
    <definedName name="天威" localSheetId="136">#REF!</definedName>
    <definedName name="天威" localSheetId="93">#REF!</definedName>
    <definedName name="天威" localSheetId="29">#REF!</definedName>
    <definedName name="天威" localSheetId="83">#REF!</definedName>
    <definedName name="天威" localSheetId="19">#REF!</definedName>
    <definedName name="天威" localSheetId="25">#REF!</definedName>
    <definedName name="天威" localSheetId="86">#REF!</definedName>
    <definedName name="天威" localSheetId="45">#REF!</definedName>
    <definedName name="天威" localSheetId="139">#REF!</definedName>
    <definedName name="天威" localSheetId="80">#REF!</definedName>
    <definedName name="天威" localSheetId="14">#REF!</definedName>
    <definedName name="天威" localSheetId="11">#REF!</definedName>
    <definedName name="天威" localSheetId="142">#REF!</definedName>
    <definedName name="天威" localSheetId="143">#REF!</definedName>
    <definedName name="天威" localSheetId="95">#REF!</definedName>
    <definedName name="天威" localSheetId="82">#REF!</definedName>
    <definedName name="天威" localSheetId="91">#REF!</definedName>
    <definedName name="天威" localSheetId="27">#REF!</definedName>
    <definedName name="天威" localSheetId="22">#REF!</definedName>
    <definedName name="天威" localSheetId="23">#REF!</definedName>
    <definedName name="天威" localSheetId="26">#REF!</definedName>
    <definedName name="天威" localSheetId="16">#REF!</definedName>
    <definedName name="天威" localSheetId="41">#REF!</definedName>
    <definedName name="天威" localSheetId="104">#REF!</definedName>
    <definedName name="天威" localSheetId="47">#REF!</definedName>
    <definedName name="天威" localSheetId="46">#REF!</definedName>
    <definedName name="天威" localSheetId="9">#REF!</definedName>
    <definedName name="天威" localSheetId="2">#REF!</definedName>
    <definedName name="天威" localSheetId="140">#REF!</definedName>
    <definedName name="天威" localSheetId="106">#REF!</definedName>
    <definedName name="天威">#REF!</definedName>
    <definedName name="资产负债类">数据源!$A$4:$A$94</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9" i="219" l="1"/>
  <c r="AB9" i="219"/>
  <c r="Z10" i="219"/>
  <c r="AB10" i="219"/>
  <c r="Z11" i="219"/>
  <c r="AB11" i="219"/>
  <c r="Z12" i="219"/>
  <c r="AB12" i="219"/>
  <c r="Z13" i="219"/>
  <c r="AA13" i="219"/>
  <c r="AB13" i="219"/>
  <c r="AC13" i="219"/>
  <c r="Z15" i="219"/>
  <c r="AA15" i="219"/>
  <c r="AB15" i="219"/>
  <c r="AC15" i="219"/>
  <c r="AB8" i="219"/>
  <c r="Z8" i="219"/>
  <c r="T9" i="33"/>
  <c r="T10" i="33"/>
  <c r="T11" i="33"/>
  <c r="T12" i="33"/>
  <c r="T13" i="33"/>
  <c r="U13" i="33"/>
  <c r="V13" i="33"/>
  <c r="W13" i="33"/>
  <c r="T8" i="33"/>
  <c r="G9" i="130" l="1"/>
  <c r="B23" i="129"/>
  <c r="B18" i="129"/>
  <c r="D56" i="129"/>
  <c r="C56" i="129"/>
  <c r="D50" i="129"/>
  <c r="C50" i="129"/>
  <c r="G16" i="128"/>
  <c r="E16" i="128"/>
  <c r="D38" i="126"/>
  <c r="D22" i="126"/>
  <c r="B59" i="133"/>
  <c r="B50" i="133"/>
  <c r="B41" i="133"/>
  <c r="B32" i="133"/>
  <c r="B23" i="133"/>
  <c r="B14" i="133"/>
  <c r="F19" i="172"/>
  <c r="K19" i="172"/>
  <c r="N19" i="172"/>
  <c r="M19" i="115"/>
  <c r="L19" i="115"/>
  <c r="P19" i="115" s="1"/>
  <c r="D19" i="110"/>
  <c r="D18" i="110"/>
  <c r="C18" i="104"/>
  <c r="C15" i="104"/>
  <c r="C9" i="104"/>
  <c r="E9" i="104" s="1"/>
  <c r="D9" i="104"/>
  <c r="H13" i="103"/>
  <c r="I14" i="102"/>
  <c r="G18" i="101"/>
  <c r="I18" i="101" s="1"/>
  <c r="F13" i="101"/>
  <c r="G10" i="101"/>
  <c r="I10" i="101" s="1"/>
  <c r="G11" i="101"/>
  <c r="G12" i="101"/>
  <c r="G9" i="101"/>
  <c r="H16" i="100"/>
  <c r="B9" i="99"/>
  <c r="B14" i="99" s="1"/>
  <c r="K18" i="168"/>
  <c r="F18" i="168"/>
  <c r="J22" i="97"/>
  <c r="I20" i="97"/>
  <c r="J19" i="96"/>
  <c r="I9" i="94"/>
  <c r="H20" i="94"/>
  <c r="N19" i="95"/>
  <c r="M17" i="95"/>
  <c r="H19" i="95"/>
  <c r="J11" i="90"/>
  <c r="E12" i="89"/>
  <c r="G8" i="89"/>
  <c r="L19" i="194"/>
  <c r="E19" i="194"/>
  <c r="S9" i="87"/>
  <c r="O19" i="223"/>
  <c r="P19" i="86"/>
  <c r="E19" i="86"/>
  <c r="J19" i="86"/>
  <c r="J19" i="85"/>
  <c r="E19" i="85"/>
  <c r="D19" i="85"/>
  <c r="G17" i="84"/>
  <c r="J8" i="83"/>
  <c r="K14" i="83"/>
  <c r="F14" i="83"/>
  <c r="J24" i="82"/>
  <c r="F24" i="82"/>
  <c r="G24" i="82"/>
  <c r="C13" i="82"/>
  <c r="I12" i="81"/>
  <c r="G12" i="81"/>
  <c r="F12" i="81"/>
  <c r="I32" i="80"/>
  <c r="N19" i="76"/>
  <c r="D19" i="76"/>
  <c r="G27" i="78"/>
  <c r="K25" i="75"/>
  <c r="J25" i="75"/>
  <c r="H25" i="75"/>
  <c r="G25" i="75"/>
  <c r="E25" i="75"/>
  <c r="D25" i="75"/>
  <c r="C25" i="75"/>
  <c r="I25" i="75" s="1"/>
  <c r="B45" i="74"/>
  <c r="H8" i="74"/>
  <c r="H14" i="74"/>
  <c r="H19" i="74"/>
  <c r="H24" i="74"/>
  <c r="H28" i="74"/>
  <c r="H9" i="192"/>
  <c r="H32" i="70"/>
  <c r="G34" i="67"/>
  <c r="P34" i="67"/>
  <c r="P14" i="67"/>
  <c r="L10" i="67"/>
  <c r="L9" i="166"/>
  <c r="E20" i="66"/>
  <c r="D20" i="66"/>
  <c r="B19" i="65"/>
  <c r="S19" i="63"/>
  <c r="R19" i="63"/>
  <c r="O19" i="63"/>
  <c r="P8" i="63"/>
  <c r="L19" i="63"/>
  <c r="I19" i="63"/>
  <c r="K19" i="63"/>
  <c r="D19" i="63"/>
  <c r="Q19" i="62"/>
  <c r="O19" i="62"/>
  <c r="J19" i="62"/>
  <c r="I19" i="62"/>
  <c r="D19" i="62"/>
  <c r="E9" i="64"/>
  <c r="D15" i="64"/>
  <c r="D8" i="64"/>
  <c r="C15" i="64"/>
  <c r="E15" i="64" s="1"/>
  <c r="C8" i="64"/>
  <c r="B15" i="64"/>
  <c r="B8" i="64"/>
  <c r="E8" i="64" s="1"/>
  <c r="J14" i="58"/>
  <c r="H14" i="58"/>
  <c r="G14" i="58"/>
  <c r="E14" i="58"/>
  <c r="D14" i="58"/>
  <c r="K40" i="56"/>
  <c r="H40" i="56"/>
  <c r="F40" i="56"/>
  <c r="C40" i="56"/>
  <c r="M20" i="55"/>
  <c r="L9" i="55"/>
  <c r="N9" i="55" s="1"/>
  <c r="H9" i="55"/>
  <c r="I8" i="54"/>
  <c r="D8" i="54"/>
  <c r="C8" i="54"/>
  <c r="H9" i="222"/>
  <c r="J9" i="222" s="1"/>
  <c r="S20" i="163"/>
  <c r="Q9" i="163"/>
  <c r="M9" i="163"/>
  <c r="R9" i="163" s="1"/>
  <c r="H8" i="161"/>
  <c r="I20" i="161"/>
  <c r="H9" i="153"/>
  <c r="C15" i="153"/>
  <c r="I15" i="153"/>
  <c r="C11" i="152"/>
  <c r="C19" i="152" s="1"/>
  <c r="M19" i="151"/>
  <c r="Q19" i="151"/>
  <c r="P8" i="151"/>
  <c r="R8" i="151" s="1"/>
  <c r="I19" i="226"/>
  <c r="H8" i="226"/>
  <c r="D19" i="226"/>
  <c r="D69" i="150"/>
  <c r="E18" i="150"/>
  <c r="B15" i="150"/>
  <c r="F107" i="149"/>
  <c r="F50" i="39"/>
  <c r="F40" i="39"/>
  <c r="E39" i="39"/>
  <c r="F39" i="39"/>
  <c r="E40" i="39"/>
  <c r="E41" i="39"/>
  <c r="F41" i="39"/>
  <c r="E42" i="39"/>
  <c r="F42" i="39"/>
  <c r="E43" i="39"/>
  <c r="F43" i="39"/>
  <c r="E44" i="39"/>
  <c r="F44" i="39"/>
  <c r="E45" i="39"/>
  <c r="F45" i="39"/>
  <c r="E46" i="39"/>
  <c r="F46" i="39"/>
  <c r="E47" i="39"/>
  <c r="F47" i="39"/>
  <c r="C47" i="39"/>
  <c r="B47" i="39"/>
  <c r="B39" i="39"/>
  <c r="F13" i="148"/>
  <c r="F21" i="148"/>
  <c r="B20" i="148"/>
  <c r="B22" i="148" s="1"/>
  <c r="B11" i="148"/>
  <c r="H24" i="37"/>
  <c r="H22" i="37"/>
  <c r="E22" i="37"/>
  <c r="F22" i="37"/>
  <c r="E23" i="37"/>
  <c r="F23" i="37"/>
  <c r="E24" i="37"/>
  <c r="F24" i="37"/>
  <c r="AA20" i="212"/>
  <c r="R9" i="212"/>
  <c r="X9" i="212" s="1"/>
  <c r="Q9" i="212"/>
  <c r="N9" i="212"/>
  <c r="J9" i="212"/>
  <c r="I9" i="212"/>
  <c r="H9" i="212"/>
  <c r="E9" i="212"/>
  <c r="D20" i="212"/>
  <c r="M15" i="35"/>
  <c r="L15" i="35"/>
  <c r="M8" i="35"/>
  <c r="L8" i="35"/>
  <c r="K9" i="35"/>
  <c r="K11" i="35"/>
  <c r="J15" i="35"/>
  <c r="J8" i="35"/>
  <c r="I15" i="35"/>
  <c r="I8" i="35"/>
  <c r="F15" i="35"/>
  <c r="F8" i="35"/>
  <c r="V9" i="146"/>
  <c r="J16" i="146"/>
  <c r="J9" i="146"/>
  <c r="J23" i="146" s="1"/>
  <c r="K14" i="220"/>
  <c r="J10" i="220"/>
  <c r="L10" i="220" s="1"/>
  <c r="D12" i="220"/>
  <c r="D10" i="220"/>
  <c r="C9" i="220"/>
  <c r="B9" i="220"/>
  <c r="F9" i="220"/>
  <c r="E9" i="220"/>
  <c r="M9" i="219"/>
  <c r="R9" i="219"/>
  <c r="AC8" i="219" s="1"/>
  <c r="M10" i="219"/>
  <c r="M11" i="219"/>
  <c r="M12" i="219"/>
  <c r="M13" i="219"/>
  <c r="S15" i="219"/>
  <c r="H15" i="219"/>
  <c r="K14" i="33"/>
  <c r="E14" i="33"/>
  <c r="G29" i="186"/>
  <c r="C29" i="186"/>
  <c r="C20" i="186"/>
  <c r="AF20" i="186"/>
  <c r="X20" i="186"/>
  <c r="V20" i="186"/>
  <c r="U20" i="186"/>
  <c r="T20" i="186"/>
  <c r="P20" i="186"/>
  <c r="O20" i="186"/>
  <c r="J20" i="186"/>
  <c r="H20" i="186"/>
  <c r="G20" i="186"/>
  <c r="F20" i="186"/>
  <c r="AA9" i="145"/>
  <c r="Z9" i="145"/>
  <c r="L20" i="145"/>
  <c r="J14" i="28"/>
  <c r="G14" i="28"/>
  <c r="I8" i="28"/>
  <c r="K8" i="28" s="1"/>
  <c r="E14" i="27"/>
  <c r="C14" i="27"/>
  <c r="J11" i="165"/>
  <c r="G10" i="165"/>
  <c r="J9" i="165"/>
  <c r="I15" i="165"/>
  <c r="K15" i="165"/>
  <c r="M15" i="165"/>
  <c r="N15" i="165"/>
  <c r="K14" i="224"/>
  <c r="C14" i="224"/>
  <c r="C9" i="224"/>
  <c r="C20" i="224" s="1"/>
  <c r="K9" i="224"/>
  <c r="J10" i="224"/>
  <c r="I20" i="183"/>
  <c r="F20" i="183"/>
  <c r="H9" i="183"/>
  <c r="F8" i="25"/>
  <c r="E8" i="25"/>
  <c r="F23" i="23"/>
  <c r="B23" i="23"/>
  <c r="B20" i="23"/>
  <c r="B22" i="23" s="1"/>
  <c r="G8" i="23"/>
  <c r="F20" i="23"/>
  <c r="G19" i="23"/>
  <c r="P24" i="22"/>
  <c r="O24" i="22"/>
  <c r="L24" i="22"/>
  <c r="J24" i="22"/>
  <c r="H24" i="22"/>
  <c r="F24" i="22"/>
  <c r="N9" i="22"/>
  <c r="M9" i="22"/>
  <c r="Y18" i="204"/>
  <c r="I9" i="206"/>
  <c r="K9" i="206" s="1"/>
  <c r="E39" i="52"/>
  <c r="F39" i="52"/>
  <c r="E40" i="52"/>
  <c r="F40" i="52"/>
  <c r="E41" i="52"/>
  <c r="F41" i="52"/>
  <c r="E42" i="52"/>
  <c r="F42" i="52"/>
  <c r="E43" i="52"/>
  <c r="F43" i="52"/>
  <c r="E44" i="52"/>
  <c r="F44" i="52"/>
  <c r="E45" i="52"/>
  <c r="F45" i="52"/>
  <c r="E46" i="52"/>
  <c r="F46" i="52"/>
  <c r="D14" i="157"/>
  <c r="G14" i="157"/>
  <c r="I14" i="157" s="1"/>
  <c r="H23" i="157"/>
  <c r="H22" i="157"/>
  <c r="H21" i="157"/>
  <c r="F22" i="157"/>
  <c r="F23" i="157"/>
  <c r="F21" i="157"/>
  <c r="E23" i="157"/>
  <c r="E22" i="157"/>
  <c r="E21" i="157"/>
  <c r="C23" i="157"/>
  <c r="C22" i="157"/>
  <c r="C21" i="157"/>
  <c r="B23" i="157"/>
  <c r="B22" i="157"/>
  <c r="B21" i="157"/>
  <c r="D21" i="157" s="1"/>
  <c r="P15" i="219"/>
  <c r="Q15" i="219"/>
  <c r="AD9" i="186"/>
  <c r="AB9" i="186"/>
  <c r="AA9" i="186"/>
  <c r="W9" i="186"/>
  <c r="Y9" i="186" s="1"/>
  <c r="Q9" i="186"/>
  <c r="S9" i="186" s="1"/>
  <c r="I9" i="186"/>
  <c r="I29" i="186"/>
  <c r="I9" i="145"/>
  <c r="J10" i="165"/>
  <c r="J12" i="165"/>
  <c r="J13" i="165"/>
  <c r="C23" i="23"/>
  <c r="D23" i="23"/>
  <c r="E23" i="23"/>
  <c r="F9" i="25"/>
  <c r="F10" i="25"/>
  <c r="F11" i="25"/>
  <c r="F12" i="25"/>
  <c r="F13" i="25"/>
  <c r="F14" i="25"/>
  <c r="F15" i="25"/>
  <c r="F16" i="25"/>
  <c r="F17" i="25"/>
  <c r="F18" i="25"/>
  <c r="F19" i="25"/>
  <c r="F20" i="25"/>
  <c r="F21" i="25"/>
  <c r="F22" i="25"/>
  <c r="F10" i="206"/>
  <c r="F11" i="206"/>
  <c r="F12" i="206"/>
  <c r="F13" i="206"/>
  <c r="F14" i="206"/>
  <c r="F15" i="206"/>
  <c r="F16" i="206"/>
  <c r="F17" i="206"/>
  <c r="F18" i="206"/>
  <c r="F9" i="206"/>
  <c r="G10" i="205"/>
  <c r="G11" i="205"/>
  <c r="G12" i="205"/>
  <c r="G13" i="205"/>
  <c r="G14" i="205"/>
  <c r="G15" i="205"/>
  <c r="G16" i="205"/>
  <c r="G17" i="205"/>
  <c r="G18" i="205"/>
  <c r="G9" i="205"/>
  <c r="G64" i="209"/>
  <c r="D12" i="209"/>
  <c r="G18" i="209"/>
  <c r="G19" i="209"/>
  <c r="G20" i="209"/>
  <c r="G21" i="209"/>
  <c r="G22" i="209"/>
  <c r="G23" i="209"/>
  <c r="G24" i="209"/>
  <c r="G25" i="209"/>
  <c r="G26" i="209"/>
  <c r="G27" i="209"/>
  <c r="G28" i="209"/>
  <c r="G29" i="209"/>
  <c r="G30" i="209"/>
  <c r="G31" i="209"/>
  <c r="G32" i="209"/>
  <c r="G33" i="209"/>
  <c r="G34" i="209"/>
  <c r="G35" i="209"/>
  <c r="G36" i="209"/>
  <c r="G37" i="209"/>
  <c r="G38" i="209"/>
  <c r="G39" i="209"/>
  <c r="G40" i="209"/>
  <c r="G41" i="209"/>
  <c r="G42" i="209"/>
  <c r="G43" i="209"/>
  <c r="G44" i="209"/>
  <c r="G45" i="209"/>
  <c r="G46" i="209"/>
  <c r="G47" i="209"/>
  <c r="G48" i="209"/>
  <c r="G49" i="209"/>
  <c r="G50" i="209"/>
  <c r="G51" i="209"/>
  <c r="G52" i="209"/>
  <c r="G53" i="209"/>
  <c r="G54" i="209"/>
  <c r="G55" i="209"/>
  <c r="G56" i="209"/>
  <c r="G57" i="209"/>
  <c r="G58" i="209"/>
  <c r="G59" i="209"/>
  <c r="G60" i="209"/>
  <c r="G61" i="209"/>
  <c r="G62" i="209"/>
  <c r="G16" i="209"/>
  <c r="G24" i="208"/>
  <c r="G24" i="185"/>
  <c r="G22" i="180"/>
  <c r="G24" i="180"/>
  <c r="G21" i="180"/>
  <c r="O24" i="182"/>
  <c r="O22" i="182"/>
  <c r="K24" i="182"/>
  <c r="K22" i="182"/>
  <c r="G24" i="182"/>
  <c r="G22" i="182"/>
  <c r="G21" i="182"/>
  <c r="G20" i="182"/>
  <c r="G16" i="208"/>
  <c r="G14" i="208"/>
  <c r="G13" i="208"/>
  <c r="F12" i="208"/>
  <c r="D12" i="208"/>
  <c r="G12" i="208" s="1"/>
  <c r="E12" i="208"/>
  <c r="F12" i="185"/>
  <c r="E12" i="185"/>
  <c r="D12" i="185"/>
  <c r="G18" i="182"/>
  <c r="K18" i="182"/>
  <c r="O18" i="182"/>
  <c r="D12" i="180"/>
  <c r="E12" i="180"/>
  <c r="F12" i="180"/>
  <c r="AI29" i="193"/>
  <c r="AI10" i="193"/>
  <c r="AK10" i="193"/>
  <c r="AI11" i="193"/>
  <c r="AK11" i="193"/>
  <c r="AI12" i="193"/>
  <c r="AK12" i="193"/>
  <c r="AI13" i="193"/>
  <c r="AK13" i="193"/>
  <c r="AI14" i="193"/>
  <c r="AK14" i="193"/>
  <c r="AI15" i="193"/>
  <c r="AK15" i="193"/>
  <c r="AI16" i="193"/>
  <c r="AK16" i="193"/>
  <c r="AI17" i="193"/>
  <c r="AK17" i="193"/>
  <c r="AI18" i="193"/>
  <c r="AK18" i="193"/>
  <c r="AI19" i="193"/>
  <c r="AK19" i="193"/>
  <c r="AI20" i="193"/>
  <c r="AK20" i="193"/>
  <c r="AI21" i="193"/>
  <c r="AK21" i="193"/>
  <c r="AI22" i="193"/>
  <c r="AK22" i="193"/>
  <c r="AI23" i="193"/>
  <c r="AK23" i="193"/>
  <c r="AI24" i="193"/>
  <c r="AK24" i="193"/>
  <c r="AI25" i="193"/>
  <c r="AK25" i="193"/>
  <c r="AI26" i="193"/>
  <c r="AK26" i="193"/>
  <c r="AI27" i="193"/>
  <c r="AK27" i="193"/>
  <c r="AI28" i="193"/>
  <c r="AK28" i="193"/>
  <c r="AK9" i="193"/>
  <c r="AI9" i="193"/>
  <c r="AD10" i="78"/>
  <c r="AD11" i="78"/>
  <c r="AD12" i="78"/>
  <c r="AD13" i="78"/>
  <c r="AD14" i="78"/>
  <c r="AD15" i="78"/>
  <c r="AD16" i="78"/>
  <c r="AD17" i="78"/>
  <c r="AD18" i="78"/>
  <c r="AD19" i="78"/>
  <c r="AD20" i="78"/>
  <c r="AD21" i="78"/>
  <c r="AD22" i="78"/>
  <c r="AD23" i="78"/>
  <c r="AD24" i="78"/>
  <c r="AD25" i="78"/>
  <c r="AD26" i="78"/>
  <c r="AE26" i="78"/>
  <c r="AF26" i="78"/>
  <c r="AG26" i="78"/>
  <c r="AD9" i="78"/>
  <c r="AI10" i="191"/>
  <c r="AK10" i="191"/>
  <c r="AI11" i="191"/>
  <c r="AK11" i="191"/>
  <c r="AI12" i="191"/>
  <c r="AK12" i="191"/>
  <c r="AI13" i="191"/>
  <c r="AK13" i="191"/>
  <c r="AI14" i="191"/>
  <c r="AK14" i="191"/>
  <c r="AI15" i="191"/>
  <c r="AK15" i="191"/>
  <c r="AI16" i="191"/>
  <c r="AK16" i="191"/>
  <c r="AI17" i="191"/>
  <c r="AK17" i="191"/>
  <c r="AI18" i="191"/>
  <c r="AK18" i="191"/>
  <c r="AI19" i="191"/>
  <c r="AK19" i="191"/>
  <c r="AI20" i="191"/>
  <c r="AK20" i="191"/>
  <c r="AI21" i="191"/>
  <c r="AK21" i="191"/>
  <c r="AI22" i="191"/>
  <c r="AK22" i="191"/>
  <c r="AI23" i="191"/>
  <c r="AK23" i="191"/>
  <c r="AI24" i="191"/>
  <c r="AK24" i="191"/>
  <c r="AI25" i="191"/>
  <c r="AK25" i="191"/>
  <c r="AI26" i="191"/>
  <c r="AK26" i="191"/>
  <c r="AI27" i="191"/>
  <c r="AK27" i="191"/>
  <c r="AI28" i="191"/>
  <c r="AK28" i="191"/>
  <c r="AI29" i="191"/>
  <c r="AJ29" i="191"/>
  <c r="AK29" i="191"/>
  <c r="AL29" i="191"/>
  <c r="AK9" i="191"/>
  <c r="AI9" i="191"/>
  <c r="AE10" i="71"/>
  <c r="AE11" i="71"/>
  <c r="AE12" i="71"/>
  <c r="AE13" i="71"/>
  <c r="AE14" i="71"/>
  <c r="AE15" i="71"/>
  <c r="AE16" i="71"/>
  <c r="AE17" i="71"/>
  <c r="AE18" i="71"/>
  <c r="AE19" i="71"/>
  <c r="AE20" i="71"/>
  <c r="AE21" i="71"/>
  <c r="AE22" i="71"/>
  <c r="AE23" i="71"/>
  <c r="AE24" i="71"/>
  <c r="AE25" i="71"/>
  <c r="AE26" i="71"/>
  <c r="AE27" i="71"/>
  <c r="AE28" i="71"/>
  <c r="AE29" i="71"/>
  <c r="AE9" i="71"/>
  <c r="AI10" i="190"/>
  <c r="AK10" i="190"/>
  <c r="AI11" i="190"/>
  <c r="AK11" i="190"/>
  <c r="AI12" i="190"/>
  <c r="AK12" i="190"/>
  <c r="AI13" i="190"/>
  <c r="AK13" i="190"/>
  <c r="AI14" i="190"/>
  <c r="AK14" i="190"/>
  <c r="AI15" i="190"/>
  <c r="AK15" i="190"/>
  <c r="AI16" i="190"/>
  <c r="AK16" i="190"/>
  <c r="AI17" i="190"/>
  <c r="AK17" i="190"/>
  <c r="AI18" i="190"/>
  <c r="AK18" i="190"/>
  <c r="AI19" i="190"/>
  <c r="AK19" i="190"/>
  <c r="AI20" i="190"/>
  <c r="AK20" i="190"/>
  <c r="AI21" i="190"/>
  <c r="AK21" i="190"/>
  <c r="AI22" i="190"/>
  <c r="AK22" i="190"/>
  <c r="AI23" i="190"/>
  <c r="AK23" i="190"/>
  <c r="AI24" i="190"/>
  <c r="AK24" i="190"/>
  <c r="AI25" i="190"/>
  <c r="AK25" i="190"/>
  <c r="AI26" i="190"/>
  <c r="AK26" i="190"/>
  <c r="AI27" i="190"/>
  <c r="AK27" i="190"/>
  <c r="AI28" i="190"/>
  <c r="AK28" i="190"/>
  <c r="AK9" i="190"/>
  <c r="AI9" i="190"/>
  <c r="AD10" i="211"/>
  <c r="AD11" i="211"/>
  <c r="AD12" i="211"/>
  <c r="AD13" i="211"/>
  <c r="AD14" i="211"/>
  <c r="AD15" i="211"/>
  <c r="AD16" i="211"/>
  <c r="AD17" i="211"/>
  <c r="AD18" i="211"/>
  <c r="AD19" i="211"/>
  <c r="AD20" i="211"/>
  <c r="AD21" i="211"/>
  <c r="AD22" i="211"/>
  <c r="AD23" i="211"/>
  <c r="AD24" i="211"/>
  <c r="AD25" i="211"/>
  <c r="AD26" i="211"/>
  <c r="AD27" i="211"/>
  <c r="AD28" i="211"/>
  <c r="AD29" i="211"/>
  <c r="AE29" i="211"/>
  <c r="AF29" i="211"/>
  <c r="AG29" i="211"/>
  <c r="AD9" i="211"/>
  <c r="AT29" i="207"/>
  <c r="AU29" i="207"/>
  <c r="AV29" i="207"/>
  <c r="AW29" i="207"/>
  <c r="AO39" i="204"/>
  <c r="AP39" i="204"/>
  <c r="AQ39" i="204"/>
  <c r="AR39" i="204"/>
  <c r="AO40" i="204"/>
  <c r="AP40" i="204"/>
  <c r="AQ40" i="204"/>
  <c r="AR40" i="204"/>
  <c r="AC9" i="12"/>
  <c r="AI10" i="203"/>
  <c r="AK10" i="203"/>
  <c r="AI11" i="203"/>
  <c r="AK11" i="203"/>
  <c r="AI12" i="203"/>
  <c r="AK12" i="203"/>
  <c r="AI13" i="203"/>
  <c r="AK13" i="203"/>
  <c r="AI14" i="203"/>
  <c r="AK14" i="203"/>
  <c r="AI15" i="203"/>
  <c r="AK15" i="203"/>
  <c r="AI16" i="203"/>
  <c r="AK16" i="203"/>
  <c r="AI17" i="203"/>
  <c r="AK17" i="203"/>
  <c r="AI18" i="203"/>
  <c r="AK18" i="203"/>
  <c r="AI19" i="203"/>
  <c r="AK19" i="203"/>
  <c r="AI20" i="203"/>
  <c r="AK20" i="203"/>
  <c r="AI21" i="203"/>
  <c r="AK21" i="203"/>
  <c r="AI22" i="203"/>
  <c r="AK22" i="203"/>
  <c r="AI23" i="203"/>
  <c r="AK23" i="203"/>
  <c r="AI24" i="203"/>
  <c r="AK24" i="203"/>
  <c r="AI25" i="203"/>
  <c r="AK25" i="203"/>
  <c r="AI26" i="203"/>
  <c r="AK26" i="203"/>
  <c r="AI27" i="203"/>
  <c r="AK27" i="203"/>
  <c r="AI28" i="203"/>
  <c r="AK28" i="203"/>
  <c r="AI29" i="203"/>
  <c r="AJ29" i="203"/>
  <c r="AK29" i="203"/>
  <c r="AL29" i="203"/>
  <c r="AK9" i="203"/>
  <c r="AI9" i="203"/>
  <c r="AC10" i="12"/>
  <c r="AC11" i="12"/>
  <c r="AC12" i="12"/>
  <c r="AC13" i="12"/>
  <c r="AC14" i="12"/>
  <c r="AC15" i="12"/>
  <c r="AC16" i="12"/>
  <c r="AC17" i="12"/>
  <c r="AC18" i="12"/>
  <c r="AC19" i="12"/>
  <c r="AC20" i="12"/>
  <c r="AC21" i="12"/>
  <c r="AC22" i="12"/>
  <c r="AC23" i="12"/>
  <c r="AC24" i="12"/>
  <c r="AC25" i="12"/>
  <c r="AC26" i="12"/>
  <c r="AC27" i="12"/>
  <c r="AC28" i="12"/>
  <c r="AC29" i="12"/>
  <c r="AD29" i="12"/>
  <c r="AE29" i="12"/>
  <c r="AF29" i="12"/>
  <c r="AA9" i="12"/>
  <c r="AS29" i="202"/>
  <c r="AT29" i="202"/>
  <c r="AU29" i="202"/>
  <c r="AV29" i="202"/>
  <c r="AQ39" i="8"/>
  <c r="AO39" i="8"/>
  <c r="AP39" i="8"/>
  <c r="AN39" i="8"/>
  <c r="K14" i="10"/>
  <c r="K9" i="10"/>
  <c r="F9" i="10"/>
  <c r="E9" i="10"/>
  <c r="K14" i="225"/>
  <c r="K9" i="225"/>
  <c r="C9" i="225"/>
  <c r="F9" i="225"/>
  <c r="Q9" i="175"/>
  <c r="R30" i="175"/>
  <c r="K30" i="175"/>
  <c r="L30" i="175"/>
  <c r="H30" i="175"/>
  <c r="M9" i="175"/>
  <c r="S9" i="175" s="1"/>
  <c r="M10" i="175"/>
  <c r="M11" i="175"/>
  <c r="M12" i="175"/>
  <c r="M13" i="175"/>
  <c r="M14" i="175"/>
  <c r="M15" i="175"/>
  <c r="M16" i="175"/>
  <c r="M17" i="175"/>
  <c r="K34" i="1"/>
  <c r="F22" i="124"/>
  <c r="E22" i="124"/>
  <c r="C22" i="124"/>
  <c r="B22" i="124"/>
  <c r="B15" i="124"/>
  <c r="F15" i="124"/>
  <c r="C15" i="124"/>
  <c r="F9" i="124"/>
  <c r="F27" i="124" s="1"/>
  <c r="F32" i="124" s="1"/>
  <c r="F34" i="124" s="1"/>
  <c r="F36" i="124" s="1"/>
  <c r="F39" i="124" s="1"/>
  <c r="C9" i="124"/>
  <c r="E8" i="124"/>
  <c r="G8" i="124"/>
  <c r="I16" i="116"/>
  <c r="I15" i="116"/>
  <c r="H30" i="111"/>
  <c r="H31" i="111"/>
  <c r="H32" i="111"/>
  <c r="H33" i="111"/>
  <c r="H34" i="111"/>
  <c r="H35" i="111"/>
  <c r="H36" i="111"/>
  <c r="H37" i="111"/>
  <c r="I17" i="111"/>
  <c r="G9" i="111"/>
  <c r="I30" i="111" s="1"/>
  <c r="P23" i="107"/>
  <c r="P25" i="107" s="1"/>
  <c r="P11" i="107"/>
  <c r="P12" i="107"/>
  <c r="P13" i="107"/>
  <c r="P14" i="107"/>
  <c r="P15" i="107"/>
  <c r="P16" i="107"/>
  <c r="P17" i="107"/>
  <c r="P18" i="107"/>
  <c r="P19" i="107"/>
  <c r="P20" i="107"/>
  <c r="P21" i="107"/>
  <c r="P10" i="107"/>
  <c r="L23" i="107"/>
  <c r="L25" i="107" s="1"/>
  <c r="L11" i="107"/>
  <c r="L12" i="107"/>
  <c r="L13" i="107"/>
  <c r="L14" i="107"/>
  <c r="L15" i="107"/>
  <c r="L16" i="107"/>
  <c r="L17" i="107"/>
  <c r="L18" i="107"/>
  <c r="L19" i="107"/>
  <c r="L20" i="107"/>
  <c r="L21" i="107"/>
  <c r="L10" i="107"/>
  <c r="H23" i="107"/>
  <c r="H25" i="107" s="1"/>
  <c r="H11" i="107"/>
  <c r="H12" i="107"/>
  <c r="H13" i="107"/>
  <c r="H14" i="107"/>
  <c r="H15" i="107"/>
  <c r="H16" i="107"/>
  <c r="H17" i="107"/>
  <c r="H18" i="107"/>
  <c r="H19" i="107"/>
  <c r="H20" i="107"/>
  <c r="H21" i="107"/>
  <c r="H10" i="107"/>
  <c r="D23" i="107"/>
  <c r="D25" i="107" s="1"/>
  <c r="D11" i="107"/>
  <c r="D12" i="107"/>
  <c r="D13" i="107"/>
  <c r="D14" i="107"/>
  <c r="D15" i="107"/>
  <c r="D16" i="107"/>
  <c r="D17" i="107"/>
  <c r="D18" i="107"/>
  <c r="D19" i="107"/>
  <c r="D20" i="107"/>
  <c r="D21" i="107"/>
  <c r="D10" i="107"/>
  <c r="H19" i="110"/>
  <c r="K25" i="109"/>
  <c r="I25" i="109"/>
  <c r="G25" i="109"/>
  <c r="F25" i="109"/>
  <c r="D25" i="109"/>
  <c r="B25" i="109"/>
  <c r="K15" i="109"/>
  <c r="I15" i="109"/>
  <c r="G15" i="109"/>
  <c r="F15" i="109"/>
  <c r="D15" i="109"/>
  <c r="B15" i="109"/>
  <c r="M10" i="108"/>
  <c r="L10" i="108"/>
  <c r="K10" i="108"/>
  <c r="J10" i="108"/>
  <c r="I10" i="108"/>
  <c r="O10" i="108" s="1"/>
  <c r="I12" i="106"/>
  <c r="H12" i="106"/>
  <c r="F12" i="106"/>
  <c r="E12" i="106"/>
  <c r="D10" i="106"/>
  <c r="D9" i="106"/>
  <c r="Q10" i="106"/>
  <c r="T8" i="223"/>
  <c r="E23" i="80"/>
  <c r="E24" i="80"/>
  <c r="E25" i="80"/>
  <c r="E26" i="80"/>
  <c r="E27" i="80"/>
  <c r="E28" i="80"/>
  <c r="E29" i="80"/>
  <c r="E30" i="80"/>
  <c r="E31" i="80"/>
  <c r="E22" i="80"/>
  <c r="E10" i="80"/>
  <c r="E11" i="80"/>
  <c r="E12" i="80"/>
  <c r="E13" i="80"/>
  <c r="E14" i="80"/>
  <c r="E15" i="80"/>
  <c r="E16" i="80"/>
  <c r="E17" i="80"/>
  <c r="E18" i="80"/>
  <c r="E9" i="80"/>
  <c r="E23" i="73"/>
  <c r="E24" i="73"/>
  <c r="E25" i="73"/>
  <c r="E26" i="73"/>
  <c r="E27" i="73"/>
  <c r="E28" i="73"/>
  <c r="E29" i="73"/>
  <c r="E30" i="73"/>
  <c r="E31" i="73"/>
  <c r="E22" i="73"/>
  <c r="E10" i="73"/>
  <c r="E11" i="73"/>
  <c r="E12" i="73"/>
  <c r="E13" i="73"/>
  <c r="E14" i="73"/>
  <c r="E15" i="73"/>
  <c r="E16" i="73"/>
  <c r="E17" i="73"/>
  <c r="E18" i="73"/>
  <c r="E9" i="73"/>
  <c r="E23" i="70"/>
  <c r="E24" i="70"/>
  <c r="E25" i="70"/>
  <c r="E26" i="70"/>
  <c r="E27" i="70"/>
  <c r="E28" i="70"/>
  <c r="E29" i="70"/>
  <c r="E30" i="70"/>
  <c r="E31" i="70"/>
  <c r="E22" i="70"/>
  <c r="E10" i="70"/>
  <c r="E11" i="70"/>
  <c r="E12" i="70"/>
  <c r="E13" i="70"/>
  <c r="E14" i="70"/>
  <c r="E15" i="70"/>
  <c r="E16" i="70"/>
  <c r="E17" i="70"/>
  <c r="E18" i="70"/>
  <c r="E9" i="70"/>
  <c r="C14" i="104" l="1"/>
  <c r="C23" i="104" s="1"/>
  <c r="H35" i="74"/>
  <c r="E38" i="52"/>
  <c r="F38" i="39"/>
  <c r="F21" i="37"/>
  <c r="K9" i="212"/>
  <c r="J15" i="165"/>
  <c r="I9" i="111"/>
  <c r="D12" i="106"/>
  <c r="F38" i="52"/>
  <c r="H20" i="157"/>
  <c r="C20" i="157"/>
  <c r="E20" i="157"/>
  <c r="E38" i="39"/>
  <c r="E21" i="37"/>
  <c r="AC9" i="186"/>
  <c r="J9" i="183"/>
  <c r="K20" i="225"/>
  <c r="F20" i="157"/>
  <c r="A1" i="133" l="1"/>
  <c r="B1" i="124"/>
  <c r="A1" i="124"/>
  <c r="B1" i="201"/>
  <c r="A1" i="201"/>
  <c r="B1" i="200"/>
  <c r="A1" i="200"/>
  <c r="B1" i="174"/>
  <c r="A1" i="174"/>
  <c r="B1" i="198"/>
  <c r="A1" i="198"/>
  <c r="B1" i="199"/>
  <c r="A1" i="199"/>
  <c r="B1" i="197"/>
  <c r="A1" i="197"/>
  <c r="B1" i="196"/>
  <c r="A1" i="196"/>
  <c r="B1" i="195"/>
  <c r="A1" i="195"/>
  <c r="B1" i="172"/>
  <c r="A1" i="172"/>
  <c r="B1" i="116"/>
  <c r="A1" i="116"/>
  <c r="B1" i="115"/>
  <c r="A1" i="115"/>
  <c r="B1" i="114"/>
  <c r="A1" i="114"/>
  <c r="B1" i="113"/>
  <c r="A1" i="113"/>
  <c r="B1" i="112"/>
  <c r="A1" i="112"/>
  <c r="B1" i="111"/>
  <c r="A1" i="111"/>
  <c r="B1" i="110"/>
  <c r="A1" i="110"/>
  <c r="B1" i="109"/>
  <c r="A1" i="109"/>
  <c r="B1" i="108"/>
  <c r="A1" i="108"/>
  <c r="B1" i="107"/>
  <c r="A1" i="107"/>
  <c r="B1" i="106"/>
  <c r="A1" i="106"/>
  <c r="B1" i="104"/>
  <c r="A1" i="104"/>
  <c r="B1" i="103"/>
  <c r="A1" i="103"/>
  <c r="B1" i="102"/>
  <c r="A1" i="102"/>
  <c r="B1" i="101"/>
  <c r="A1" i="101"/>
  <c r="B1" i="100"/>
  <c r="A1" i="100"/>
  <c r="B1" i="99"/>
  <c r="A1" i="99"/>
  <c r="B1" i="168"/>
  <c r="A1" i="168"/>
  <c r="B1" i="97"/>
  <c r="A1" i="97"/>
  <c r="B1" i="96"/>
  <c r="A1" i="96"/>
  <c r="B1" i="94"/>
  <c r="A1" i="94"/>
  <c r="B1" i="95"/>
  <c r="A1" i="95"/>
  <c r="B1" i="93"/>
  <c r="A1" i="93"/>
  <c r="B1" i="91"/>
  <c r="A1" i="91"/>
  <c r="B1" i="90"/>
  <c r="A1" i="90"/>
  <c r="B1" i="89"/>
  <c r="A1" i="89"/>
  <c r="B1" i="92"/>
  <c r="A1" i="92"/>
  <c r="B1" i="88"/>
  <c r="A1" i="88"/>
  <c r="B1" i="194"/>
  <c r="A1" i="194"/>
  <c r="B1" i="87"/>
  <c r="A1" i="87"/>
  <c r="B1" i="223"/>
  <c r="A1" i="223"/>
  <c r="B1" i="86"/>
  <c r="A1" i="86"/>
  <c r="B1" i="85"/>
  <c r="A1" i="85"/>
  <c r="B1" i="84"/>
  <c r="A1" i="84"/>
  <c r="B1" i="83"/>
  <c r="A1" i="83"/>
  <c r="B1" i="82"/>
  <c r="A1" i="82"/>
  <c r="B1" i="81"/>
  <c r="A1" i="81"/>
  <c r="B1" i="167"/>
  <c r="A1" i="167"/>
  <c r="B1" i="80"/>
  <c r="A1" i="80"/>
  <c r="B1" i="210"/>
  <c r="A1" i="210"/>
  <c r="B1" i="76"/>
  <c r="A1" i="76"/>
  <c r="B1" i="193"/>
  <c r="A1" i="193"/>
  <c r="B1" i="78"/>
  <c r="A1" i="78"/>
  <c r="B1" i="170"/>
  <c r="A1" i="170"/>
  <c r="B1" i="75"/>
  <c r="A1" i="75"/>
  <c r="B1" i="74"/>
  <c r="A1" i="74"/>
  <c r="B1" i="192"/>
  <c r="A1" i="192"/>
  <c r="B1" i="73"/>
  <c r="A1" i="73"/>
  <c r="B1" i="191"/>
  <c r="A1" i="191"/>
  <c r="B1" i="71"/>
  <c r="A1" i="71"/>
  <c r="B1" i="70"/>
  <c r="A1" i="70"/>
  <c r="B1" i="190"/>
  <c r="A1" i="190"/>
  <c r="B1" i="211"/>
  <c r="A1" i="211"/>
  <c r="B1" i="67"/>
  <c r="A1" i="67"/>
  <c r="B1" i="166"/>
  <c r="A1" i="166"/>
  <c r="B1" i="66"/>
  <c r="A1" i="66"/>
  <c r="B1" i="65"/>
  <c r="A1" i="65"/>
  <c r="B1" i="63"/>
  <c r="A1" i="63"/>
  <c r="B1" i="62"/>
  <c r="A1" i="62"/>
  <c r="B1" i="64"/>
  <c r="A1" i="64"/>
  <c r="B1" i="58"/>
  <c r="A1" i="58"/>
  <c r="B1" i="56"/>
  <c r="A1" i="56"/>
  <c r="B1" i="55"/>
  <c r="A1" i="55"/>
  <c r="B1" i="54"/>
  <c r="A1" i="54"/>
  <c r="B1" i="222"/>
  <c r="A1" i="222"/>
  <c r="B1" i="163"/>
  <c r="A1" i="163"/>
  <c r="B1" i="162"/>
  <c r="A1" i="162"/>
  <c r="B1" i="52"/>
  <c r="A1" i="52"/>
  <c r="B1" i="189"/>
  <c r="A1" i="189"/>
  <c r="B1" i="158"/>
  <c r="A1" i="158"/>
  <c r="B1" i="157"/>
  <c r="A1" i="157"/>
  <c r="B1" i="156"/>
  <c r="A1" i="156"/>
  <c r="B1" i="161"/>
  <c r="A1" i="161"/>
  <c r="B1" i="153"/>
  <c r="A1" i="153"/>
  <c r="B1" i="152"/>
  <c r="A1" i="152"/>
  <c r="B1" i="151"/>
  <c r="A1" i="151"/>
  <c r="B1" i="226"/>
  <c r="A1" i="226"/>
  <c r="B1" i="150"/>
  <c r="A1" i="150"/>
  <c r="B1" i="149"/>
  <c r="A1" i="149"/>
  <c r="B1" i="39"/>
  <c r="A1" i="39"/>
  <c r="B1" i="148"/>
  <c r="A1" i="148"/>
  <c r="B1" i="147"/>
  <c r="A1" i="147"/>
  <c r="B1" i="37"/>
  <c r="A1" i="37"/>
  <c r="B1" i="213"/>
  <c r="A1" i="213"/>
  <c r="B1" i="212"/>
  <c r="A1" i="212"/>
  <c r="B1" i="35"/>
  <c r="A1" i="35"/>
  <c r="B1" i="146"/>
  <c r="A1" i="146"/>
  <c r="B1" i="209"/>
  <c r="A1" i="209"/>
  <c r="B1" i="220"/>
  <c r="A1" i="220"/>
  <c r="B1" i="219"/>
  <c r="A1" i="219"/>
  <c r="B1" i="33"/>
  <c r="A1" i="33"/>
  <c r="B1" i="208"/>
  <c r="A1" i="208"/>
  <c r="B1" i="186"/>
  <c r="A1" i="186"/>
  <c r="B1" i="185"/>
  <c r="A1" i="185"/>
  <c r="B1" i="145"/>
  <c r="A1" i="145"/>
  <c r="B1" i="28"/>
  <c r="A1" i="28"/>
  <c r="B1" i="27"/>
  <c r="A1" i="27"/>
  <c r="B1" i="165"/>
  <c r="A1" i="165"/>
  <c r="B1" i="224"/>
  <c r="A1" i="224"/>
  <c r="B1" i="183"/>
  <c r="A1" i="183"/>
  <c r="B1" i="25"/>
  <c r="A1" i="25"/>
  <c r="B1" i="23"/>
  <c r="A1" i="23"/>
  <c r="B1" i="22"/>
  <c r="A1" i="22"/>
  <c r="B1" i="169"/>
  <c r="A1" i="169"/>
  <c r="B1" i="182"/>
  <c r="A1" i="182"/>
  <c r="B1" i="207"/>
  <c r="A1" i="207"/>
  <c r="B1" i="204"/>
  <c r="A1" i="204"/>
  <c r="B1" i="206"/>
  <c r="A1" i="206"/>
  <c r="B1" i="205"/>
  <c r="A1" i="205"/>
  <c r="B1" i="203"/>
  <c r="A1" i="203"/>
  <c r="B1" i="12"/>
  <c r="A1" i="12"/>
  <c r="B1" i="180"/>
  <c r="A1" i="180"/>
  <c r="B1" i="179"/>
  <c r="A1" i="179"/>
  <c r="B1" i="11"/>
  <c r="A1" i="11"/>
  <c r="B1" i="10"/>
  <c r="A1" i="10"/>
  <c r="B1" i="202"/>
  <c r="A1" i="202"/>
  <c r="B1" i="8"/>
  <c r="A1" i="8"/>
  <c r="B1" i="143"/>
  <c r="A1" i="143"/>
  <c r="B1" i="225"/>
  <c r="A1" i="225"/>
  <c r="B1" i="6"/>
  <c r="A1" i="6"/>
  <c r="B1" i="178"/>
  <c r="A1" i="178"/>
  <c r="B1" i="4"/>
  <c r="A1" i="4"/>
  <c r="B1" i="3"/>
  <c r="A1" i="3"/>
  <c r="B1" i="175"/>
  <c r="A1" i="175"/>
  <c r="B1" i="227"/>
  <c r="A1" i="227"/>
  <c r="B1" i="1" l="1"/>
  <c r="A1" i="1"/>
  <c r="F12" i="209" l="1"/>
  <c r="E12" i="209"/>
  <c r="D12" i="182"/>
  <c r="M12" i="182"/>
  <c r="I12" i="182"/>
  <c r="E12" i="182"/>
  <c r="K19" i="210"/>
  <c r="F19" i="210"/>
  <c r="G9" i="210"/>
  <c r="G10" i="210"/>
  <c r="G11" i="210"/>
  <c r="G12" i="210"/>
  <c r="G13" i="210"/>
  <c r="G14" i="210"/>
  <c r="G15" i="210"/>
  <c r="G16" i="210"/>
  <c r="G17" i="210"/>
  <c r="G8" i="210"/>
  <c r="I19" i="76"/>
  <c r="J9" i="76"/>
  <c r="J10" i="76"/>
  <c r="J11" i="76"/>
  <c r="J12" i="76"/>
  <c r="J13" i="76"/>
  <c r="J14" i="76"/>
  <c r="J15" i="76"/>
  <c r="J16" i="76"/>
  <c r="J17" i="76"/>
  <c r="J8" i="76"/>
  <c r="J8" i="226"/>
  <c r="E9" i="226"/>
  <c r="E10" i="226"/>
  <c r="E11" i="226"/>
  <c r="E12" i="226"/>
  <c r="E13" i="226"/>
  <c r="E14" i="226"/>
  <c r="E15" i="226"/>
  <c r="E16" i="226"/>
  <c r="E17" i="226"/>
  <c r="E8" i="226"/>
  <c r="D22" i="105"/>
  <c r="C22" i="105"/>
  <c r="D22" i="217"/>
  <c r="C22" i="217"/>
  <c r="G19" i="210" l="1"/>
  <c r="E19" i="226"/>
  <c r="J19" i="76"/>
  <c r="E29" i="227"/>
  <c r="D29" i="227"/>
  <c r="E21" i="227"/>
  <c r="E24" i="227" s="1"/>
  <c r="E26" i="227" s="1"/>
  <c r="E6" i="227" s="1"/>
  <c r="D21" i="227"/>
  <c r="D24" i="227" s="1"/>
  <c r="D26" i="227" s="1"/>
  <c r="D6" i="227" s="1"/>
  <c r="E33" i="227" l="1"/>
  <c r="D33" i="227"/>
  <c r="B39" i="52"/>
  <c r="Z11" i="146"/>
  <c r="X10" i="146"/>
  <c r="C29" i="227" l="1"/>
  <c r="B29" i="227"/>
  <c r="C21" i="227"/>
  <c r="C24" i="227" s="1"/>
  <c r="C26" i="227" s="1"/>
  <c r="C6" i="227" s="1"/>
  <c r="C33" i="227" s="1"/>
  <c r="B21" i="227"/>
  <c r="B24" i="227" s="1"/>
  <c r="B26" i="227" s="1"/>
  <c r="B6" i="227" s="1"/>
  <c r="B33" i="227" l="1"/>
  <c r="H9" i="81"/>
  <c r="J9" i="81" s="1"/>
  <c r="H10" i="81"/>
  <c r="J10" i="81" s="1"/>
  <c r="H8" i="81"/>
  <c r="J8" i="81" l="1"/>
  <c r="H12" i="81"/>
  <c r="J12" i="81"/>
  <c r="G10" i="124"/>
  <c r="G38" i="124"/>
  <c r="G37" i="124"/>
  <c r="G35" i="124"/>
  <c r="G33" i="124"/>
  <c r="G31" i="124"/>
  <c r="G30" i="124"/>
  <c r="G29" i="124"/>
  <c r="G28" i="124"/>
  <c r="G26" i="124"/>
  <c r="G25" i="124"/>
  <c r="G24" i="124"/>
  <c r="G23" i="124"/>
  <c r="G22" i="124"/>
  <c r="G21" i="124"/>
  <c r="G20" i="124"/>
  <c r="G19" i="124"/>
  <c r="G18" i="124"/>
  <c r="G17" i="124"/>
  <c r="G16" i="124"/>
  <c r="G14" i="124"/>
  <c r="G13" i="124"/>
  <c r="G12" i="124"/>
  <c r="G11" i="124"/>
  <c r="D10" i="124"/>
  <c r="D11" i="124"/>
  <c r="D12" i="124"/>
  <c r="D13" i="124"/>
  <c r="D14" i="124"/>
  <c r="D16" i="124"/>
  <c r="D17" i="124"/>
  <c r="D18" i="124"/>
  <c r="D19" i="124"/>
  <c r="D20" i="124"/>
  <c r="D21" i="124"/>
  <c r="D22" i="124"/>
  <c r="D23" i="124"/>
  <c r="D24" i="124"/>
  <c r="D25" i="124"/>
  <c r="D26" i="124"/>
  <c r="D28" i="124"/>
  <c r="D29" i="124"/>
  <c r="D30" i="124"/>
  <c r="D31" i="124"/>
  <c r="D33" i="124"/>
  <c r="D35" i="124"/>
  <c r="D37" i="124"/>
  <c r="D38" i="124"/>
  <c r="C21" i="195"/>
  <c r="G14" i="105" s="1"/>
  <c r="H18" i="110"/>
  <c r="E22" i="104"/>
  <c r="E21" i="104"/>
  <c r="E20" i="104"/>
  <c r="E19" i="104"/>
  <c r="E17" i="104"/>
  <c r="E16" i="104"/>
  <c r="E11" i="104"/>
  <c r="E12" i="104"/>
  <c r="E13" i="104"/>
  <c r="E10" i="104"/>
  <c r="E8" i="104"/>
  <c r="E14" i="104" s="1"/>
  <c r="E13" i="103"/>
  <c r="D8" i="103"/>
  <c r="H13" i="101"/>
  <c r="H8" i="101"/>
  <c r="I9" i="101"/>
  <c r="B13" i="101"/>
  <c r="C8" i="101"/>
  <c r="B8" i="101"/>
  <c r="D9" i="101"/>
  <c r="C16" i="100"/>
  <c r="G8" i="100"/>
  <c r="D8" i="100"/>
  <c r="D8" i="99"/>
  <c r="G11" i="99"/>
  <c r="G10" i="99"/>
  <c r="D10" i="99"/>
  <c r="G20" i="168"/>
  <c r="E20" i="168"/>
  <c r="D20" i="168"/>
  <c r="F9" i="168"/>
  <c r="I9" i="97"/>
  <c r="H22" i="97"/>
  <c r="G22" i="97"/>
  <c r="D22" i="97"/>
  <c r="E9" i="97"/>
  <c r="I8" i="96"/>
  <c r="K8" i="96" s="1"/>
  <c r="F8" i="96"/>
  <c r="P9" i="94"/>
  <c r="M20" i="94"/>
  <c r="N20" i="94"/>
  <c r="O20" i="94"/>
  <c r="L9" i="94"/>
  <c r="E9" i="94"/>
  <c r="F8" i="93"/>
  <c r="D17" i="89"/>
  <c r="D16" i="89"/>
  <c r="D15" i="89"/>
  <c r="D14" i="89"/>
  <c r="D13" i="89"/>
  <c r="D11" i="89"/>
  <c r="D10" i="89"/>
  <c r="D8" i="89"/>
  <c r="G10" i="89"/>
  <c r="I10" i="89" s="1"/>
  <c r="H12" i="89"/>
  <c r="H9" i="89"/>
  <c r="L8" i="92"/>
  <c r="W9" i="87"/>
  <c r="P9" i="223"/>
  <c r="P8" i="223"/>
  <c r="L8" i="86"/>
  <c r="L9" i="86"/>
  <c r="L10" i="86"/>
  <c r="L11" i="86"/>
  <c r="L12" i="86"/>
  <c r="L13" i="86"/>
  <c r="L14" i="86"/>
  <c r="L15" i="86"/>
  <c r="L16" i="86"/>
  <c r="L17" i="86"/>
  <c r="D17" i="84"/>
  <c r="E8" i="81"/>
  <c r="H21" i="101" l="1"/>
  <c r="K9" i="97"/>
  <c r="L8" i="81"/>
  <c r="K8" i="81"/>
  <c r="B21" i="101"/>
  <c r="G9" i="124"/>
  <c r="G15" i="124"/>
  <c r="D15" i="124"/>
  <c r="D9" i="124"/>
  <c r="C27" i="124"/>
  <c r="C32" i="124" s="1"/>
  <c r="I8" i="100"/>
  <c r="I10" i="67"/>
  <c r="G14" i="67"/>
  <c r="G27" i="124" l="1"/>
  <c r="C34" i="124"/>
  <c r="C36" i="124" s="1"/>
  <c r="C39" i="124" s="1"/>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9" i="8"/>
  <c r="I18" i="1"/>
  <c r="K18" i="1" s="1"/>
  <c r="I19" i="1"/>
  <c r="I20" i="1"/>
  <c r="D19" i="1"/>
  <c r="D10" i="1"/>
  <c r="D11" i="1"/>
  <c r="I10" i="1"/>
  <c r="K10" i="1" s="1"/>
  <c r="I15" i="54" l="1"/>
  <c r="I22" i="54" s="1"/>
  <c r="F8" i="58" l="1"/>
  <c r="F15" i="54"/>
  <c r="D15" i="54"/>
  <c r="E9" i="54"/>
  <c r="L20" i="163"/>
  <c r="K20" i="163"/>
  <c r="I20" i="163"/>
  <c r="H20" i="163"/>
  <c r="B75" i="162"/>
  <c r="G9" i="52"/>
  <c r="I9" i="52" s="1"/>
  <c r="D9" i="52"/>
  <c r="C18" i="52"/>
  <c r="B18" i="52"/>
  <c r="E8" i="52"/>
  <c r="C8" i="52"/>
  <c r="B8" i="52"/>
  <c r="D24" i="189"/>
  <c r="E24" i="189"/>
  <c r="F24" i="189"/>
  <c r="H16" i="157"/>
  <c r="F16" i="157"/>
  <c r="F12" i="157" s="1"/>
  <c r="E16" i="157"/>
  <c r="E12" i="157" s="1"/>
  <c r="C16" i="157"/>
  <c r="B16" i="157"/>
  <c r="C8" i="157"/>
  <c r="E8" i="157"/>
  <c r="F8" i="157"/>
  <c r="H8" i="157"/>
  <c r="B8" i="157"/>
  <c r="B14" i="156"/>
  <c r="B10" i="156"/>
  <c r="B45" i="156"/>
  <c r="H9" i="161"/>
  <c r="J9" i="161" s="1"/>
  <c r="H10" i="161"/>
  <c r="J10" i="161" s="1"/>
  <c r="H11" i="161"/>
  <c r="J11" i="161" s="1"/>
  <c r="H12" i="161"/>
  <c r="J12" i="161" s="1"/>
  <c r="H13" i="161"/>
  <c r="J13" i="161" s="1"/>
  <c r="H14" i="161"/>
  <c r="J14" i="161" s="1"/>
  <c r="H15" i="161"/>
  <c r="J15" i="161" s="1"/>
  <c r="H16" i="161"/>
  <c r="J16" i="161" s="1"/>
  <c r="H17" i="161"/>
  <c r="J17" i="161" s="1"/>
  <c r="H18" i="161"/>
  <c r="J18" i="161" s="1"/>
  <c r="J9" i="153"/>
  <c r="D9" i="153"/>
  <c r="B15" i="153"/>
  <c r="E11" i="152"/>
  <c r="D11" i="152"/>
  <c r="I22" i="151"/>
  <c r="K22" i="151" s="1"/>
  <c r="H28" i="151"/>
  <c r="E28" i="151"/>
  <c r="D28" i="151"/>
  <c r="J28" i="151"/>
  <c r="B21" i="149"/>
  <c r="B10" i="149"/>
  <c r="E28" i="39"/>
  <c r="F28" i="39"/>
  <c r="H28" i="39"/>
  <c r="C28" i="39"/>
  <c r="B28" i="39"/>
  <c r="B18" i="39"/>
  <c r="C8" i="39"/>
  <c r="E8" i="39"/>
  <c r="F8" i="39"/>
  <c r="H8" i="39"/>
  <c r="B8" i="39"/>
  <c r="F17" i="148"/>
  <c r="F10" i="148"/>
  <c r="F9" i="148"/>
  <c r="E111" i="147"/>
  <c r="D111" i="147"/>
  <c r="C111" i="147"/>
  <c r="B111" i="147"/>
  <c r="E110" i="147"/>
  <c r="D110" i="147"/>
  <c r="C110" i="147"/>
  <c r="B110" i="147"/>
  <c r="E109" i="147"/>
  <c r="E108" i="147" s="1"/>
  <c r="D109" i="147"/>
  <c r="C109" i="147"/>
  <c r="B109" i="147"/>
  <c r="E107" i="147"/>
  <c r="D107" i="147"/>
  <c r="C107" i="147"/>
  <c r="B107" i="147"/>
  <c r="E106" i="147"/>
  <c r="E105" i="147" s="1"/>
  <c r="D106" i="147"/>
  <c r="D105" i="147" s="1"/>
  <c r="C106" i="147"/>
  <c r="C105" i="147" s="1"/>
  <c r="B106" i="147"/>
  <c r="E104" i="147"/>
  <c r="D104" i="147"/>
  <c r="C104" i="147"/>
  <c r="B104" i="147"/>
  <c r="E101" i="147"/>
  <c r="D101" i="147"/>
  <c r="C101" i="147"/>
  <c r="B101" i="147"/>
  <c r="E100" i="147"/>
  <c r="D100" i="147"/>
  <c r="C100" i="147"/>
  <c r="B100" i="147"/>
  <c r="E99" i="147"/>
  <c r="E98" i="147" s="1"/>
  <c r="D99" i="147"/>
  <c r="D98" i="147" s="1"/>
  <c r="C99" i="147"/>
  <c r="C98" i="147" s="1"/>
  <c r="B99" i="147"/>
  <c r="B98" i="147" s="1"/>
  <c r="E97" i="147"/>
  <c r="D97" i="147"/>
  <c r="C97" i="147"/>
  <c r="B97" i="147"/>
  <c r="E96" i="147"/>
  <c r="E95" i="147" s="1"/>
  <c r="D96" i="147"/>
  <c r="D95" i="147" s="1"/>
  <c r="C96" i="147"/>
  <c r="C95" i="147" s="1"/>
  <c r="B96" i="147"/>
  <c r="B95" i="147" s="1"/>
  <c r="E94" i="147"/>
  <c r="D94" i="147"/>
  <c r="C94" i="147"/>
  <c r="B94" i="147"/>
  <c r="E91" i="147"/>
  <c r="D91" i="147"/>
  <c r="C91" i="147"/>
  <c r="B91" i="147"/>
  <c r="E90" i="147"/>
  <c r="D90" i="147"/>
  <c r="C90" i="147"/>
  <c r="B90" i="147"/>
  <c r="E89" i="147"/>
  <c r="D89" i="147"/>
  <c r="C89" i="147"/>
  <c r="B89" i="147"/>
  <c r="B88" i="147" s="1"/>
  <c r="E87" i="147"/>
  <c r="D87" i="147"/>
  <c r="C87" i="147"/>
  <c r="B87" i="147"/>
  <c r="E86" i="147"/>
  <c r="D86" i="147"/>
  <c r="C86" i="147"/>
  <c r="B86" i="147"/>
  <c r="E85" i="147"/>
  <c r="D85" i="147"/>
  <c r="C85" i="147"/>
  <c r="B85" i="147"/>
  <c r="E84" i="147"/>
  <c r="E83" i="147" s="1"/>
  <c r="D84" i="147"/>
  <c r="D83" i="147" s="1"/>
  <c r="C84" i="147"/>
  <c r="B84" i="147"/>
  <c r="C82" i="147"/>
  <c r="D82" i="147"/>
  <c r="D115" i="147" s="1"/>
  <c r="E82" i="147"/>
  <c r="B82" i="147"/>
  <c r="B115" i="147" s="1"/>
  <c r="B72" i="147"/>
  <c r="F113" i="147"/>
  <c r="C108" i="147"/>
  <c r="B105" i="147"/>
  <c r="F103" i="147"/>
  <c r="F93" i="147"/>
  <c r="C88" i="147"/>
  <c r="E79" i="147"/>
  <c r="D79" i="147"/>
  <c r="C79" i="147"/>
  <c r="B79" i="147"/>
  <c r="F77" i="147"/>
  <c r="F75" i="147"/>
  <c r="F74" i="147"/>
  <c r="F73" i="147"/>
  <c r="E72" i="147"/>
  <c r="D72" i="147"/>
  <c r="C72" i="147"/>
  <c r="F71" i="147"/>
  <c r="F70" i="147"/>
  <c r="E69" i="147"/>
  <c r="D69" i="147"/>
  <c r="C69" i="147"/>
  <c r="B69" i="147"/>
  <c r="F68" i="147"/>
  <c r="F67" i="147"/>
  <c r="F65" i="147"/>
  <c r="F64" i="147"/>
  <c r="F63" i="147"/>
  <c r="E62" i="147"/>
  <c r="D62" i="147"/>
  <c r="C62" i="147"/>
  <c r="B62" i="147"/>
  <c r="F61" i="147"/>
  <c r="F60" i="147"/>
  <c r="E59" i="147"/>
  <c r="D59" i="147"/>
  <c r="C59" i="147"/>
  <c r="B59" i="147"/>
  <c r="F58" i="147"/>
  <c r="F57" i="147"/>
  <c r="F55" i="147"/>
  <c r="F54" i="147"/>
  <c r="F53" i="147"/>
  <c r="E52" i="147"/>
  <c r="D52" i="147"/>
  <c r="C52" i="147"/>
  <c r="B52" i="147"/>
  <c r="F51" i="147"/>
  <c r="F50" i="147"/>
  <c r="F49" i="147"/>
  <c r="F48" i="147"/>
  <c r="E47" i="147"/>
  <c r="D47" i="147"/>
  <c r="D56" i="147" s="1"/>
  <c r="C47" i="147"/>
  <c r="B47" i="147"/>
  <c r="B56" i="147" s="1"/>
  <c r="F46" i="147"/>
  <c r="F39" i="147"/>
  <c r="F38" i="147"/>
  <c r="F37" i="147"/>
  <c r="F35" i="147"/>
  <c r="F34" i="147"/>
  <c r="F32" i="147"/>
  <c r="F15" i="147"/>
  <c r="F14" i="147"/>
  <c r="F12" i="147"/>
  <c r="D11" i="147"/>
  <c r="C11" i="147"/>
  <c r="B11" i="147"/>
  <c r="B22" i="37"/>
  <c r="C17" i="37"/>
  <c r="C13" i="37"/>
  <c r="D10" i="37"/>
  <c r="B9" i="37"/>
  <c r="F9" i="213"/>
  <c r="AD20" i="212"/>
  <c r="W9" i="212"/>
  <c r="S9" i="212"/>
  <c r="L20" i="212"/>
  <c r="AF9" i="146"/>
  <c r="AF23" i="146" s="1"/>
  <c r="AF16" i="146"/>
  <c r="AD9" i="146"/>
  <c r="AD16" i="146"/>
  <c r="V16" i="146"/>
  <c r="T16" i="146"/>
  <c r="S16" i="146"/>
  <c r="R16" i="146"/>
  <c r="P16" i="146"/>
  <c r="L16" i="146"/>
  <c r="F16" i="146"/>
  <c r="C16" i="146"/>
  <c r="D16" i="146"/>
  <c r="H16" i="146"/>
  <c r="O17" i="146"/>
  <c r="N16" i="146"/>
  <c r="M16" i="146"/>
  <c r="M9" i="146"/>
  <c r="L9" i="146"/>
  <c r="F9" i="146"/>
  <c r="D9" i="146"/>
  <c r="C9" i="146"/>
  <c r="K9" i="220"/>
  <c r="K20" i="220" s="1"/>
  <c r="G8" i="33"/>
  <c r="U8" i="33" s="1"/>
  <c r="M14" i="33"/>
  <c r="I14" i="33"/>
  <c r="H14" i="33"/>
  <c r="F14" i="33"/>
  <c r="G22" i="208"/>
  <c r="G10" i="185"/>
  <c r="G9" i="185"/>
  <c r="D11" i="185"/>
  <c r="D17" i="185" s="1"/>
  <c r="G14" i="185"/>
  <c r="K8" i="27"/>
  <c r="J14" i="27"/>
  <c r="I14" i="27"/>
  <c r="E14" i="224"/>
  <c r="I14" i="224"/>
  <c r="H14" i="224"/>
  <c r="G14" i="224"/>
  <c r="B9" i="224"/>
  <c r="Y9" i="204"/>
  <c r="Y10" i="204"/>
  <c r="Y11" i="204"/>
  <c r="Y12" i="204"/>
  <c r="Y13" i="204"/>
  <c r="Y14" i="204"/>
  <c r="Y15" i="204"/>
  <c r="Y16" i="204"/>
  <c r="Y17" i="204"/>
  <c r="Y19" i="204"/>
  <c r="Y20" i="204"/>
  <c r="Y21" i="204"/>
  <c r="Y22" i="204"/>
  <c r="Y23" i="204"/>
  <c r="Y24" i="204"/>
  <c r="Y25" i="204"/>
  <c r="Y26" i="204"/>
  <c r="Y27" i="204"/>
  <c r="Y28" i="204"/>
  <c r="Y29" i="204"/>
  <c r="Y30" i="204"/>
  <c r="Y31" i="204"/>
  <c r="Y32" i="204"/>
  <c r="Y33" i="204"/>
  <c r="Y34" i="204"/>
  <c r="Y35" i="204"/>
  <c r="Y36" i="204"/>
  <c r="Y37" i="204"/>
  <c r="Y38" i="204"/>
  <c r="S13" i="204"/>
  <c r="AQ13" i="204" s="1"/>
  <c r="F14" i="204"/>
  <c r="H14" i="204" s="1"/>
  <c r="AP14" i="204" s="1"/>
  <c r="K14" i="204"/>
  <c r="S14" i="204"/>
  <c r="AJ14" i="204"/>
  <c r="AK14" i="204"/>
  <c r="AL14" i="204"/>
  <c r="AM14" i="204"/>
  <c r="AI14" i="204" l="1"/>
  <c r="AO14" i="204"/>
  <c r="T14" i="204"/>
  <c r="V14" i="204" s="1"/>
  <c r="AQ14" i="204"/>
  <c r="D23" i="185"/>
  <c r="D25" i="185" s="1"/>
  <c r="B108" i="147"/>
  <c r="C83" i="147"/>
  <c r="C92" i="147" s="1"/>
  <c r="C115" i="147"/>
  <c r="C12" i="157"/>
  <c r="B83" i="147"/>
  <c r="B92" i="147" s="1"/>
  <c r="D88" i="147"/>
  <c r="D92" i="147" s="1"/>
  <c r="F109" i="147"/>
  <c r="F111" i="147"/>
  <c r="B20" i="157"/>
  <c r="C23" i="146"/>
  <c r="D108" i="147"/>
  <c r="D23" i="146"/>
  <c r="AB16" i="146"/>
  <c r="Z16" i="146"/>
  <c r="F84" i="147"/>
  <c r="F99" i="147"/>
  <c r="E115" i="147"/>
  <c r="F90" i="147"/>
  <c r="F94" i="147"/>
  <c r="F100" i="147"/>
  <c r="F104" i="147"/>
  <c r="F110" i="147"/>
  <c r="B18" i="156"/>
  <c r="D66" i="147"/>
  <c r="F86" i="147"/>
  <c r="F91" i="147"/>
  <c r="T9" i="212"/>
  <c r="U16" i="146"/>
  <c r="W16" i="146" s="1"/>
  <c r="X16" i="146"/>
  <c r="D22" i="54"/>
  <c r="T9" i="163"/>
  <c r="H20" i="161"/>
  <c r="F85" i="147"/>
  <c r="F52" i="147"/>
  <c r="C66" i="147"/>
  <c r="F69" i="147"/>
  <c r="F101" i="147"/>
  <c r="O16" i="146"/>
  <c r="B12" i="157"/>
  <c r="H12" i="157"/>
  <c r="E102" i="147"/>
  <c r="F89" i="147"/>
  <c r="F107" i="147"/>
  <c r="F87" i="147"/>
  <c r="F97" i="147"/>
  <c r="Y9" i="212"/>
  <c r="Z9" i="212" s="1"/>
  <c r="C102" i="147"/>
  <c r="F106" i="147"/>
  <c r="C112" i="147"/>
  <c r="F105" i="147"/>
  <c r="E112" i="147"/>
  <c r="D102" i="147"/>
  <c r="F95" i="147"/>
  <c r="F96" i="147"/>
  <c r="B102" i="147"/>
  <c r="E88" i="147"/>
  <c r="F82" i="147"/>
  <c r="D76" i="147"/>
  <c r="F72" i="147"/>
  <c r="E76" i="147"/>
  <c r="C76" i="147"/>
  <c r="B66" i="147"/>
  <c r="F62" i="147"/>
  <c r="E66" i="147"/>
  <c r="E56" i="147"/>
  <c r="C56" i="147"/>
  <c r="F79" i="147"/>
  <c r="B112" i="147"/>
  <c r="F98" i="147"/>
  <c r="F47" i="147"/>
  <c r="F59" i="147"/>
  <c r="B76" i="147"/>
  <c r="H19" i="11"/>
  <c r="F14" i="10"/>
  <c r="J15" i="10"/>
  <c r="J13" i="10"/>
  <c r="J10" i="10"/>
  <c r="D11" i="10"/>
  <c r="D10" i="10"/>
  <c r="C14" i="10"/>
  <c r="C9" i="10"/>
  <c r="B14" i="10"/>
  <c r="B9" i="10"/>
  <c r="E9" i="8"/>
  <c r="E10" i="8"/>
  <c r="G10" i="8" s="1"/>
  <c r="E11" i="8"/>
  <c r="E12" i="8"/>
  <c r="E13" i="8"/>
  <c r="E14" i="8"/>
  <c r="E15" i="8"/>
  <c r="E16" i="8"/>
  <c r="E17" i="8"/>
  <c r="G17" i="8" s="1"/>
  <c r="E18" i="8"/>
  <c r="E19" i="8"/>
  <c r="E20" i="8"/>
  <c r="E21" i="8"/>
  <c r="E22" i="8"/>
  <c r="E23" i="8"/>
  <c r="E24" i="8"/>
  <c r="E25" i="8"/>
  <c r="E26" i="8"/>
  <c r="E27" i="8"/>
  <c r="E28" i="8"/>
  <c r="E29" i="8"/>
  <c r="E30" i="8"/>
  <c r="E31" i="8"/>
  <c r="E32" i="8"/>
  <c r="E33" i="8"/>
  <c r="E34" i="8"/>
  <c r="E35" i="8"/>
  <c r="E36" i="8"/>
  <c r="E37" i="8"/>
  <c r="E38" i="8"/>
  <c r="O9" i="178"/>
  <c r="T9" i="178" s="1"/>
  <c r="K20" i="178"/>
  <c r="D20" i="178"/>
  <c r="C20" i="178"/>
  <c r="F20" i="178"/>
  <c r="P9" i="178"/>
  <c r="U9" i="178" s="1"/>
  <c r="I9" i="178"/>
  <c r="H9" i="178"/>
  <c r="AH14" i="204" l="1"/>
  <c r="AR14" i="204"/>
  <c r="F115" i="147"/>
  <c r="F108" i="147"/>
  <c r="D112" i="147"/>
  <c r="D114" i="147" s="1"/>
  <c r="F83" i="147"/>
  <c r="F88" i="147"/>
  <c r="F66" i="147"/>
  <c r="D78" i="147"/>
  <c r="B20" i="10"/>
  <c r="V9" i="178"/>
  <c r="E78" i="147"/>
  <c r="F102" i="147"/>
  <c r="Q9" i="178"/>
  <c r="C114" i="147"/>
  <c r="E92" i="147"/>
  <c r="E114" i="147" s="1"/>
  <c r="F76" i="147"/>
  <c r="C78" i="147"/>
  <c r="F56" i="147"/>
  <c r="B114" i="147"/>
  <c r="B78" i="147"/>
  <c r="F112" i="147" l="1"/>
  <c r="F78" i="147"/>
  <c r="F92" i="147"/>
  <c r="F114" i="147"/>
  <c r="C25" i="105" l="1"/>
  <c r="Y9" i="12" l="1"/>
  <c r="AA9" i="71"/>
  <c r="AE9" i="193"/>
  <c r="AE10" i="193"/>
  <c r="AF10" i="193"/>
  <c r="AG10" i="193"/>
  <c r="AE11" i="193"/>
  <c r="AF11" i="193"/>
  <c r="AG11" i="193"/>
  <c r="AE12" i="193"/>
  <c r="AF12" i="193"/>
  <c r="AG12" i="193"/>
  <c r="AE13" i="193"/>
  <c r="AF13" i="193"/>
  <c r="AG13" i="193"/>
  <c r="AE14" i="193"/>
  <c r="AF14" i="193"/>
  <c r="AG14" i="193"/>
  <c r="AE15" i="193"/>
  <c r="AF15" i="193"/>
  <c r="AG15" i="193"/>
  <c r="AE16" i="193"/>
  <c r="AF16" i="193"/>
  <c r="AG16" i="193"/>
  <c r="AE17" i="193"/>
  <c r="AF17" i="193"/>
  <c r="AG17" i="193"/>
  <c r="AE18" i="193"/>
  <c r="AF18" i="193"/>
  <c r="AG18" i="193"/>
  <c r="AE19" i="193"/>
  <c r="AF19" i="193"/>
  <c r="AG19" i="193"/>
  <c r="AE20" i="193"/>
  <c r="AF20" i="193"/>
  <c r="AG20" i="193"/>
  <c r="AE21" i="193"/>
  <c r="AF21" i="193"/>
  <c r="AG21" i="193"/>
  <c r="AE22" i="193"/>
  <c r="AF22" i="193"/>
  <c r="AG22" i="193"/>
  <c r="AE23" i="193"/>
  <c r="AF23" i="193"/>
  <c r="AG23" i="193"/>
  <c r="AE24" i="193"/>
  <c r="AF24" i="193"/>
  <c r="AG24" i="193"/>
  <c r="AE25" i="193"/>
  <c r="AF25" i="193"/>
  <c r="AG25" i="193"/>
  <c r="AE26" i="193"/>
  <c r="AF26" i="193"/>
  <c r="AG26" i="193"/>
  <c r="AE27" i="193"/>
  <c r="AF27" i="193"/>
  <c r="AG27" i="193"/>
  <c r="AE28" i="193"/>
  <c r="AF28" i="193"/>
  <c r="AG28" i="193"/>
  <c r="AG9" i="193"/>
  <c r="AF9" i="193"/>
  <c r="Z10" i="78"/>
  <c r="AA10" i="78"/>
  <c r="AB10" i="78"/>
  <c r="Z11" i="78"/>
  <c r="AA11" i="78"/>
  <c r="AB11" i="78"/>
  <c r="Z12" i="78"/>
  <c r="AA12" i="78"/>
  <c r="AB12" i="78"/>
  <c r="Z13" i="78"/>
  <c r="AA13" i="78"/>
  <c r="AB13" i="78"/>
  <c r="Z14" i="78"/>
  <c r="AA14" i="78"/>
  <c r="AB14" i="78"/>
  <c r="Z15" i="78"/>
  <c r="AA15" i="78"/>
  <c r="AB15" i="78"/>
  <c r="Z16" i="78"/>
  <c r="AA16" i="78"/>
  <c r="AB16" i="78"/>
  <c r="Z17" i="78"/>
  <c r="AA17" i="78"/>
  <c r="AB17" i="78"/>
  <c r="Z18" i="78"/>
  <c r="AA18" i="78"/>
  <c r="AB18" i="78"/>
  <c r="Z19" i="78"/>
  <c r="AA19" i="78"/>
  <c r="AB19" i="78"/>
  <c r="Z20" i="78"/>
  <c r="AA20" i="78"/>
  <c r="AB20" i="78"/>
  <c r="Z21" i="78"/>
  <c r="AA21" i="78"/>
  <c r="AB21" i="78"/>
  <c r="Z22" i="78"/>
  <c r="AA22" i="78"/>
  <c r="AB22" i="78"/>
  <c r="Z23" i="78"/>
  <c r="AA23" i="78"/>
  <c r="AB23" i="78"/>
  <c r="Z24" i="78"/>
  <c r="AA24" i="78"/>
  <c r="AB24" i="78"/>
  <c r="Z25" i="78"/>
  <c r="AA25" i="78"/>
  <c r="AB25" i="78"/>
  <c r="AB9" i="78"/>
  <c r="AA9" i="78"/>
  <c r="Z9" i="78"/>
  <c r="AE10" i="191"/>
  <c r="AF10" i="191"/>
  <c r="AG10" i="191"/>
  <c r="AE11" i="191"/>
  <c r="AF11" i="191"/>
  <c r="AG11" i="191"/>
  <c r="AE12" i="191"/>
  <c r="AF12" i="191"/>
  <c r="AG12" i="191"/>
  <c r="AE13" i="191"/>
  <c r="AF13" i="191"/>
  <c r="AG13" i="191"/>
  <c r="AE14" i="191"/>
  <c r="AF14" i="191"/>
  <c r="AG14" i="191"/>
  <c r="AE15" i="191"/>
  <c r="AF15" i="191"/>
  <c r="AG15" i="191"/>
  <c r="AE16" i="191"/>
  <c r="AF16" i="191"/>
  <c r="AG16" i="191"/>
  <c r="AE17" i="191"/>
  <c r="AF17" i="191"/>
  <c r="AG17" i="191"/>
  <c r="AE18" i="191"/>
  <c r="AF18" i="191"/>
  <c r="AG18" i="191"/>
  <c r="AE19" i="191"/>
  <c r="AF19" i="191"/>
  <c r="AG19" i="191"/>
  <c r="AE20" i="191"/>
  <c r="AF20" i="191"/>
  <c r="AG20" i="191"/>
  <c r="AE21" i="191"/>
  <c r="AF21" i="191"/>
  <c r="AG21" i="191"/>
  <c r="AE22" i="191"/>
  <c r="AF22" i="191"/>
  <c r="AG22" i="191"/>
  <c r="AE23" i="191"/>
  <c r="AF23" i="191"/>
  <c r="AG23" i="191"/>
  <c r="AE24" i="191"/>
  <c r="AF24" i="191"/>
  <c r="AG24" i="191"/>
  <c r="AE25" i="191"/>
  <c r="AF25" i="191"/>
  <c r="AG25" i="191"/>
  <c r="AE26" i="191"/>
  <c r="AF26" i="191"/>
  <c r="AG26" i="191"/>
  <c r="AE27" i="191"/>
  <c r="AF27" i="191"/>
  <c r="AG27" i="191"/>
  <c r="AE28" i="191"/>
  <c r="AF28" i="191"/>
  <c r="AG28" i="191"/>
  <c r="AG9" i="191"/>
  <c r="AF9" i="191"/>
  <c r="AE9" i="191"/>
  <c r="AA10" i="71"/>
  <c r="AB10" i="71"/>
  <c r="AC10" i="71"/>
  <c r="AA11" i="71"/>
  <c r="AB11" i="71"/>
  <c r="AC11" i="71"/>
  <c r="AA12" i="71"/>
  <c r="AB12" i="71"/>
  <c r="AC12" i="71"/>
  <c r="AA13" i="71"/>
  <c r="AB13" i="71"/>
  <c r="AC13" i="71"/>
  <c r="AA14" i="71"/>
  <c r="AB14" i="71"/>
  <c r="AC14" i="71"/>
  <c r="AA15" i="71"/>
  <c r="AB15" i="71"/>
  <c r="AC15" i="71"/>
  <c r="AA16" i="71"/>
  <c r="AB16" i="71"/>
  <c r="AC16" i="71"/>
  <c r="AA17" i="71"/>
  <c r="AB17" i="71"/>
  <c r="AC17" i="71"/>
  <c r="AA18" i="71"/>
  <c r="AB18" i="71"/>
  <c r="AC18" i="71"/>
  <c r="AA19" i="71"/>
  <c r="AB19" i="71"/>
  <c r="AC19" i="71"/>
  <c r="AA20" i="71"/>
  <c r="AB20" i="71"/>
  <c r="AC20" i="71"/>
  <c r="AA21" i="71"/>
  <c r="AB21" i="71"/>
  <c r="AC21" i="71"/>
  <c r="AA22" i="71"/>
  <c r="AB22" i="71"/>
  <c r="AC22" i="71"/>
  <c r="AA23" i="71"/>
  <c r="AB23" i="71"/>
  <c r="AC23" i="71"/>
  <c r="AA24" i="71"/>
  <c r="AB24" i="71"/>
  <c r="AC24" i="71"/>
  <c r="AA25" i="71"/>
  <c r="AB25" i="71"/>
  <c r="AC25" i="71"/>
  <c r="AA26" i="71"/>
  <c r="AB26" i="71"/>
  <c r="AC26" i="71"/>
  <c r="AA27" i="71"/>
  <c r="AB27" i="71"/>
  <c r="AC27" i="71"/>
  <c r="AA28" i="71"/>
  <c r="AB28" i="71"/>
  <c r="AC28" i="71"/>
  <c r="AC9" i="71"/>
  <c r="AB9" i="71"/>
  <c r="Z9" i="211"/>
  <c r="AE10" i="190"/>
  <c r="AF10" i="190"/>
  <c r="AG10" i="190"/>
  <c r="AE11" i="190"/>
  <c r="AF11" i="190"/>
  <c r="AG11" i="190"/>
  <c r="AE12" i="190"/>
  <c r="AF12" i="190"/>
  <c r="AG12" i="190"/>
  <c r="AE13" i="190"/>
  <c r="AF13" i="190"/>
  <c r="AG13" i="190"/>
  <c r="AE14" i="190"/>
  <c r="AF14" i="190"/>
  <c r="AG14" i="190"/>
  <c r="AE15" i="190"/>
  <c r="AF15" i="190"/>
  <c r="AG15" i="190"/>
  <c r="AE16" i="190"/>
  <c r="AF16" i="190"/>
  <c r="AG16" i="190"/>
  <c r="AE17" i="190"/>
  <c r="AF17" i="190"/>
  <c r="AG17" i="190"/>
  <c r="AE18" i="190"/>
  <c r="AF18" i="190"/>
  <c r="AG18" i="190"/>
  <c r="AE19" i="190"/>
  <c r="AF19" i="190"/>
  <c r="AG19" i="190"/>
  <c r="AE20" i="190"/>
  <c r="AF20" i="190"/>
  <c r="AG20" i="190"/>
  <c r="AE21" i="190"/>
  <c r="AF21" i="190"/>
  <c r="AG21" i="190"/>
  <c r="AE22" i="190"/>
  <c r="AF22" i="190"/>
  <c r="AG22" i="190"/>
  <c r="AE23" i="190"/>
  <c r="AF23" i="190"/>
  <c r="AG23" i="190"/>
  <c r="AE24" i="190"/>
  <c r="AF24" i="190"/>
  <c r="AG24" i="190"/>
  <c r="AE25" i="190"/>
  <c r="AF25" i="190"/>
  <c r="AG25" i="190"/>
  <c r="AE26" i="190"/>
  <c r="AF26" i="190"/>
  <c r="AG26" i="190"/>
  <c r="AE27" i="190"/>
  <c r="AF27" i="190"/>
  <c r="AG27" i="190"/>
  <c r="AE28" i="190"/>
  <c r="AF28" i="190"/>
  <c r="AG28" i="190"/>
  <c r="AG9" i="190"/>
  <c r="AF9" i="190"/>
  <c r="AE9" i="190"/>
  <c r="Z10" i="211"/>
  <c r="AA10" i="211"/>
  <c r="AB10" i="211"/>
  <c r="Z11" i="211"/>
  <c r="AA11" i="211"/>
  <c r="AB11" i="211"/>
  <c r="Z12" i="211"/>
  <c r="AA12" i="211"/>
  <c r="AB12" i="211"/>
  <c r="Z13" i="211"/>
  <c r="AA13" i="211"/>
  <c r="AB13" i="211"/>
  <c r="Z14" i="211"/>
  <c r="AA14" i="211"/>
  <c r="AB14" i="211"/>
  <c r="Z15" i="211"/>
  <c r="AA15" i="211"/>
  <c r="AB15" i="211"/>
  <c r="Z16" i="211"/>
  <c r="AA16" i="211"/>
  <c r="AB16" i="211"/>
  <c r="Z17" i="211"/>
  <c r="AA17" i="211"/>
  <c r="AB17" i="211"/>
  <c r="Z18" i="211"/>
  <c r="AA18" i="211"/>
  <c r="AB18" i="211"/>
  <c r="Z19" i="211"/>
  <c r="AA19" i="211"/>
  <c r="AB19" i="211"/>
  <c r="Z20" i="211"/>
  <c r="AA20" i="211"/>
  <c r="AB20" i="211"/>
  <c r="Z21" i="211"/>
  <c r="AA21" i="211"/>
  <c r="AB21" i="211"/>
  <c r="Z22" i="211"/>
  <c r="AA22" i="211"/>
  <c r="AB22" i="211"/>
  <c r="Z23" i="211"/>
  <c r="AA23" i="211"/>
  <c r="AB23" i="211"/>
  <c r="Z24" i="211"/>
  <c r="AA24" i="211"/>
  <c r="AB24" i="211"/>
  <c r="Z25" i="211"/>
  <c r="AA25" i="211"/>
  <c r="AB25" i="211"/>
  <c r="Z26" i="211"/>
  <c r="AA26" i="211"/>
  <c r="AB26" i="211"/>
  <c r="Z27" i="211"/>
  <c r="AA27" i="211"/>
  <c r="AB27" i="211"/>
  <c r="Z28" i="211"/>
  <c r="AA28" i="211"/>
  <c r="AB28" i="211"/>
  <c r="AB9" i="211"/>
  <c r="AA9" i="211"/>
  <c r="AR10" i="207"/>
  <c r="AR11" i="207"/>
  <c r="AR12" i="207"/>
  <c r="AR13" i="207"/>
  <c r="AR14" i="207"/>
  <c r="AR15" i="207"/>
  <c r="AR16" i="207"/>
  <c r="AR17" i="207"/>
  <c r="AR18" i="207"/>
  <c r="AR19" i="207"/>
  <c r="AR20" i="207"/>
  <c r="AR21" i="207"/>
  <c r="AR22" i="207"/>
  <c r="AR23" i="207"/>
  <c r="AR24" i="207"/>
  <c r="AR25" i="207"/>
  <c r="AR26" i="207"/>
  <c r="AR27" i="207"/>
  <c r="AR28" i="207"/>
  <c r="AR9" i="207"/>
  <c r="AO9" i="207"/>
  <c r="AP9" i="207"/>
  <c r="AQ9" i="207"/>
  <c r="AO10" i="207"/>
  <c r="AP10" i="207"/>
  <c r="AQ10" i="207"/>
  <c r="AO11" i="207"/>
  <c r="AP11" i="207"/>
  <c r="AQ11" i="207"/>
  <c r="AO12" i="207"/>
  <c r="AP12" i="207"/>
  <c r="AQ12" i="207"/>
  <c r="AO13" i="207"/>
  <c r="AP13" i="207"/>
  <c r="AQ13" i="207"/>
  <c r="AO14" i="207"/>
  <c r="AP14" i="207"/>
  <c r="AQ14" i="207"/>
  <c r="AO15" i="207"/>
  <c r="AP15" i="207"/>
  <c r="AQ15" i="207"/>
  <c r="AO16" i="207"/>
  <c r="AP16" i="207"/>
  <c r="AQ16" i="207"/>
  <c r="AO17" i="207"/>
  <c r="AP17" i="207"/>
  <c r="AQ17" i="207"/>
  <c r="AO18" i="207"/>
  <c r="AP18" i="207"/>
  <c r="AQ18" i="207"/>
  <c r="AO19" i="207"/>
  <c r="AP19" i="207"/>
  <c r="AQ19" i="207"/>
  <c r="AO20" i="207"/>
  <c r="AP20" i="207"/>
  <c r="AQ20" i="207"/>
  <c r="AO21" i="207"/>
  <c r="AP21" i="207"/>
  <c r="AQ21" i="207"/>
  <c r="AO22" i="207"/>
  <c r="AP22" i="207"/>
  <c r="AQ22" i="207"/>
  <c r="AO23" i="207"/>
  <c r="AP23" i="207"/>
  <c r="AQ23" i="207"/>
  <c r="AO24" i="207"/>
  <c r="AP24" i="207"/>
  <c r="AQ24" i="207"/>
  <c r="AO25" i="207"/>
  <c r="AP25" i="207"/>
  <c r="AQ25" i="207"/>
  <c r="AO26" i="207"/>
  <c r="AP26" i="207"/>
  <c r="AQ26" i="207"/>
  <c r="AO27" i="207"/>
  <c r="AP27" i="207"/>
  <c r="AQ27" i="207"/>
  <c r="AO28" i="207"/>
  <c r="AP28" i="207"/>
  <c r="AQ28" i="207"/>
  <c r="AM10" i="204"/>
  <c r="AM11" i="204"/>
  <c r="AM12" i="204"/>
  <c r="AM13" i="204"/>
  <c r="AM15" i="204"/>
  <c r="AM16" i="204"/>
  <c r="AM17" i="204"/>
  <c r="AM18" i="204"/>
  <c r="AM19" i="204"/>
  <c r="AM20" i="204"/>
  <c r="AM21" i="204"/>
  <c r="AM22" i="204"/>
  <c r="AM23" i="204"/>
  <c r="AM24" i="204"/>
  <c r="AM25" i="204"/>
  <c r="AM26" i="204"/>
  <c r="AM27" i="204"/>
  <c r="AM28" i="204"/>
  <c r="AM29" i="204"/>
  <c r="AM30" i="204"/>
  <c r="AM31" i="204"/>
  <c r="AM32" i="204"/>
  <c r="AM33" i="204"/>
  <c r="AM34" i="204"/>
  <c r="AM35" i="204"/>
  <c r="AM36" i="204"/>
  <c r="AM37" i="204"/>
  <c r="AM38" i="204"/>
  <c r="AM9" i="204"/>
  <c r="AE10" i="203"/>
  <c r="AF10" i="203"/>
  <c r="AG10" i="203"/>
  <c r="AE11" i="203"/>
  <c r="AF11" i="203"/>
  <c r="AG11" i="203"/>
  <c r="AE12" i="203"/>
  <c r="AF12" i="203"/>
  <c r="AG12" i="203"/>
  <c r="AE13" i="203"/>
  <c r="AF13" i="203"/>
  <c r="AG13" i="203"/>
  <c r="AE14" i="203"/>
  <c r="AF14" i="203"/>
  <c r="AG14" i="203"/>
  <c r="AE15" i="203"/>
  <c r="AF15" i="203"/>
  <c r="AG15" i="203"/>
  <c r="AE16" i="203"/>
  <c r="AF16" i="203"/>
  <c r="AG16" i="203"/>
  <c r="AE17" i="203"/>
  <c r="AF17" i="203"/>
  <c r="AG17" i="203"/>
  <c r="AE18" i="203"/>
  <c r="AF18" i="203"/>
  <c r="AG18" i="203"/>
  <c r="AE19" i="203"/>
  <c r="AF19" i="203"/>
  <c r="AG19" i="203"/>
  <c r="AE20" i="203"/>
  <c r="AF20" i="203"/>
  <c r="AG20" i="203"/>
  <c r="AE21" i="203"/>
  <c r="AF21" i="203"/>
  <c r="AG21" i="203"/>
  <c r="AE22" i="203"/>
  <c r="AF22" i="203"/>
  <c r="AG22" i="203"/>
  <c r="AE23" i="203"/>
  <c r="AF23" i="203"/>
  <c r="AG23" i="203"/>
  <c r="AE24" i="203"/>
  <c r="AF24" i="203"/>
  <c r="AG24" i="203"/>
  <c r="AE25" i="203"/>
  <c r="AF25" i="203"/>
  <c r="AG25" i="203"/>
  <c r="AE26" i="203"/>
  <c r="AF26" i="203"/>
  <c r="AG26" i="203"/>
  <c r="AE27" i="203"/>
  <c r="AF27" i="203"/>
  <c r="AG27" i="203"/>
  <c r="AE28" i="203"/>
  <c r="AF28" i="203"/>
  <c r="AG28" i="203"/>
  <c r="AG9" i="203"/>
  <c r="AF9" i="203"/>
  <c r="AE9" i="203"/>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Z9" i="12"/>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9" i="8"/>
  <c r="AN10" i="202"/>
  <c r="AO10" i="202"/>
  <c r="AP10" i="202"/>
  <c r="AQ10" i="202"/>
  <c r="AN11" i="202"/>
  <c r="AO11" i="202"/>
  <c r="AP11" i="202"/>
  <c r="AQ11" i="202"/>
  <c r="AN12" i="202"/>
  <c r="AO12" i="202"/>
  <c r="AP12" i="202"/>
  <c r="AQ12" i="202"/>
  <c r="AN13" i="202"/>
  <c r="AO13" i="202"/>
  <c r="AP13" i="202"/>
  <c r="AQ13" i="202"/>
  <c r="AN14" i="202"/>
  <c r="AO14" i="202"/>
  <c r="AP14" i="202"/>
  <c r="AQ14" i="202"/>
  <c r="AN15" i="202"/>
  <c r="AO15" i="202"/>
  <c r="AP15" i="202"/>
  <c r="AQ15" i="202"/>
  <c r="AN16" i="202"/>
  <c r="AO16" i="202"/>
  <c r="AP16" i="202"/>
  <c r="AQ16" i="202"/>
  <c r="AN17" i="202"/>
  <c r="AO17" i="202"/>
  <c r="AP17" i="202"/>
  <c r="AQ17" i="202"/>
  <c r="AN18" i="202"/>
  <c r="AO18" i="202"/>
  <c r="AP18" i="202"/>
  <c r="AQ18" i="202"/>
  <c r="AN19" i="202"/>
  <c r="AO19" i="202"/>
  <c r="AP19" i="202"/>
  <c r="AQ19" i="202"/>
  <c r="AN20" i="202"/>
  <c r="AO20" i="202"/>
  <c r="AP20" i="202"/>
  <c r="AQ20" i="202"/>
  <c r="AN21" i="202"/>
  <c r="AO21" i="202"/>
  <c r="AP21" i="202"/>
  <c r="AQ21" i="202"/>
  <c r="AN22" i="202"/>
  <c r="AO22" i="202"/>
  <c r="AP22" i="202"/>
  <c r="AQ22" i="202"/>
  <c r="AN23" i="202"/>
  <c r="AO23" i="202"/>
  <c r="AP23" i="202"/>
  <c r="AQ23" i="202"/>
  <c r="AN24" i="202"/>
  <c r="AO24" i="202"/>
  <c r="AP24" i="202"/>
  <c r="AQ24" i="202"/>
  <c r="AN25" i="202"/>
  <c r="AO25" i="202"/>
  <c r="AP25" i="202"/>
  <c r="AQ25" i="202"/>
  <c r="AN26" i="202"/>
  <c r="AO26" i="202"/>
  <c r="AP26" i="202"/>
  <c r="AQ26" i="202"/>
  <c r="AN27" i="202"/>
  <c r="AO27" i="202"/>
  <c r="AP27" i="202"/>
  <c r="AQ27" i="202"/>
  <c r="AN28" i="202"/>
  <c r="AO28" i="202"/>
  <c r="AP28" i="202"/>
  <c r="AQ28" i="202"/>
  <c r="AQ9" i="202"/>
  <c r="AP9" i="202"/>
  <c r="AO9" i="202"/>
  <c r="AN9" i="202"/>
  <c r="AJ11" i="204"/>
  <c r="AL38" i="204"/>
  <c r="AK38" i="204"/>
  <c r="AJ38" i="204"/>
  <c r="AL37" i="204"/>
  <c r="AK37" i="204"/>
  <c r="AJ37" i="204"/>
  <c r="AL36" i="204"/>
  <c r="AK36" i="204"/>
  <c r="AJ36" i="204"/>
  <c r="AL35" i="204"/>
  <c r="AK35" i="204"/>
  <c r="AJ35" i="204"/>
  <c r="AL34" i="204"/>
  <c r="AK34" i="204"/>
  <c r="AJ34" i="204"/>
  <c r="AL33" i="204"/>
  <c r="AK33" i="204"/>
  <c r="AJ33" i="204"/>
  <c r="AL32" i="204"/>
  <c r="AK32" i="204"/>
  <c r="AJ32" i="204"/>
  <c r="AL31" i="204"/>
  <c r="AK31" i="204"/>
  <c r="AJ31" i="204"/>
  <c r="AL30" i="204"/>
  <c r="AK30" i="204"/>
  <c r="AJ30" i="204"/>
  <c r="AL29" i="204"/>
  <c r="AK29" i="204"/>
  <c r="AJ29" i="204"/>
  <c r="AL28" i="204"/>
  <c r="AK28" i="204"/>
  <c r="AJ28" i="204"/>
  <c r="AL27" i="204"/>
  <c r="AK27" i="204"/>
  <c r="AJ27" i="204"/>
  <c r="AL26" i="204"/>
  <c r="AK26" i="204"/>
  <c r="AJ26" i="204"/>
  <c r="AL25" i="204"/>
  <c r="AK25" i="204"/>
  <c r="AJ25" i="204"/>
  <c r="AL24" i="204"/>
  <c r="AK24" i="204"/>
  <c r="AJ24" i="204"/>
  <c r="AL23" i="204"/>
  <c r="AK23" i="204"/>
  <c r="AJ23" i="204"/>
  <c r="AL22" i="204"/>
  <c r="AK22" i="204"/>
  <c r="AJ22" i="204"/>
  <c r="AL21" i="204"/>
  <c r="AK21" i="204"/>
  <c r="AJ21" i="204"/>
  <c r="AL20" i="204"/>
  <c r="AK20" i="204"/>
  <c r="AJ20" i="204"/>
  <c r="AL19" i="204"/>
  <c r="AK19" i="204"/>
  <c r="AJ19" i="204"/>
  <c r="AL18" i="204"/>
  <c r="AK18" i="204"/>
  <c r="AJ18" i="204"/>
  <c r="AL17" i="204"/>
  <c r="AK17" i="204"/>
  <c r="AJ17" i="204"/>
  <c r="AL16" i="204"/>
  <c r="AK16" i="204"/>
  <c r="AJ16" i="204"/>
  <c r="AL15" i="204"/>
  <c r="AK15" i="204"/>
  <c r="AJ15" i="204"/>
  <c r="AL13" i="204"/>
  <c r="AK13" i="204"/>
  <c r="AJ13" i="204"/>
  <c r="AL12" i="204"/>
  <c r="AK12" i="204"/>
  <c r="AJ12" i="204"/>
  <c r="AL11" i="204"/>
  <c r="AK11" i="204"/>
  <c r="AL10" i="204"/>
  <c r="AK10" i="204"/>
  <c r="AJ10" i="204"/>
  <c r="AL9" i="204"/>
  <c r="AK9" i="204"/>
  <c r="AJ9" i="204"/>
  <c r="AK38" i="8"/>
  <c r="AJ38" i="8"/>
  <c r="AI38" i="8"/>
  <c r="AK37" i="8"/>
  <c r="AJ37" i="8"/>
  <c r="AI37" i="8"/>
  <c r="AK36" i="8"/>
  <c r="AJ36" i="8"/>
  <c r="AI36" i="8"/>
  <c r="AK35" i="8"/>
  <c r="AJ35" i="8"/>
  <c r="AI35" i="8"/>
  <c r="AK34" i="8"/>
  <c r="AJ34" i="8"/>
  <c r="AI34" i="8"/>
  <c r="AK33" i="8"/>
  <c r="AJ33" i="8"/>
  <c r="AI33" i="8"/>
  <c r="AK32" i="8"/>
  <c r="AJ32" i="8"/>
  <c r="AI32" i="8"/>
  <c r="AK31" i="8"/>
  <c r="AJ31" i="8"/>
  <c r="AI31" i="8"/>
  <c r="AK30" i="8"/>
  <c r="AJ30" i="8"/>
  <c r="AI30" i="8"/>
  <c r="AK29" i="8"/>
  <c r="AJ29" i="8"/>
  <c r="AI29" i="8"/>
  <c r="AK28" i="8"/>
  <c r="AJ28" i="8"/>
  <c r="AI28" i="8"/>
  <c r="AK27" i="8"/>
  <c r="AJ27" i="8"/>
  <c r="AI27" i="8"/>
  <c r="AK26" i="8"/>
  <c r="AJ26" i="8"/>
  <c r="AI26" i="8"/>
  <c r="AK25" i="8"/>
  <c r="AJ25" i="8"/>
  <c r="AI25" i="8"/>
  <c r="AK24" i="8"/>
  <c r="AJ24" i="8"/>
  <c r="AI24" i="8"/>
  <c r="AK23" i="8"/>
  <c r="AJ23" i="8"/>
  <c r="AI23" i="8"/>
  <c r="AK22" i="8"/>
  <c r="AJ22" i="8"/>
  <c r="AI22" i="8"/>
  <c r="AK21" i="8"/>
  <c r="AJ21" i="8"/>
  <c r="AI21" i="8"/>
  <c r="AK20" i="8"/>
  <c r="AJ20" i="8"/>
  <c r="AI20" i="8"/>
  <c r="AK19" i="8"/>
  <c r="AJ19" i="8"/>
  <c r="AI19" i="8"/>
  <c r="AK18" i="8"/>
  <c r="AJ18" i="8"/>
  <c r="AI18" i="8"/>
  <c r="AK17" i="8"/>
  <c r="AJ17" i="8"/>
  <c r="AI17" i="8"/>
  <c r="AK16" i="8"/>
  <c r="AJ16" i="8"/>
  <c r="AI16" i="8"/>
  <c r="AK15" i="8"/>
  <c r="AJ15" i="8"/>
  <c r="AI15" i="8"/>
  <c r="AK14" i="8"/>
  <c r="AJ14" i="8"/>
  <c r="AI14" i="8"/>
  <c r="AK13" i="8"/>
  <c r="AJ13" i="8"/>
  <c r="AI13" i="8"/>
  <c r="AK12" i="8"/>
  <c r="AJ12" i="8"/>
  <c r="AI12" i="8"/>
  <c r="AK11" i="8"/>
  <c r="AJ11" i="8"/>
  <c r="AI11" i="8"/>
  <c r="AK10" i="8"/>
  <c r="AJ10" i="8"/>
  <c r="AI10" i="8"/>
  <c r="AK9" i="8"/>
  <c r="AJ9" i="8"/>
  <c r="AI9" i="8"/>
  <c r="AG39" i="8"/>
  <c r="R9" i="193" l="1"/>
  <c r="U28" i="193"/>
  <c r="U27" i="193"/>
  <c r="U26" i="193"/>
  <c r="U25" i="193"/>
  <c r="U24" i="193"/>
  <c r="U23" i="193"/>
  <c r="U22" i="193"/>
  <c r="U21" i="193"/>
  <c r="U20" i="193"/>
  <c r="U19" i="193"/>
  <c r="U18" i="193"/>
  <c r="U17" i="193"/>
  <c r="U16" i="193"/>
  <c r="U15" i="193"/>
  <c r="U14" i="193"/>
  <c r="U13" i="193"/>
  <c r="U12" i="193"/>
  <c r="U11" i="193"/>
  <c r="U10" i="193"/>
  <c r="U9" i="193"/>
  <c r="I10" i="193"/>
  <c r="I11" i="193"/>
  <c r="I12" i="193"/>
  <c r="I13" i="193"/>
  <c r="I14" i="193"/>
  <c r="I15" i="193"/>
  <c r="I16" i="193"/>
  <c r="I17" i="193"/>
  <c r="I18" i="193"/>
  <c r="I19" i="193"/>
  <c r="I20" i="193"/>
  <c r="I21" i="193"/>
  <c r="I22" i="193"/>
  <c r="I23" i="193"/>
  <c r="I24" i="193"/>
  <c r="I25" i="193"/>
  <c r="I26" i="193"/>
  <c r="I27" i="193"/>
  <c r="I28" i="193"/>
  <c r="I9" i="193"/>
  <c r="F10" i="78"/>
  <c r="F11" i="78"/>
  <c r="F12" i="78"/>
  <c r="F13" i="78"/>
  <c r="F14" i="78"/>
  <c r="F15" i="78"/>
  <c r="F16" i="78"/>
  <c r="F17" i="78"/>
  <c r="F18" i="78"/>
  <c r="F19" i="78"/>
  <c r="F20" i="78"/>
  <c r="F21" i="78"/>
  <c r="F22" i="78"/>
  <c r="F23" i="78"/>
  <c r="F24" i="78"/>
  <c r="F25" i="78"/>
  <c r="F9" i="78"/>
  <c r="T10" i="191"/>
  <c r="T11" i="191"/>
  <c r="T12" i="191"/>
  <c r="T13" i="191"/>
  <c r="T14" i="191"/>
  <c r="T15" i="191"/>
  <c r="T16" i="191"/>
  <c r="T17" i="191"/>
  <c r="T18" i="191"/>
  <c r="T19" i="191"/>
  <c r="T20" i="191"/>
  <c r="T21" i="191"/>
  <c r="T22" i="191"/>
  <c r="T23" i="191"/>
  <c r="T24" i="191"/>
  <c r="T25" i="191"/>
  <c r="T26" i="191"/>
  <c r="T27" i="191"/>
  <c r="T28" i="191"/>
  <c r="T9" i="191"/>
  <c r="Q10" i="191"/>
  <c r="Q11" i="191"/>
  <c r="Q12" i="191"/>
  <c r="Q13" i="191"/>
  <c r="Q14" i="191"/>
  <c r="Q15" i="191"/>
  <c r="Q16" i="191"/>
  <c r="Q17" i="191"/>
  <c r="Q18" i="191"/>
  <c r="Q19" i="191"/>
  <c r="Q20" i="191"/>
  <c r="Q21" i="191"/>
  <c r="Q22" i="191"/>
  <c r="Q23" i="191"/>
  <c r="Q24" i="191"/>
  <c r="Q25" i="191"/>
  <c r="Q26" i="191"/>
  <c r="Q27" i="191"/>
  <c r="Q28" i="191"/>
  <c r="Q9" i="191"/>
  <c r="R9" i="190"/>
  <c r="H10" i="191"/>
  <c r="H11" i="191"/>
  <c r="H12" i="191"/>
  <c r="H13" i="191"/>
  <c r="H14" i="191"/>
  <c r="H15" i="191"/>
  <c r="H16" i="191"/>
  <c r="H17" i="191"/>
  <c r="H18" i="191"/>
  <c r="H19" i="191"/>
  <c r="H20" i="191"/>
  <c r="H21" i="191"/>
  <c r="H22" i="191"/>
  <c r="H23" i="191"/>
  <c r="H24" i="191"/>
  <c r="H25" i="191"/>
  <c r="H26" i="191"/>
  <c r="H27" i="191"/>
  <c r="H28" i="191"/>
  <c r="H9" i="191"/>
  <c r="E10" i="71"/>
  <c r="E11" i="71"/>
  <c r="E12" i="71"/>
  <c r="E13" i="71"/>
  <c r="E14" i="71"/>
  <c r="E15" i="71"/>
  <c r="E16" i="71"/>
  <c r="E17" i="71"/>
  <c r="E18" i="71"/>
  <c r="E19" i="71"/>
  <c r="E20" i="71"/>
  <c r="E21" i="71"/>
  <c r="E22" i="71"/>
  <c r="E23" i="71"/>
  <c r="E24" i="71"/>
  <c r="E25" i="71"/>
  <c r="E26" i="71"/>
  <c r="E27" i="71"/>
  <c r="E28" i="71"/>
  <c r="E9" i="71"/>
  <c r="O9" i="211"/>
  <c r="U10" i="190"/>
  <c r="U12" i="190"/>
  <c r="U14" i="190"/>
  <c r="U16" i="190"/>
  <c r="U18" i="190"/>
  <c r="U20" i="190"/>
  <c r="U22" i="190"/>
  <c r="U24" i="190"/>
  <c r="U26" i="190"/>
  <c r="U28" i="190"/>
  <c r="U9" i="190"/>
  <c r="U27" i="190"/>
  <c r="U25" i="190"/>
  <c r="U23" i="190"/>
  <c r="U21" i="190"/>
  <c r="U19" i="190"/>
  <c r="U17" i="190"/>
  <c r="U15" i="190"/>
  <c r="U13" i="190"/>
  <c r="U11" i="190"/>
  <c r="I10" i="190"/>
  <c r="I11" i="190"/>
  <c r="I12" i="190"/>
  <c r="I13" i="190"/>
  <c r="I14" i="190"/>
  <c r="I15" i="190"/>
  <c r="I16" i="190"/>
  <c r="I17" i="190"/>
  <c r="I18" i="190"/>
  <c r="I19" i="190"/>
  <c r="I20" i="190"/>
  <c r="I21" i="190"/>
  <c r="I22" i="190"/>
  <c r="I23" i="190"/>
  <c r="I24" i="190"/>
  <c r="I25" i="190"/>
  <c r="I26" i="190"/>
  <c r="I27" i="190"/>
  <c r="I28" i="190"/>
  <c r="I9" i="190"/>
  <c r="F10" i="211"/>
  <c r="F11" i="211"/>
  <c r="F12" i="211"/>
  <c r="F13" i="211"/>
  <c r="F14" i="211"/>
  <c r="F15" i="211"/>
  <c r="F16" i="211"/>
  <c r="F17" i="211"/>
  <c r="F18" i="211"/>
  <c r="F19" i="211"/>
  <c r="F20" i="211"/>
  <c r="F21" i="211"/>
  <c r="F22" i="211"/>
  <c r="F23" i="211"/>
  <c r="F24" i="211"/>
  <c r="F25" i="211"/>
  <c r="F26" i="211"/>
  <c r="F27" i="211"/>
  <c r="F28" i="211"/>
  <c r="F9" i="211"/>
  <c r="G41" i="204"/>
  <c r="I41" i="204"/>
  <c r="J41" i="204"/>
  <c r="L41" i="204"/>
  <c r="M41" i="204"/>
  <c r="N41" i="204"/>
  <c r="O41" i="204"/>
  <c r="P41" i="204"/>
  <c r="Q41" i="204"/>
  <c r="R41" i="204"/>
  <c r="U41" i="204"/>
  <c r="W41" i="204"/>
  <c r="X41" i="204"/>
  <c r="Z41" i="204"/>
  <c r="AA41" i="204"/>
  <c r="AB41" i="204"/>
  <c r="AC41" i="204"/>
  <c r="AD41" i="204"/>
  <c r="AE41" i="204"/>
  <c r="E41" i="204"/>
  <c r="L5" i="12"/>
  <c r="L4" i="12"/>
  <c r="A5" i="12"/>
  <c r="A4" i="12"/>
  <c r="W3" i="12"/>
  <c r="G30" i="12"/>
  <c r="I30" i="12"/>
  <c r="J30" i="12"/>
  <c r="K30" i="12"/>
  <c r="L30" i="12"/>
  <c r="M30" i="12"/>
  <c r="N30" i="12"/>
  <c r="Q30" i="12"/>
  <c r="S30" i="12"/>
  <c r="T30" i="12"/>
  <c r="U30" i="12"/>
  <c r="V30" i="12"/>
  <c r="E30" i="12"/>
  <c r="F40" i="8"/>
  <c r="H40" i="8"/>
  <c r="I40" i="8"/>
  <c r="K40" i="8"/>
  <c r="L40" i="8"/>
  <c r="M40" i="8"/>
  <c r="N40" i="8"/>
  <c r="O40" i="8"/>
  <c r="P40" i="8"/>
  <c r="Q40" i="8"/>
  <c r="T40" i="8"/>
  <c r="V40" i="8"/>
  <c r="W40" i="8"/>
  <c r="Y40" i="8"/>
  <c r="Z40" i="8"/>
  <c r="AA40" i="8"/>
  <c r="AB40" i="8"/>
  <c r="AC40" i="8"/>
  <c r="AD40" i="8"/>
  <c r="D40" i="8"/>
  <c r="J9" i="8"/>
  <c r="R9" i="8"/>
  <c r="J10" i="8"/>
  <c r="R10" i="8"/>
  <c r="G11" i="8"/>
  <c r="AO11" i="8" s="1"/>
  <c r="J11" i="8"/>
  <c r="R11" i="8"/>
  <c r="G12" i="8"/>
  <c r="J12" i="8"/>
  <c r="R12" i="8"/>
  <c r="G13" i="8"/>
  <c r="J13" i="8"/>
  <c r="R13" i="8"/>
  <c r="G14" i="8"/>
  <c r="J14" i="8"/>
  <c r="R14" i="8"/>
  <c r="G15" i="8"/>
  <c r="AO15" i="8" s="1"/>
  <c r="J15" i="8"/>
  <c r="R15" i="8"/>
  <c r="G16" i="8"/>
  <c r="J16" i="8"/>
  <c r="R16" i="8"/>
  <c r="J17" i="8"/>
  <c r="R17" i="8"/>
  <c r="G18" i="8"/>
  <c r="AO18" i="8" s="1"/>
  <c r="J18" i="8"/>
  <c r="R18" i="8"/>
  <c r="G19" i="8"/>
  <c r="J19" i="8"/>
  <c r="R19" i="8"/>
  <c r="G20" i="8"/>
  <c r="J20" i="8"/>
  <c r="R20" i="8"/>
  <c r="G21" i="8"/>
  <c r="AO21" i="8" s="1"/>
  <c r="J21" i="8"/>
  <c r="R21" i="8"/>
  <c r="AP21" i="8" s="1"/>
  <c r="G22" i="8"/>
  <c r="AO22" i="8" s="1"/>
  <c r="J22" i="8"/>
  <c r="R22" i="8"/>
  <c r="G23" i="8"/>
  <c r="J23" i="8"/>
  <c r="R23" i="8"/>
  <c r="AP23" i="8" s="1"/>
  <c r="G24" i="8"/>
  <c r="J24" i="8"/>
  <c r="R24" i="8"/>
  <c r="G25" i="8"/>
  <c r="AO25" i="8" s="1"/>
  <c r="J25" i="8"/>
  <c r="R25" i="8"/>
  <c r="G26" i="8"/>
  <c r="AO26" i="8" s="1"/>
  <c r="J26" i="8"/>
  <c r="R26" i="8"/>
  <c r="G27" i="8"/>
  <c r="J27" i="8"/>
  <c r="R27" i="8"/>
  <c r="AP27" i="8" s="1"/>
  <c r="G28" i="8"/>
  <c r="J28" i="8"/>
  <c r="R28" i="8"/>
  <c r="G29" i="8"/>
  <c r="AO29" i="8" s="1"/>
  <c r="J29" i="8"/>
  <c r="R29" i="8"/>
  <c r="AP29" i="8" s="1"/>
  <c r="G30" i="8"/>
  <c r="J30" i="8"/>
  <c r="R30" i="8"/>
  <c r="G31" i="8"/>
  <c r="J31" i="8"/>
  <c r="R31" i="8"/>
  <c r="AP31" i="8" s="1"/>
  <c r="G32" i="8"/>
  <c r="J32" i="8"/>
  <c r="R32" i="8"/>
  <c r="G33" i="8"/>
  <c r="AO33" i="8" s="1"/>
  <c r="J33" i="8"/>
  <c r="R33" i="8"/>
  <c r="G34" i="8"/>
  <c r="J34" i="8"/>
  <c r="R34" i="8"/>
  <c r="G35" i="8"/>
  <c r="J35" i="8"/>
  <c r="R35" i="8"/>
  <c r="AP35" i="8" s="1"/>
  <c r="G36" i="8"/>
  <c r="J36" i="8"/>
  <c r="R36" i="8"/>
  <c r="AP36" i="8" s="1"/>
  <c r="G37" i="8"/>
  <c r="AO37" i="8" s="1"/>
  <c r="J37" i="8"/>
  <c r="R37" i="8"/>
  <c r="G38" i="8"/>
  <c r="J38" i="8"/>
  <c r="R38" i="8"/>
  <c r="AO38" i="8" l="1"/>
  <c r="AO30" i="8"/>
  <c r="AO34" i="8"/>
  <c r="P9" i="211"/>
  <c r="AF9" i="211"/>
  <c r="AC30" i="12"/>
  <c r="AH35" i="8"/>
  <c r="AN35" i="8"/>
  <c r="AH38" i="8"/>
  <c r="AN38" i="8"/>
  <c r="AH34" i="8"/>
  <c r="AN34" i="8"/>
  <c r="AH30" i="8"/>
  <c r="AN30" i="8"/>
  <c r="AH26" i="8"/>
  <c r="AN26" i="8"/>
  <c r="AH22" i="8"/>
  <c r="AN22" i="8"/>
  <c r="S19" i="8"/>
  <c r="AP19" i="8"/>
  <c r="AH18" i="8"/>
  <c r="AN18" i="8"/>
  <c r="S16" i="8"/>
  <c r="U16" i="8" s="1"/>
  <c r="AQ16" i="8" s="1"/>
  <c r="AP16" i="8"/>
  <c r="AH15" i="8"/>
  <c r="AN15" i="8"/>
  <c r="AO14" i="8"/>
  <c r="S12" i="8"/>
  <c r="U12" i="8" s="1"/>
  <c r="AQ12" i="8" s="1"/>
  <c r="AP12" i="8"/>
  <c r="AH11" i="8"/>
  <c r="AN11" i="8"/>
  <c r="S9" i="8"/>
  <c r="AP9" i="8"/>
  <c r="S32" i="8"/>
  <c r="AP32" i="8"/>
  <c r="AH23" i="8"/>
  <c r="AN23" i="8"/>
  <c r="AH16" i="8"/>
  <c r="AN16" i="8"/>
  <c r="S13" i="8"/>
  <c r="U13" i="8" s="1"/>
  <c r="AQ13" i="8" s="1"/>
  <c r="AP13" i="8"/>
  <c r="AH12" i="8"/>
  <c r="AN12" i="8"/>
  <c r="AH9" i="8"/>
  <c r="AN9" i="8"/>
  <c r="AO35" i="8"/>
  <c r="AH32" i="8"/>
  <c r="AN32" i="8"/>
  <c r="AO31" i="8"/>
  <c r="AH28" i="8"/>
  <c r="AN28" i="8"/>
  <c r="AO27" i="8"/>
  <c r="S25" i="8"/>
  <c r="AP25" i="8"/>
  <c r="AH24" i="8"/>
  <c r="AN24" i="8"/>
  <c r="AO23" i="8"/>
  <c r="AH20" i="8"/>
  <c r="AN20" i="8"/>
  <c r="AO19" i="8"/>
  <c r="S17" i="8"/>
  <c r="U17" i="8" s="1"/>
  <c r="AQ17" i="8" s="1"/>
  <c r="AP17" i="8"/>
  <c r="AO16" i="8"/>
  <c r="S14" i="8"/>
  <c r="U14" i="8" s="1"/>
  <c r="AQ14" i="8" s="1"/>
  <c r="AP14" i="8"/>
  <c r="AH13" i="8"/>
  <c r="AN13" i="8"/>
  <c r="AO12" i="8"/>
  <c r="S10" i="8"/>
  <c r="U10" i="8" s="1"/>
  <c r="AQ10" i="8" s="1"/>
  <c r="AP10" i="8"/>
  <c r="AH31" i="8"/>
  <c r="AN31" i="8"/>
  <c r="S28" i="8"/>
  <c r="AP28" i="8"/>
  <c r="AH27" i="8"/>
  <c r="AN27" i="8"/>
  <c r="S24" i="8"/>
  <c r="AP24" i="8"/>
  <c r="S20" i="8"/>
  <c r="AP20" i="8"/>
  <c r="AH19" i="8"/>
  <c r="AN19" i="8"/>
  <c r="S37" i="8"/>
  <c r="U37" i="8" s="1"/>
  <c r="AP37" i="8"/>
  <c r="AH36" i="8"/>
  <c r="AN36" i="8"/>
  <c r="S33" i="8"/>
  <c r="AP33" i="8"/>
  <c r="S38" i="8"/>
  <c r="U38" i="8" s="1"/>
  <c r="AP38" i="8"/>
  <c r="AH37" i="8"/>
  <c r="AN37" i="8"/>
  <c r="AO36" i="8"/>
  <c r="S34" i="8"/>
  <c r="U34" i="8" s="1"/>
  <c r="AP34" i="8"/>
  <c r="AH33" i="8"/>
  <c r="AN33" i="8"/>
  <c r="AO32" i="8"/>
  <c r="S30" i="8"/>
  <c r="U30" i="8" s="1"/>
  <c r="AP30" i="8"/>
  <c r="AH29" i="8"/>
  <c r="AN29" i="8"/>
  <c r="AO28" i="8"/>
  <c r="S26" i="8"/>
  <c r="U26" i="8" s="1"/>
  <c r="AQ26" i="8" s="1"/>
  <c r="AP26" i="8"/>
  <c r="AH25" i="8"/>
  <c r="AN25" i="8"/>
  <c r="AO24" i="8"/>
  <c r="S22" i="8"/>
  <c r="U22" i="8" s="1"/>
  <c r="AQ22" i="8" s="1"/>
  <c r="AP22" i="8"/>
  <c r="AH21" i="8"/>
  <c r="AN21" i="8"/>
  <c r="AO20" i="8"/>
  <c r="S18" i="8"/>
  <c r="U18" i="8" s="1"/>
  <c r="AQ18" i="8" s="1"/>
  <c r="AP18" i="8"/>
  <c r="AH17" i="8"/>
  <c r="AN17" i="8"/>
  <c r="AO17" i="8"/>
  <c r="S15" i="8"/>
  <c r="U15" i="8" s="1"/>
  <c r="AQ15" i="8" s="1"/>
  <c r="AP15" i="8"/>
  <c r="AH14" i="8"/>
  <c r="AN14" i="8"/>
  <c r="AO13" i="8"/>
  <c r="S11" i="8"/>
  <c r="U11" i="8" s="1"/>
  <c r="AQ11" i="8" s="1"/>
  <c r="AP11" i="8"/>
  <c r="AH10" i="8"/>
  <c r="AN10" i="8"/>
  <c r="AO10" i="8"/>
  <c r="AG22" i="8"/>
  <c r="U9" i="8"/>
  <c r="X40" i="8"/>
  <c r="J40" i="8"/>
  <c r="AN40" i="8" s="1"/>
  <c r="AG18" i="8"/>
  <c r="AG17" i="8"/>
  <c r="AG16" i="8"/>
  <c r="AG15" i="8"/>
  <c r="AG14" i="8"/>
  <c r="AG13" i="8"/>
  <c r="AG12" i="8"/>
  <c r="E40" i="8"/>
  <c r="G9" i="8"/>
  <c r="R40" i="8"/>
  <c r="F27" i="78"/>
  <c r="S29" i="8"/>
  <c r="U29" i="8" s="1"/>
  <c r="U25" i="8"/>
  <c r="S21" i="8"/>
  <c r="U21" i="8" s="1"/>
  <c r="U33" i="8"/>
  <c r="U32" i="8"/>
  <c r="U24" i="8"/>
  <c r="U20" i="8"/>
  <c r="S23" i="8"/>
  <c r="U23" i="8" s="1"/>
  <c r="S35" i="8"/>
  <c r="U35" i="8" s="1"/>
  <c r="S36" i="8"/>
  <c r="U36" i="8" s="1"/>
  <c r="S31" i="8"/>
  <c r="U31" i="8" s="1"/>
  <c r="U28" i="8"/>
  <c r="S27" i="8"/>
  <c r="U27" i="8" s="1"/>
  <c r="U19" i="8"/>
  <c r="AQ19" i="8" s="1"/>
  <c r="AP40" i="8" l="1"/>
  <c r="AG36" i="8"/>
  <c r="AQ36" i="8"/>
  <c r="AG24" i="8"/>
  <c r="AQ24" i="8"/>
  <c r="AG9" i="8"/>
  <c r="AQ9" i="8"/>
  <c r="AG28" i="8"/>
  <c r="AQ28" i="8"/>
  <c r="AG33" i="8"/>
  <c r="AQ33" i="8"/>
  <c r="AG11" i="8"/>
  <c r="AG31" i="8"/>
  <c r="AQ31" i="8"/>
  <c r="AG20" i="8"/>
  <c r="AQ20" i="8"/>
  <c r="AG21" i="8"/>
  <c r="AQ21" i="8"/>
  <c r="AG26" i="8"/>
  <c r="AG38" i="8"/>
  <c r="AQ38" i="8"/>
  <c r="AG27" i="8"/>
  <c r="AQ27" i="8"/>
  <c r="AG32" i="8"/>
  <c r="AQ32" i="8"/>
  <c r="AG10" i="8"/>
  <c r="AG30" i="8"/>
  <c r="AQ30" i="8"/>
  <c r="AG37" i="8"/>
  <c r="AQ37" i="8"/>
  <c r="AG25" i="8"/>
  <c r="AQ25" i="8"/>
  <c r="AG35" i="8"/>
  <c r="AQ35" i="8"/>
  <c r="AG29" i="8"/>
  <c r="AQ29" i="8"/>
  <c r="AG23" i="8"/>
  <c r="AQ23" i="8"/>
  <c r="AG34" i="8"/>
  <c r="AQ34" i="8"/>
  <c r="G40" i="8"/>
  <c r="AO40" i="8" s="1"/>
  <c r="AO9" i="8"/>
  <c r="U40" i="8"/>
  <c r="AG19" i="8"/>
  <c r="S40" i="8"/>
  <c r="AJ30" i="207"/>
  <c r="J30" i="207"/>
  <c r="L30" i="207"/>
  <c r="M30" i="207"/>
  <c r="O30" i="207"/>
  <c r="P30" i="207"/>
  <c r="Q30" i="207"/>
  <c r="R30" i="207"/>
  <c r="S30" i="207"/>
  <c r="T30" i="207"/>
  <c r="U30" i="207"/>
  <c r="W30" i="207"/>
  <c r="Z30" i="207"/>
  <c r="AB30" i="207"/>
  <c r="AC30" i="207"/>
  <c r="AE30" i="207"/>
  <c r="AF30" i="207"/>
  <c r="AG30" i="207"/>
  <c r="AH30" i="207"/>
  <c r="AI30" i="207"/>
  <c r="H30" i="207"/>
  <c r="AD28" i="207"/>
  <c r="AV28" i="207" s="1"/>
  <c r="V28" i="207"/>
  <c r="N28" i="207"/>
  <c r="I28" i="207"/>
  <c r="K28" i="207" s="1"/>
  <c r="AU28" i="207" s="1"/>
  <c r="AD27" i="207"/>
  <c r="AV27" i="207" s="1"/>
  <c r="Y27" i="207"/>
  <c r="AA27" i="207" s="1"/>
  <c r="AW27" i="207" s="1"/>
  <c r="V27" i="207"/>
  <c r="N27" i="207"/>
  <c r="I27" i="207"/>
  <c r="K27" i="207" s="1"/>
  <c r="AD26" i="207"/>
  <c r="AV26" i="207" s="1"/>
  <c r="Y26" i="207"/>
  <c r="AA26" i="207" s="1"/>
  <c r="V26" i="207"/>
  <c r="N26" i="207"/>
  <c r="I26" i="207"/>
  <c r="K26" i="207" s="1"/>
  <c r="AU26" i="207" s="1"/>
  <c r="AD25" i="207"/>
  <c r="AV25" i="207" s="1"/>
  <c r="V25" i="207"/>
  <c r="N25" i="207"/>
  <c r="I25" i="207"/>
  <c r="K25" i="207" s="1"/>
  <c r="AU25" i="207" s="1"/>
  <c r="AD24" i="207"/>
  <c r="AV24" i="207" s="1"/>
  <c r="V24" i="207"/>
  <c r="N24" i="207"/>
  <c r="I24" i="207"/>
  <c r="K24" i="207" s="1"/>
  <c r="AU24" i="207" s="1"/>
  <c r="AD23" i="207"/>
  <c r="AV23" i="207" s="1"/>
  <c r="Y23" i="207"/>
  <c r="AA23" i="207" s="1"/>
  <c r="V23" i="207"/>
  <c r="N23" i="207"/>
  <c r="I23" i="207"/>
  <c r="K23" i="207" s="1"/>
  <c r="AD22" i="207"/>
  <c r="AV22" i="207" s="1"/>
  <c r="Y22" i="207"/>
  <c r="AA22" i="207" s="1"/>
  <c r="V22" i="207"/>
  <c r="N22" i="207"/>
  <c r="I22" i="207"/>
  <c r="K22" i="207" s="1"/>
  <c r="AU22" i="207" s="1"/>
  <c r="AD21" i="207"/>
  <c r="AV21" i="207" s="1"/>
  <c r="V21" i="207"/>
  <c r="N21" i="207"/>
  <c r="I21" i="207"/>
  <c r="K21" i="207" s="1"/>
  <c r="AU21" i="207" s="1"/>
  <c r="AD20" i="207"/>
  <c r="AV20" i="207" s="1"/>
  <c r="V20" i="207"/>
  <c r="N20" i="207"/>
  <c r="I20" i="207"/>
  <c r="K20" i="207" s="1"/>
  <c r="AU20" i="207" s="1"/>
  <c r="AD19" i="207"/>
  <c r="AV19" i="207" s="1"/>
  <c r="Y19" i="207"/>
  <c r="AA19" i="207" s="1"/>
  <c r="AW19" i="207" s="1"/>
  <c r="V19" i="207"/>
  <c r="N19" i="207"/>
  <c r="I19" i="207"/>
  <c r="K19" i="207" s="1"/>
  <c r="AD18" i="207"/>
  <c r="AV18" i="207" s="1"/>
  <c r="Y18" i="207"/>
  <c r="AA18" i="207" s="1"/>
  <c r="V18" i="207"/>
  <c r="N18" i="207"/>
  <c r="I18" i="207"/>
  <c r="K18" i="207" s="1"/>
  <c r="AU18" i="207" s="1"/>
  <c r="AD17" i="207"/>
  <c r="AV17" i="207" s="1"/>
  <c r="V17" i="207"/>
  <c r="N17" i="207"/>
  <c r="I17" i="207"/>
  <c r="K17" i="207" s="1"/>
  <c r="AU17" i="207" s="1"/>
  <c r="AD16" i="207"/>
  <c r="AV16" i="207" s="1"/>
  <c r="V16" i="207"/>
  <c r="N16" i="207"/>
  <c r="I16" i="207"/>
  <c r="K16" i="207" s="1"/>
  <c r="AU16" i="207" s="1"/>
  <c r="AD15" i="207"/>
  <c r="AV15" i="207" s="1"/>
  <c r="Y15" i="207"/>
  <c r="AA15" i="207" s="1"/>
  <c r="AW15" i="207" s="1"/>
  <c r="V15" i="207"/>
  <c r="N15" i="207"/>
  <c r="I15" i="207"/>
  <c r="K15" i="207" s="1"/>
  <c r="AD14" i="207"/>
  <c r="AV14" i="207" s="1"/>
  <c r="Y14" i="207"/>
  <c r="AA14" i="207" s="1"/>
  <c r="V14" i="207"/>
  <c r="N14" i="207"/>
  <c r="I14" i="207"/>
  <c r="K14" i="207" s="1"/>
  <c r="AU14" i="207" s="1"/>
  <c r="AD13" i="207"/>
  <c r="AV13" i="207" s="1"/>
  <c r="V13" i="207"/>
  <c r="N13" i="207"/>
  <c r="I13" i="207"/>
  <c r="K13" i="207" s="1"/>
  <c r="AU13" i="207" s="1"/>
  <c r="AD12" i="207"/>
  <c r="AV12" i="207" s="1"/>
  <c r="V12" i="207"/>
  <c r="N12" i="207"/>
  <c r="I12" i="207"/>
  <c r="K12" i="207" s="1"/>
  <c r="AU12" i="207" s="1"/>
  <c r="AD11" i="207"/>
  <c r="AV11" i="207" s="1"/>
  <c r="Y11" i="207"/>
  <c r="AA11" i="207" s="1"/>
  <c r="AW11" i="207" s="1"/>
  <c r="V11" i="207"/>
  <c r="N11" i="207"/>
  <c r="I11" i="207"/>
  <c r="K11" i="207" s="1"/>
  <c r="AD10" i="207"/>
  <c r="AV10" i="207" s="1"/>
  <c r="Y10" i="207"/>
  <c r="AA10" i="207" s="1"/>
  <c r="V10" i="207"/>
  <c r="N10" i="207"/>
  <c r="I10" i="207"/>
  <c r="K10" i="207" s="1"/>
  <c r="AU10" i="207" s="1"/>
  <c r="AD9" i="207"/>
  <c r="AV9" i="207" s="1"/>
  <c r="V9" i="207"/>
  <c r="N9" i="207"/>
  <c r="I9" i="207"/>
  <c r="AI8" i="207"/>
  <c r="AH8" i="207"/>
  <c r="AG8" i="207"/>
  <c r="AF8" i="207"/>
  <c r="AE8" i="207"/>
  <c r="AD8" i="207"/>
  <c r="AC8" i="207"/>
  <c r="AB8" i="207"/>
  <c r="S38" i="204"/>
  <c r="AQ38" i="204" s="1"/>
  <c r="K38" i="204"/>
  <c r="F38" i="204"/>
  <c r="H38" i="204" s="1"/>
  <c r="AP38" i="204" s="1"/>
  <c r="S37" i="204"/>
  <c r="AQ37" i="204" s="1"/>
  <c r="K37" i="204"/>
  <c r="F37" i="204"/>
  <c r="H37" i="204" s="1"/>
  <c r="S36" i="204"/>
  <c r="K36" i="204"/>
  <c r="F36" i="204"/>
  <c r="H36" i="204" s="1"/>
  <c r="S35" i="204"/>
  <c r="K35" i="204"/>
  <c r="F35" i="204"/>
  <c r="H35" i="204" s="1"/>
  <c r="AP35" i="204" s="1"/>
  <c r="S34" i="204"/>
  <c r="AQ34" i="204" s="1"/>
  <c r="K34" i="204"/>
  <c r="F34" i="204"/>
  <c r="H34" i="204" s="1"/>
  <c r="AP34" i="204" s="1"/>
  <c r="S33" i="204"/>
  <c r="AQ33" i="204" s="1"/>
  <c r="K33" i="204"/>
  <c r="F33" i="204"/>
  <c r="H33" i="204" s="1"/>
  <c r="S32" i="204"/>
  <c r="K32" i="204"/>
  <c r="F32" i="204"/>
  <c r="H32" i="204" s="1"/>
  <c r="S31" i="204"/>
  <c r="K31" i="204"/>
  <c r="F31" i="204"/>
  <c r="H31" i="204" s="1"/>
  <c r="AP31" i="204" s="1"/>
  <c r="S30" i="204"/>
  <c r="AQ30" i="204" s="1"/>
  <c r="K30" i="204"/>
  <c r="F30" i="204"/>
  <c r="H30" i="204" s="1"/>
  <c r="AP30" i="204" s="1"/>
  <c r="S29" i="204"/>
  <c r="K29" i="204"/>
  <c r="F29" i="204"/>
  <c r="H29" i="204" s="1"/>
  <c r="S28" i="204"/>
  <c r="K28" i="204"/>
  <c r="F28" i="204"/>
  <c r="H28" i="204" s="1"/>
  <c r="S27" i="204"/>
  <c r="K27" i="204"/>
  <c r="F27" i="204"/>
  <c r="H27" i="204" s="1"/>
  <c r="AP27" i="204" s="1"/>
  <c r="S26" i="204"/>
  <c r="AQ26" i="204" s="1"/>
  <c r="K26" i="204"/>
  <c r="F26" i="204"/>
  <c r="H26" i="204" s="1"/>
  <c r="AP26" i="204" s="1"/>
  <c r="S25" i="204"/>
  <c r="K25" i="204"/>
  <c r="F25" i="204"/>
  <c r="H25" i="204" s="1"/>
  <c r="S24" i="204"/>
  <c r="K24" i="204"/>
  <c r="F24" i="204"/>
  <c r="H24" i="204" s="1"/>
  <c r="S23" i="204"/>
  <c r="K23" i="204"/>
  <c r="F23" i="204"/>
  <c r="H23" i="204" s="1"/>
  <c r="AP23" i="204" s="1"/>
  <c r="S22" i="204"/>
  <c r="AQ22" i="204" s="1"/>
  <c r="K22" i="204"/>
  <c r="F22" i="204"/>
  <c r="H22" i="204" s="1"/>
  <c r="AP22" i="204" s="1"/>
  <c r="S21" i="204"/>
  <c r="K21" i="204"/>
  <c r="F21" i="204"/>
  <c r="H21" i="204" s="1"/>
  <c r="S20" i="204"/>
  <c r="K20" i="204"/>
  <c r="F20" i="204"/>
  <c r="H20" i="204" s="1"/>
  <c r="S19" i="204"/>
  <c r="K19" i="204"/>
  <c r="F19" i="204"/>
  <c r="H19" i="204" s="1"/>
  <c r="AP19" i="204" s="1"/>
  <c r="S18" i="204"/>
  <c r="AQ18" i="204" s="1"/>
  <c r="K18" i="204"/>
  <c r="F18" i="204"/>
  <c r="H18" i="204" s="1"/>
  <c r="AP18" i="204" s="1"/>
  <c r="S17" i="204"/>
  <c r="AQ17" i="204" s="1"/>
  <c r="K17" i="204"/>
  <c r="F17" i="204"/>
  <c r="H17" i="204" s="1"/>
  <c r="S16" i="204"/>
  <c r="AQ16" i="204" s="1"/>
  <c r="K16" i="204"/>
  <c r="F16" i="204"/>
  <c r="H16" i="204" s="1"/>
  <c r="S15" i="204"/>
  <c r="AQ15" i="204" s="1"/>
  <c r="K15" i="204"/>
  <c r="F15" i="204"/>
  <c r="H15" i="204" s="1"/>
  <c r="AP15" i="204" s="1"/>
  <c r="K13" i="204"/>
  <c r="F13" i="204"/>
  <c r="H13" i="204" s="1"/>
  <c r="S12" i="204"/>
  <c r="AQ12" i="204" s="1"/>
  <c r="K12" i="204"/>
  <c r="F12" i="204"/>
  <c r="H12" i="204" s="1"/>
  <c r="S11" i="204"/>
  <c r="AQ11" i="204" s="1"/>
  <c r="K11" i="204"/>
  <c r="F11" i="204"/>
  <c r="H11" i="204" s="1"/>
  <c r="AP11" i="204" s="1"/>
  <c r="S10" i="204"/>
  <c r="AQ10" i="204" s="1"/>
  <c r="K10" i="204"/>
  <c r="F10" i="204"/>
  <c r="H10" i="204" s="1"/>
  <c r="AP10" i="204" s="1"/>
  <c r="S9" i="204"/>
  <c r="AQ9" i="204" s="1"/>
  <c r="K9" i="204"/>
  <c r="AO9" i="204" s="1"/>
  <c r="F9" i="204"/>
  <c r="R27" i="203"/>
  <c r="R28" i="203"/>
  <c r="T30" i="202"/>
  <c r="V30" i="202"/>
  <c r="Q30" i="203"/>
  <c r="S30" i="203"/>
  <c r="V30" i="203"/>
  <c r="X30" i="203"/>
  <c r="Y30" i="203"/>
  <c r="Z30" i="203"/>
  <c r="AA30" i="203"/>
  <c r="AW22" i="207" l="1"/>
  <c r="AU27" i="207"/>
  <c r="AW10" i="207"/>
  <c r="AN12" i="207"/>
  <c r="AT12" i="207"/>
  <c r="AN13" i="207"/>
  <c r="AT13" i="207"/>
  <c r="AN14" i="207"/>
  <c r="AT14" i="207"/>
  <c r="AU15" i="207"/>
  <c r="AW18" i="207"/>
  <c r="AN20" i="207"/>
  <c r="AT20" i="207"/>
  <c r="AN21" i="207"/>
  <c r="AT21" i="207"/>
  <c r="AN22" i="207"/>
  <c r="AT22" i="207"/>
  <c r="AU23" i="207"/>
  <c r="AW26" i="207"/>
  <c r="AN28" i="207"/>
  <c r="AT28" i="207"/>
  <c r="AN15" i="207"/>
  <c r="AT15" i="207"/>
  <c r="AN9" i="207"/>
  <c r="AT9" i="207"/>
  <c r="AN10" i="207"/>
  <c r="AT10" i="207"/>
  <c r="AU11" i="207"/>
  <c r="AW14" i="207"/>
  <c r="AN16" i="207"/>
  <c r="AT16" i="207"/>
  <c r="AN17" i="207"/>
  <c r="AT17" i="207"/>
  <c r="AN18" i="207"/>
  <c r="AT18" i="207"/>
  <c r="AU19" i="207"/>
  <c r="AN24" i="207"/>
  <c r="AT24" i="207"/>
  <c r="AN25" i="207"/>
  <c r="AT25" i="207"/>
  <c r="AN26" i="207"/>
  <c r="AT26" i="207"/>
  <c r="AN23" i="207"/>
  <c r="AT23" i="207"/>
  <c r="AN11" i="207"/>
  <c r="AT11" i="207"/>
  <c r="AN19" i="207"/>
  <c r="AT19" i="207"/>
  <c r="AW23" i="207"/>
  <c r="AN27" i="207"/>
  <c r="AT27" i="207"/>
  <c r="T29" i="204"/>
  <c r="AQ29" i="204"/>
  <c r="AP12" i="204"/>
  <c r="AI13" i="204"/>
  <c r="AO13" i="204"/>
  <c r="AP16" i="204"/>
  <c r="AI17" i="204"/>
  <c r="AO17" i="204"/>
  <c r="AP20" i="204"/>
  <c r="AI21" i="204"/>
  <c r="AO21" i="204"/>
  <c r="AP24" i="204"/>
  <c r="AI25" i="204"/>
  <c r="AO25" i="204"/>
  <c r="AP28" i="204"/>
  <c r="AI29" i="204"/>
  <c r="AO29" i="204"/>
  <c r="AP32" i="204"/>
  <c r="AI33" i="204"/>
  <c r="AO33" i="204"/>
  <c r="AP36" i="204"/>
  <c r="AI37" i="204"/>
  <c r="AO37" i="204"/>
  <c r="AI12" i="204"/>
  <c r="AO12" i="204"/>
  <c r="AI16" i="204"/>
  <c r="AO16" i="204"/>
  <c r="AI32" i="204"/>
  <c r="AO32" i="204"/>
  <c r="AI19" i="204"/>
  <c r="AO19" i="204"/>
  <c r="T20" i="204"/>
  <c r="V20" i="204" s="1"/>
  <c r="AR20" i="204" s="1"/>
  <c r="AQ20" i="204"/>
  <c r="AI23" i="204"/>
  <c r="AO23" i="204"/>
  <c r="T24" i="204"/>
  <c r="V24" i="204" s="1"/>
  <c r="AR24" i="204" s="1"/>
  <c r="AQ24" i="204"/>
  <c r="AI27" i="204"/>
  <c r="AO27" i="204"/>
  <c r="T28" i="204"/>
  <c r="V28" i="204" s="1"/>
  <c r="AR28" i="204" s="1"/>
  <c r="AQ28" i="204"/>
  <c r="AI31" i="204"/>
  <c r="AO31" i="204"/>
  <c r="T32" i="204"/>
  <c r="V32" i="204" s="1"/>
  <c r="AR32" i="204" s="1"/>
  <c r="AQ32" i="204"/>
  <c r="AI35" i="204"/>
  <c r="AO35" i="204"/>
  <c r="T36" i="204"/>
  <c r="V36" i="204" s="1"/>
  <c r="AR36" i="204" s="1"/>
  <c r="AQ36" i="204"/>
  <c r="AI20" i="204"/>
  <c r="AO20" i="204"/>
  <c r="T21" i="204"/>
  <c r="AQ21" i="204"/>
  <c r="AI24" i="204"/>
  <c r="AO24" i="204"/>
  <c r="T25" i="204"/>
  <c r="AQ25" i="204"/>
  <c r="AI28" i="204"/>
  <c r="AO28" i="204"/>
  <c r="AI36" i="204"/>
  <c r="AO36" i="204"/>
  <c r="AI11" i="204"/>
  <c r="AO11" i="204"/>
  <c r="AI15" i="204"/>
  <c r="AO15" i="204"/>
  <c r="AI10" i="204"/>
  <c r="AO10" i="204"/>
  <c r="AP13" i="204"/>
  <c r="AP17" i="204"/>
  <c r="AI18" i="204"/>
  <c r="AO18" i="204"/>
  <c r="T19" i="204"/>
  <c r="V19" i="204" s="1"/>
  <c r="AR19" i="204" s="1"/>
  <c r="AQ19" i="204"/>
  <c r="AP21" i="204"/>
  <c r="AI22" i="204"/>
  <c r="AO22" i="204"/>
  <c r="T23" i="204"/>
  <c r="V23" i="204" s="1"/>
  <c r="AR23" i="204" s="1"/>
  <c r="AQ23" i="204"/>
  <c r="AP25" i="204"/>
  <c r="AI26" i="204"/>
  <c r="AO26" i="204"/>
  <c r="T27" i="204"/>
  <c r="V27" i="204" s="1"/>
  <c r="AR27" i="204" s="1"/>
  <c r="AQ27" i="204"/>
  <c r="AP29" i="204"/>
  <c r="AI30" i="204"/>
  <c r="AO30" i="204"/>
  <c r="T31" i="204"/>
  <c r="V31" i="204" s="1"/>
  <c r="AR31" i="204" s="1"/>
  <c r="AQ31" i="204"/>
  <c r="AP33" i="204"/>
  <c r="AI34" i="204"/>
  <c r="AO34" i="204"/>
  <c r="T35" i="204"/>
  <c r="V35" i="204" s="1"/>
  <c r="AR35" i="204" s="1"/>
  <c r="AQ35" i="204"/>
  <c r="AP37" i="204"/>
  <c r="AI38" i="204"/>
  <c r="AO38" i="204"/>
  <c r="AG40" i="8"/>
  <c r="AQ40" i="8"/>
  <c r="S41" i="204"/>
  <c r="Y41" i="204"/>
  <c r="K41" i="204"/>
  <c r="AO41" i="204" s="1"/>
  <c r="AI9" i="204"/>
  <c r="H9" i="204"/>
  <c r="F41" i="204"/>
  <c r="AD30" i="207"/>
  <c r="N30" i="207"/>
  <c r="AT30" i="207" s="1"/>
  <c r="V30" i="207"/>
  <c r="X30" i="207"/>
  <c r="I30" i="207"/>
  <c r="Y12" i="207"/>
  <c r="AA12" i="207" s="1"/>
  <c r="AW12" i="207" s="1"/>
  <c r="Y16" i="207"/>
  <c r="AA16" i="207" s="1"/>
  <c r="AW16" i="207" s="1"/>
  <c r="Y20" i="207"/>
  <c r="AA20" i="207" s="1"/>
  <c r="AW20" i="207" s="1"/>
  <c r="Y24" i="207"/>
  <c r="AA24" i="207" s="1"/>
  <c r="AW24" i="207" s="1"/>
  <c r="Y28" i="207"/>
  <c r="AA28" i="207" s="1"/>
  <c r="AW28" i="207" s="1"/>
  <c r="AM10" i="207"/>
  <c r="AM11" i="207"/>
  <c r="AM14" i="207"/>
  <c r="AM15" i="207"/>
  <c r="AM18" i="207"/>
  <c r="AM19" i="207"/>
  <c r="AM22" i="207"/>
  <c r="AM23" i="207"/>
  <c r="AM26" i="207"/>
  <c r="AM27" i="207"/>
  <c r="K9" i="207"/>
  <c r="Y9" i="207"/>
  <c r="AA9" i="207" s="1"/>
  <c r="Y13" i="207"/>
  <c r="AA13" i="207" s="1"/>
  <c r="AW13" i="207" s="1"/>
  <c r="Y17" i="207"/>
  <c r="AA17" i="207" s="1"/>
  <c r="AW17" i="207" s="1"/>
  <c r="Y21" i="207"/>
  <c r="AA21" i="207" s="1"/>
  <c r="AW21" i="207" s="1"/>
  <c r="Y25" i="207"/>
  <c r="AA25" i="207" s="1"/>
  <c r="AW25" i="207" s="1"/>
  <c r="T37" i="204"/>
  <c r="V37" i="204" s="1"/>
  <c r="AR37" i="204" s="1"/>
  <c r="V21" i="204"/>
  <c r="V25" i="204"/>
  <c r="V29" i="204"/>
  <c r="AR29" i="204" s="1"/>
  <c r="T33" i="204"/>
  <c r="V33" i="204" s="1"/>
  <c r="AR33" i="204" s="1"/>
  <c r="T9" i="204"/>
  <c r="AH23" i="204"/>
  <c r="AH19" i="204"/>
  <c r="AH27" i="204"/>
  <c r="AH35" i="204"/>
  <c r="AH20" i="204"/>
  <c r="AH24" i="204"/>
  <c r="AH28" i="204"/>
  <c r="AH32" i="204"/>
  <c r="AH36" i="204"/>
  <c r="T10" i="204"/>
  <c r="V10" i="204" s="1"/>
  <c r="AR10" i="204" s="1"/>
  <c r="T11" i="204"/>
  <c r="V11" i="204" s="1"/>
  <c r="AR11" i="204" s="1"/>
  <c r="T12" i="204"/>
  <c r="V12" i="204" s="1"/>
  <c r="AR12" i="204" s="1"/>
  <c r="T13" i="204"/>
  <c r="V13" i="204" s="1"/>
  <c r="AR13" i="204" s="1"/>
  <c r="T15" i="204"/>
  <c r="V15" i="204" s="1"/>
  <c r="AR15" i="204" s="1"/>
  <c r="T16" i="204"/>
  <c r="V16" i="204" s="1"/>
  <c r="AR16" i="204" s="1"/>
  <c r="T17" i="204"/>
  <c r="V17" i="204" s="1"/>
  <c r="AR17" i="204" s="1"/>
  <c r="T18" i="204"/>
  <c r="V18" i="204" s="1"/>
  <c r="AR18" i="204" s="1"/>
  <c r="T22" i="204"/>
  <c r="V22" i="204" s="1"/>
  <c r="AR22" i="204" s="1"/>
  <c r="T26" i="204"/>
  <c r="V26" i="204" s="1"/>
  <c r="AR26" i="204" s="1"/>
  <c r="T30" i="204"/>
  <c r="V30" i="204" s="1"/>
  <c r="AR30" i="204" s="1"/>
  <c r="T34" i="204"/>
  <c r="V34" i="204" s="1"/>
  <c r="T38" i="204"/>
  <c r="V38" i="204" s="1"/>
  <c r="AR38" i="204" s="1"/>
  <c r="AB30" i="203"/>
  <c r="P30" i="203"/>
  <c r="O30" i="203"/>
  <c r="N30" i="203"/>
  <c r="M30" i="203"/>
  <c r="J30" i="203"/>
  <c r="H30" i="203"/>
  <c r="L30" i="203"/>
  <c r="U28" i="203"/>
  <c r="W28" i="203" s="1"/>
  <c r="AL28" i="203" s="1"/>
  <c r="I28" i="203"/>
  <c r="K28" i="203" s="1"/>
  <c r="AJ28" i="203" s="1"/>
  <c r="U27" i="203"/>
  <c r="I27" i="203"/>
  <c r="K27" i="203" s="1"/>
  <c r="AJ27" i="203" s="1"/>
  <c r="R26" i="203"/>
  <c r="I26" i="203"/>
  <c r="K26" i="203" s="1"/>
  <c r="AJ26" i="203" s="1"/>
  <c r="U25" i="203"/>
  <c r="W25" i="203" s="1"/>
  <c r="AL25" i="203" s="1"/>
  <c r="R25" i="203"/>
  <c r="I25" i="203"/>
  <c r="K25" i="203" s="1"/>
  <c r="AJ25" i="203" s="1"/>
  <c r="U24" i="203"/>
  <c r="W24" i="203" s="1"/>
  <c r="AL24" i="203" s="1"/>
  <c r="R24" i="203"/>
  <c r="I24" i="203"/>
  <c r="K24" i="203" s="1"/>
  <c r="AJ24" i="203" s="1"/>
  <c r="U23" i="203"/>
  <c r="R23" i="203"/>
  <c r="I23" i="203"/>
  <c r="K23" i="203" s="1"/>
  <c r="AJ23" i="203" s="1"/>
  <c r="R22" i="203"/>
  <c r="I22" i="203"/>
  <c r="K22" i="203" s="1"/>
  <c r="AJ22" i="203" s="1"/>
  <c r="U21" i="203"/>
  <c r="W21" i="203" s="1"/>
  <c r="AL21" i="203" s="1"/>
  <c r="R21" i="203"/>
  <c r="I21" i="203"/>
  <c r="K21" i="203" s="1"/>
  <c r="AJ21" i="203" s="1"/>
  <c r="U20" i="203"/>
  <c r="W20" i="203" s="1"/>
  <c r="AL20" i="203" s="1"/>
  <c r="R20" i="203"/>
  <c r="I20" i="203"/>
  <c r="K20" i="203" s="1"/>
  <c r="AJ20" i="203" s="1"/>
  <c r="U19" i="203"/>
  <c r="R19" i="203"/>
  <c r="I19" i="203"/>
  <c r="K19" i="203" s="1"/>
  <c r="AJ19" i="203" s="1"/>
  <c r="R18" i="203"/>
  <c r="I18" i="203"/>
  <c r="K18" i="203" s="1"/>
  <c r="AJ18" i="203" s="1"/>
  <c r="U17" i="203"/>
  <c r="W17" i="203" s="1"/>
  <c r="AL17" i="203" s="1"/>
  <c r="R17" i="203"/>
  <c r="I17" i="203"/>
  <c r="K17" i="203" s="1"/>
  <c r="AJ17" i="203" s="1"/>
  <c r="U16" i="203"/>
  <c r="W16" i="203" s="1"/>
  <c r="AL16" i="203" s="1"/>
  <c r="R16" i="203"/>
  <c r="I16" i="203"/>
  <c r="K16" i="203" s="1"/>
  <c r="AJ16" i="203" s="1"/>
  <c r="U15" i="203"/>
  <c r="R15" i="203"/>
  <c r="I15" i="203"/>
  <c r="K15" i="203" s="1"/>
  <c r="AJ15" i="203" s="1"/>
  <c r="R14" i="203"/>
  <c r="I14" i="203"/>
  <c r="K14" i="203" s="1"/>
  <c r="AJ14" i="203" s="1"/>
  <c r="U13" i="203"/>
  <c r="W13" i="203" s="1"/>
  <c r="AL13" i="203" s="1"/>
  <c r="R13" i="203"/>
  <c r="I13" i="203"/>
  <c r="K13" i="203" s="1"/>
  <c r="AJ13" i="203" s="1"/>
  <c r="U12" i="203"/>
  <c r="W12" i="203" s="1"/>
  <c r="AL12" i="203" s="1"/>
  <c r="R12" i="203"/>
  <c r="I12" i="203"/>
  <c r="K12" i="203" s="1"/>
  <c r="AJ12" i="203" s="1"/>
  <c r="U11" i="203"/>
  <c r="R11" i="203"/>
  <c r="I11" i="203"/>
  <c r="K11" i="203" s="1"/>
  <c r="AJ11" i="203" s="1"/>
  <c r="R10" i="203"/>
  <c r="I10" i="203"/>
  <c r="K10" i="203" s="1"/>
  <c r="AJ10" i="203" s="1"/>
  <c r="U9" i="203"/>
  <c r="W9" i="203" s="1"/>
  <c r="AL9" i="203" s="1"/>
  <c r="R9" i="203"/>
  <c r="I9" i="203"/>
  <c r="K9" i="203" s="1"/>
  <c r="AJ9" i="203" s="1"/>
  <c r="AA8" i="203"/>
  <c r="Z8" i="203"/>
  <c r="Y8" i="203"/>
  <c r="X8" i="203"/>
  <c r="X29" i="12"/>
  <c r="V8" i="12"/>
  <c r="O28" i="12"/>
  <c r="AE28" i="12" s="1"/>
  <c r="F28" i="12"/>
  <c r="H28" i="12" s="1"/>
  <c r="AD28" i="12" s="1"/>
  <c r="O27" i="12"/>
  <c r="AE27" i="12" s="1"/>
  <c r="F27" i="12"/>
  <c r="H27" i="12" s="1"/>
  <c r="AD27" i="12" s="1"/>
  <c r="O26" i="12"/>
  <c r="AE26" i="12" s="1"/>
  <c r="F26" i="12"/>
  <c r="H26" i="12" s="1"/>
  <c r="AD26" i="12" s="1"/>
  <c r="O25" i="12"/>
  <c r="AE25" i="12" s="1"/>
  <c r="F25" i="12"/>
  <c r="H25" i="12" s="1"/>
  <c r="AD25" i="12" s="1"/>
  <c r="O24" i="12"/>
  <c r="AE24" i="12" s="1"/>
  <c r="F24" i="12"/>
  <c r="H24" i="12" s="1"/>
  <c r="AD24" i="12" s="1"/>
  <c r="O23" i="12"/>
  <c r="AE23" i="12" s="1"/>
  <c r="F23" i="12"/>
  <c r="H23" i="12" s="1"/>
  <c r="AD23" i="12" s="1"/>
  <c r="O22" i="12"/>
  <c r="F22" i="12"/>
  <c r="H22" i="12" s="1"/>
  <c r="AD22" i="12" s="1"/>
  <c r="O21" i="12"/>
  <c r="F21" i="12"/>
  <c r="H21" i="12" s="1"/>
  <c r="AD21" i="12" s="1"/>
  <c r="O20" i="12"/>
  <c r="F20" i="12"/>
  <c r="H20" i="12" s="1"/>
  <c r="AD20" i="12" s="1"/>
  <c r="O19" i="12"/>
  <c r="AE19" i="12" s="1"/>
  <c r="F19" i="12"/>
  <c r="H19" i="12" s="1"/>
  <c r="AD19" i="12" s="1"/>
  <c r="O18" i="12"/>
  <c r="F18" i="12"/>
  <c r="H18" i="12" s="1"/>
  <c r="AD18" i="12" s="1"/>
  <c r="O17" i="12"/>
  <c r="AE17" i="12" s="1"/>
  <c r="F17" i="12"/>
  <c r="H17" i="12" s="1"/>
  <c r="AD17" i="12" s="1"/>
  <c r="O16" i="12"/>
  <c r="F16" i="12"/>
  <c r="H16" i="12" s="1"/>
  <c r="AD16" i="12" s="1"/>
  <c r="O15" i="12"/>
  <c r="AE15" i="12" s="1"/>
  <c r="F15" i="12"/>
  <c r="H15" i="12" s="1"/>
  <c r="AD15" i="12" s="1"/>
  <c r="O14" i="12"/>
  <c r="F14" i="12"/>
  <c r="H14" i="12" s="1"/>
  <c r="AD14" i="12" s="1"/>
  <c r="O13" i="12"/>
  <c r="AE13" i="12" s="1"/>
  <c r="F13" i="12"/>
  <c r="H13" i="12" s="1"/>
  <c r="AD13" i="12" s="1"/>
  <c r="O12" i="12"/>
  <c r="F12" i="12"/>
  <c r="H12" i="12" s="1"/>
  <c r="AD12" i="12" s="1"/>
  <c r="O11" i="12"/>
  <c r="AE11" i="12" s="1"/>
  <c r="F11" i="12"/>
  <c r="H11" i="12" s="1"/>
  <c r="AD11" i="12" s="1"/>
  <c r="O10" i="12"/>
  <c r="AE10" i="12" s="1"/>
  <c r="F10" i="12"/>
  <c r="H10" i="12" s="1"/>
  <c r="AD10" i="12" s="1"/>
  <c r="O9" i="12"/>
  <c r="AE9" i="12" s="1"/>
  <c r="F9" i="12"/>
  <c r="U8" i="12"/>
  <c r="T8" i="12"/>
  <c r="S8" i="12"/>
  <c r="AQ41" i="204" l="1"/>
  <c r="K30" i="207"/>
  <c r="AU30" i="207" s="1"/>
  <c r="AU9" i="207"/>
  <c r="AM9" i="207"/>
  <c r="AW9" i="207"/>
  <c r="AV30" i="207"/>
  <c r="H41" i="204"/>
  <c r="AP41" i="204" s="1"/>
  <c r="AP9" i="204"/>
  <c r="AH31" i="204"/>
  <c r="AH21" i="204"/>
  <c r="AR21" i="204"/>
  <c r="AH34" i="204"/>
  <c r="AR34" i="204"/>
  <c r="AH25" i="204"/>
  <c r="AR25" i="204"/>
  <c r="I11" i="59"/>
  <c r="AI30" i="203"/>
  <c r="P12" i="12"/>
  <c r="AE12" i="12"/>
  <c r="P14" i="12"/>
  <c r="AE14" i="12"/>
  <c r="P16" i="12"/>
  <c r="AE16" i="12"/>
  <c r="P18" i="12"/>
  <c r="AE18" i="12"/>
  <c r="P20" i="12"/>
  <c r="AE20" i="12"/>
  <c r="P22" i="12"/>
  <c r="R22" i="12" s="1"/>
  <c r="AE22" i="12"/>
  <c r="P21" i="12"/>
  <c r="AE21" i="12"/>
  <c r="P25" i="12"/>
  <c r="R25" i="12" s="1"/>
  <c r="AF25" i="12" s="1"/>
  <c r="P26" i="12"/>
  <c r="R26" i="12" s="1"/>
  <c r="AF26" i="12" s="1"/>
  <c r="H9" i="12"/>
  <c r="F30" i="12"/>
  <c r="O30" i="12"/>
  <c r="AE30" i="12" s="1"/>
  <c r="V9" i="204"/>
  <c r="T41" i="204"/>
  <c r="AA30" i="207"/>
  <c r="AW30" i="207" s="1"/>
  <c r="Y30" i="207"/>
  <c r="AM20" i="207"/>
  <c r="AM28" i="207"/>
  <c r="AM12" i="207"/>
  <c r="AM24" i="207"/>
  <c r="AM16" i="207"/>
  <c r="AM17" i="207"/>
  <c r="AM21" i="207"/>
  <c r="AM13" i="207"/>
  <c r="AM25" i="207"/>
  <c r="AH33" i="204"/>
  <c r="AH29" i="204"/>
  <c r="AH37" i="204"/>
  <c r="AH15" i="204"/>
  <c r="AH26" i="204"/>
  <c r="AH16" i="204"/>
  <c r="AH12" i="204"/>
  <c r="AH18" i="204"/>
  <c r="AH10" i="204"/>
  <c r="AH30" i="204"/>
  <c r="AH17" i="204"/>
  <c r="AH13" i="204"/>
  <c r="AH38" i="204"/>
  <c r="AH22" i="204"/>
  <c r="AH11" i="204"/>
  <c r="R30" i="203"/>
  <c r="T30" i="203"/>
  <c r="AK30" i="203" s="1"/>
  <c r="AD9" i="203"/>
  <c r="AD12" i="203"/>
  <c r="AD17" i="203"/>
  <c r="AD20" i="203"/>
  <c r="AD25" i="203"/>
  <c r="AD28" i="203"/>
  <c r="AD13" i="203"/>
  <c r="AD16" i="203"/>
  <c r="AD21" i="203"/>
  <c r="AD24" i="203"/>
  <c r="I30" i="203"/>
  <c r="W11" i="203"/>
  <c r="AL11" i="203" s="1"/>
  <c r="W15" i="203"/>
  <c r="AL15" i="203" s="1"/>
  <c r="W19" i="203"/>
  <c r="AL19" i="203" s="1"/>
  <c r="W23" i="203"/>
  <c r="AL23" i="203" s="1"/>
  <c r="W27" i="203"/>
  <c r="AL27" i="203" s="1"/>
  <c r="K30" i="203"/>
  <c r="AJ30" i="203" s="1"/>
  <c r="U10" i="203"/>
  <c r="U14" i="203"/>
  <c r="W14" i="203" s="1"/>
  <c r="AL14" i="203" s="1"/>
  <c r="U18" i="203"/>
  <c r="W18" i="203" s="1"/>
  <c r="AL18" i="203" s="1"/>
  <c r="U22" i="203"/>
  <c r="U26" i="203"/>
  <c r="W26" i="203" s="1"/>
  <c r="AL26" i="203" s="1"/>
  <c r="R21" i="12"/>
  <c r="P13" i="12"/>
  <c r="R13" i="12" s="1"/>
  <c r="R14" i="12"/>
  <c r="P17" i="12"/>
  <c r="R17" i="12" s="1"/>
  <c r="R18" i="12"/>
  <c r="P24" i="12"/>
  <c r="P28" i="12"/>
  <c r="R28" i="12" s="1"/>
  <c r="AF28" i="12" s="1"/>
  <c r="P11" i="12"/>
  <c r="R11" i="12" s="1"/>
  <c r="R12" i="12"/>
  <c r="P15" i="12"/>
  <c r="R15" i="12" s="1"/>
  <c r="R16" i="12"/>
  <c r="P19" i="12"/>
  <c r="R19" i="12" s="1"/>
  <c r="P23" i="12"/>
  <c r="R23" i="12" s="1"/>
  <c r="R20" i="12"/>
  <c r="P27" i="12"/>
  <c r="R27" i="12" s="1"/>
  <c r="AF27" i="12" s="1"/>
  <c r="P10" i="12"/>
  <c r="R10" i="12" s="1"/>
  <c r="P9" i="12"/>
  <c r="H10" i="202"/>
  <c r="H11" i="202"/>
  <c r="H12" i="202"/>
  <c r="H13" i="202"/>
  <c r="H14" i="202"/>
  <c r="H15" i="202"/>
  <c r="H16" i="202"/>
  <c r="H17" i="202"/>
  <c r="H18" i="202"/>
  <c r="H19" i="202"/>
  <c r="H20" i="202"/>
  <c r="H21" i="202"/>
  <c r="H22" i="202"/>
  <c r="H23" i="202"/>
  <c r="H24" i="202"/>
  <c r="H25" i="202"/>
  <c r="H26" i="202"/>
  <c r="H27" i="202"/>
  <c r="H28" i="202"/>
  <c r="H9" i="202"/>
  <c r="U10" i="202"/>
  <c r="X10" i="202"/>
  <c r="U11" i="202"/>
  <c r="X11" i="202"/>
  <c r="U12" i="202"/>
  <c r="X12" i="202"/>
  <c r="U13" i="202"/>
  <c r="X13" i="202"/>
  <c r="U14" i="202"/>
  <c r="X14" i="202"/>
  <c r="U15" i="202"/>
  <c r="X15" i="202"/>
  <c r="U16" i="202"/>
  <c r="X16" i="202"/>
  <c r="U17" i="202"/>
  <c r="X17" i="202"/>
  <c r="U18" i="202"/>
  <c r="U19" i="202"/>
  <c r="X19" i="202"/>
  <c r="U20" i="202"/>
  <c r="X20" i="202"/>
  <c r="U21" i="202"/>
  <c r="X21" i="202"/>
  <c r="U22" i="202"/>
  <c r="X22" i="202"/>
  <c r="U23" i="202"/>
  <c r="X23" i="202"/>
  <c r="U24" i="202"/>
  <c r="X24" i="202"/>
  <c r="U25" i="202"/>
  <c r="X25" i="202"/>
  <c r="U26" i="202"/>
  <c r="X26" i="202"/>
  <c r="U27" i="202"/>
  <c r="X27" i="202"/>
  <c r="U28" i="202"/>
  <c r="X28" i="202"/>
  <c r="U9" i="202"/>
  <c r="V41" i="204" l="1"/>
  <c r="AR41" i="204" s="1"/>
  <c r="AR9" i="204"/>
  <c r="X23" i="12"/>
  <c r="AF23" i="12"/>
  <c r="X12" i="12"/>
  <c r="AF12" i="12"/>
  <c r="X18" i="12"/>
  <c r="AF18" i="12"/>
  <c r="X21" i="12"/>
  <c r="AF21" i="12"/>
  <c r="X10" i="12"/>
  <c r="AF10" i="12"/>
  <c r="X19" i="12"/>
  <c r="AF19" i="12"/>
  <c r="X11" i="12"/>
  <c r="AF11" i="12"/>
  <c r="X17" i="12"/>
  <c r="AF17" i="12"/>
  <c r="X22" i="12"/>
  <c r="AF22" i="12"/>
  <c r="X16" i="12"/>
  <c r="AF16" i="12"/>
  <c r="X14" i="12"/>
  <c r="AF14" i="12"/>
  <c r="X20" i="12"/>
  <c r="AF20" i="12"/>
  <c r="X15" i="12"/>
  <c r="AF15" i="12"/>
  <c r="X13" i="12"/>
  <c r="AF13" i="12"/>
  <c r="H30" i="12"/>
  <c r="AD30" i="12" s="1"/>
  <c r="AD9" i="12"/>
  <c r="R24" i="12"/>
  <c r="X27" i="12"/>
  <c r="X28" i="12"/>
  <c r="X26" i="12"/>
  <c r="X25" i="12"/>
  <c r="AH9" i="204"/>
  <c r="P30" i="12"/>
  <c r="G11" i="59"/>
  <c r="X18" i="202"/>
  <c r="W30" i="202"/>
  <c r="U30" i="202"/>
  <c r="W10" i="203"/>
  <c r="U30" i="203"/>
  <c r="X9" i="202"/>
  <c r="Z9" i="202" s="1"/>
  <c r="AD26" i="203"/>
  <c r="AD11" i="203"/>
  <c r="AD18" i="203"/>
  <c r="AD15" i="203"/>
  <c r="W22" i="203"/>
  <c r="AL22" i="203" s="1"/>
  <c r="AD27" i="203"/>
  <c r="AD14" i="203"/>
  <c r="AD23" i="203"/>
  <c r="AD19" i="203"/>
  <c r="R9" i="12"/>
  <c r="AF9" i="12" s="1"/>
  <c r="B12" i="116"/>
  <c r="E16" i="116"/>
  <c r="D16" i="116"/>
  <c r="H16" i="116" s="1"/>
  <c r="E15" i="116"/>
  <c r="D15" i="116"/>
  <c r="I11" i="215" l="1"/>
  <c r="AD10" i="203"/>
  <c r="AL10" i="203"/>
  <c r="X24" i="12"/>
  <c r="AF24" i="12"/>
  <c r="X9" i="12"/>
  <c r="R30" i="12"/>
  <c r="AF30" i="12" s="1"/>
  <c r="W30" i="203"/>
  <c r="AL30" i="203" s="1"/>
  <c r="AD22" i="203"/>
  <c r="H15" i="116"/>
  <c r="G11" i="215" l="1"/>
  <c r="C5" i="226"/>
  <c r="A5" i="226"/>
  <c r="C4" i="226"/>
  <c r="A4" i="226"/>
  <c r="K3" i="226"/>
  <c r="G19" i="226"/>
  <c r="F19" i="226"/>
  <c r="C19" i="226"/>
  <c r="H17" i="226"/>
  <c r="J17" i="226" s="1"/>
  <c r="H16" i="226"/>
  <c r="J16" i="226" s="1"/>
  <c r="H15" i="226"/>
  <c r="J15" i="226" s="1"/>
  <c r="H14" i="226"/>
  <c r="J14" i="226" s="1"/>
  <c r="H13" i="226"/>
  <c r="J13" i="226" s="1"/>
  <c r="H12" i="226"/>
  <c r="J12" i="226" s="1"/>
  <c r="H11" i="226"/>
  <c r="J11" i="226" s="1"/>
  <c r="H10" i="226"/>
  <c r="J10" i="226" s="1"/>
  <c r="H9" i="226"/>
  <c r="J9" i="226" s="1"/>
  <c r="J19" i="226" l="1"/>
  <c r="X30" i="12"/>
  <c r="H19" i="226"/>
  <c r="B72" i="149"/>
  <c r="F72" i="149"/>
  <c r="E72" i="149"/>
  <c r="D72" i="149"/>
  <c r="C72" i="149"/>
  <c r="E101" i="162"/>
  <c r="D101" i="162"/>
  <c r="C101" i="162"/>
  <c r="B101" i="162"/>
  <c r="E100" i="162"/>
  <c r="E99" i="162" s="1"/>
  <c r="D100" i="162"/>
  <c r="D99" i="162" s="1"/>
  <c r="C100" i="162"/>
  <c r="B100" i="162"/>
  <c r="E98" i="162"/>
  <c r="D98" i="162"/>
  <c r="C98" i="162"/>
  <c r="B98" i="162"/>
  <c r="E97" i="162"/>
  <c r="E96" i="162" s="1"/>
  <c r="D97" i="162"/>
  <c r="D96" i="162" s="1"/>
  <c r="C97" i="162"/>
  <c r="C96" i="162" s="1"/>
  <c r="B97" i="162"/>
  <c r="B96" i="162" s="1"/>
  <c r="E95" i="162"/>
  <c r="D95" i="162"/>
  <c r="C95" i="162"/>
  <c r="B95" i="162"/>
  <c r="E92" i="162"/>
  <c r="D92" i="162"/>
  <c r="C92" i="162"/>
  <c r="B92" i="162"/>
  <c r="E91" i="162"/>
  <c r="E90" i="162" s="1"/>
  <c r="D91" i="162"/>
  <c r="D90" i="162" s="1"/>
  <c r="C91" i="162"/>
  <c r="C90" i="162" s="1"/>
  <c r="B91" i="162"/>
  <c r="B90" i="162" s="1"/>
  <c r="E89" i="162"/>
  <c r="D89" i="162"/>
  <c r="C89" i="162"/>
  <c r="B89" i="162"/>
  <c r="E88" i="162"/>
  <c r="E87" i="162" s="1"/>
  <c r="D88" i="162"/>
  <c r="D87" i="162" s="1"/>
  <c r="C88" i="162"/>
  <c r="B88" i="162"/>
  <c r="B87" i="162" s="1"/>
  <c r="E86" i="162"/>
  <c r="D86" i="162"/>
  <c r="C86" i="162"/>
  <c r="B86" i="162"/>
  <c r="E83" i="162"/>
  <c r="D83" i="162"/>
  <c r="C83" i="162"/>
  <c r="B83" i="162"/>
  <c r="E82" i="162"/>
  <c r="E81" i="162" s="1"/>
  <c r="D82" i="162"/>
  <c r="D81" i="162" s="1"/>
  <c r="C82" i="162"/>
  <c r="B82" i="162"/>
  <c r="B81" i="162" s="1"/>
  <c r="E80" i="162"/>
  <c r="D80" i="162"/>
  <c r="C80" i="162"/>
  <c r="B80" i="162"/>
  <c r="E79" i="162"/>
  <c r="D79" i="162"/>
  <c r="C79" i="162"/>
  <c r="B79" i="162"/>
  <c r="E78" i="162"/>
  <c r="D78" i="162"/>
  <c r="C78" i="162"/>
  <c r="B78" i="162"/>
  <c r="E77" i="162"/>
  <c r="E76" i="162" s="1"/>
  <c r="D77" i="162"/>
  <c r="D76" i="162" s="1"/>
  <c r="C77" i="162"/>
  <c r="B77" i="162"/>
  <c r="B76" i="162" s="1"/>
  <c r="C75" i="162"/>
  <c r="D75" i="162"/>
  <c r="D105" i="162" s="1"/>
  <c r="E75" i="162"/>
  <c r="B105" i="162"/>
  <c r="F103" i="162"/>
  <c r="E72" i="162"/>
  <c r="D72" i="162"/>
  <c r="C72" i="162"/>
  <c r="B72" i="162"/>
  <c r="F70" i="162"/>
  <c r="F68" i="162"/>
  <c r="F67" i="162"/>
  <c r="E66" i="162"/>
  <c r="D66" i="162"/>
  <c r="C66" i="162"/>
  <c r="B66" i="162"/>
  <c r="F65" i="162"/>
  <c r="F64" i="162"/>
  <c r="E63" i="162"/>
  <c r="D63" i="162"/>
  <c r="C63" i="162"/>
  <c r="B63" i="162"/>
  <c r="F62" i="162"/>
  <c r="F59" i="162"/>
  <c r="F58" i="162"/>
  <c r="E57" i="162"/>
  <c r="D57" i="162"/>
  <c r="C57" i="162"/>
  <c r="B57" i="162"/>
  <c r="F56" i="162"/>
  <c r="F55" i="162"/>
  <c r="E54" i="162"/>
  <c r="D54" i="162"/>
  <c r="C54" i="162"/>
  <c r="B54" i="162"/>
  <c r="F53" i="162"/>
  <c r="F50" i="162"/>
  <c r="F49" i="162"/>
  <c r="E48" i="162"/>
  <c r="D48" i="162"/>
  <c r="C48" i="162"/>
  <c r="B48" i="162"/>
  <c r="F47" i="162"/>
  <c r="F46" i="162"/>
  <c r="F45" i="162"/>
  <c r="F44" i="162"/>
  <c r="E43" i="162"/>
  <c r="E51" i="162" s="1"/>
  <c r="D43" i="162"/>
  <c r="C43" i="162"/>
  <c r="C51" i="162" s="1"/>
  <c r="B43" i="162"/>
  <c r="F42" i="162"/>
  <c r="F101" i="189"/>
  <c r="E101" i="189"/>
  <c r="D101" i="189"/>
  <c r="C101" i="189"/>
  <c r="B101" i="189"/>
  <c r="F100" i="189"/>
  <c r="E100" i="189"/>
  <c r="D100" i="189"/>
  <c r="C100" i="189"/>
  <c r="F98" i="189"/>
  <c r="E98" i="189"/>
  <c r="D98" i="189"/>
  <c r="C98" i="189"/>
  <c r="F97" i="189"/>
  <c r="E97" i="189"/>
  <c r="E96" i="189" s="1"/>
  <c r="D97" i="189"/>
  <c r="C97" i="189"/>
  <c r="F95" i="189"/>
  <c r="E95" i="189"/>
  <c r="D95" i="189"/>
  <c r="C95" i="189"/>
  <c r="B95" i="189"/>
  <c r="F92" i="189"/>
  <c r="E92" i="189"/>
  <c r="D92" i="189"/>
  <c r="C92" i="189"/>
  <c r="B92" i="189"/>
  <c r="F91" i="189"/>
  <c r="E91" i="189"/>
  <c r="D91" i="189"/>
  <c r="C91" i="189"/>
  <c r="B91" i="189"/>
  <c r="F89" i="189"/>
  <c r="E89" i="189"/>
  <c r="D89" i="189"/>
  <c r="C89" i="189"/>
  <c r="B89" i="189"/>
  <c r="F88" i="189"/>
  <c r="E88" i="189"/>
  <c r="D88" i="189"/>
  <c r="C88" i="189"/>
  <c r="B88" i="189"/>
  <c r="F86" i="189"/>
  <c r="E86" i="189"/>
  <c r="D86" i="189"/>
  <c r="C86" i="189"/>
  <c r="B86" i="189"/>
  <c r="F83" i="189"/>
  <c r="E83" i="189"/>
  <c r="D83" i="189"/>
  <c r="C83" i="189"/>
  <c r="B83" i="189"/>
  <c r="F82" i="189"/>
  <c r="E82" i="189"/>
  <c r="D82" i="189"/>
  <c r="C82" i="189"/>
  <c r="B82" i="189"/>
  <c r="F80" i="189"/>
  <c r="E80" i="189"/>
  <c r="D80" i="189"/>
  <c r="C80" i="189"/>
  <c r="B80" i="189"/>
  <c r="F79" i="189"/>
  <c r="E79" i="189"/>
  <c r="D79" i="189"/>
  <c r="C79" i="189"/>
  <c r="B79" i="189"/>
  <c r="F78" i="189"/>
  <c r="E78" i="189"/>
  <c r="D78" i="189"/>
  <c r="C78" i="189"/>
  <c r="B78" i="189"/>
  <c r="F77" i="189"/>
  <c r="E77" i="189"/>
  <c r="D77" i="189"/>
  <c r="C77" i="189"/>
  <c r="B77" i="189"/>
  <c r="C75" i="189"/>
  <c r="D75" i="189"/>
  <c r="E75" i="189"/>
  <c r="F75" i="189"/>
  <c r="B75" i="189"/>
  <c r="F72" i="189"/>
  <c r="E72" i="189"/>
  <c r="D72" i="189"/>
  <c r="C72" i="189"/>
  <c r="B72" i="189"/>
  <c r="G68" i="189"/>
  <c r="F66" i="189"/>
  <c r="E66" i="189"/>
  <c r="D66" i="189"/>
  <c r="C66" i="189"/>
  <c r="F63" i="189"/>
  <c r="E63" i="189"/>
  <c r="D63" i="189"/>
  <c r="D69" i="189" s="1"/>
  <c r="C63" i="189"/>
  <c r="G62" i="189"/>
  <c r="G59" i="189"/>
  <c r="G58" i="189"/>
  <c r="F57" i="189"/>
  <c r="E57" i="189"/>
  <c r="D57" i="189"/>
  <c r="C57" i="189"/>
  <c r="B57" i="189"/>
  <c r="G56" i="189"/>
  <c r="G55" i="189"/>
  <c r="F54" i="189"/>
  <c r="E54" i="189"/>
  <c r="D54" i="189"/>
  <c r="C54" i="189"/>
  <c r="B54" i="189"/>
  <c r="G53" i="189"/>
  <c r="G50" i="189"/>
  <c r="G49" i="189"/>
  <c r="F48" i="189"/>
  <c r="E48" i="189"/>
  <c r="D48" i="189"/>
  <c r="C48" i="189"/>
  <c r="B48" i="189"/>
  <c r="G47" i="189"/>
  <c r="G46" i="189"/>
  <c r="G45" i="189"/>
  <c r="G44" i="189"/>
  <c r="F43" i="189"/>
  <c r="E43" i="189"/>
  <c r="D43" i="189"/>
  <c r="C43" i="189"/>
  <c r="B43" i="189"/>
  <c r="G42" i="189"/>
  <c r="E98" i="158"/>
  <c r="D98" i="158"/>
  <c r="C98" i="158"/>
  <c r="B98" i="158"/>
  <c r="E97" i="158"/>
  <c r="E96" i="158" s="1"/>
  <c r="D97" i="158"/>
  <c r="C97" i="158"/>
  <c r="C96" i="158" s="1"/>
  <c r="B97" i="158"/>
  <c r="B96" i="158" s="1"/>
  <c r="E95" i="158"/>
  <c r="D95" i="158"/>
  <c r="C95" i="158"/>
  <c r="B95" i="158"/>
  <c r="E94" i="158"/>
  <c r="E93" i="158" s="1"/>
  <c r="D94" i="158"/>
  <c r="C94" i="158"/>
  <c r="C93" i="158" s="1"/>
  <c r="B94" i="158"/>
  <c r="E92" i="158"/>
  <c r="D92" i="158"/>
  <c r="C92" i="158"/>
  <c r="B92" i="158"/>
  <c r="E89" i="158"/>
  <c r="D89" i="158"/>
  <c r="C89" i="158"/>
  <c r="B89" i="158"/>
  <c r="E88" i="158"/>
  <c r="D88" i="158"/>
  <c r="D87" i="158" s="1"/>
  <c r="C88" i="158"/>
  <c r="C87" i="158" s="1"/>
  <c r="B88" i="158"/>
  <c r="B87" i="158" s="1"/>
  <c r="E86" i="158"/>
  <c r="D86" i="158"/>
  <c r="C86" i="158"/>
  <c r="B86" i="158"/>
  <c r="E85" i="158"/>
  <c r="D85" i="158"/>
  <c r="D84" i="158" s="1"/>
  <c r="C85" i="158"/>
  <c r="C84" i="158" s="1"/>
  <c r="B85" i="158"/>
  <c r="B84" i="158" s="1"/>
  <c r="E83" i="158"/>
  <c r="D83" i="158"/>
  <c r="C83" i="158"/>
  <c r="B83" i="158"/>
  <c r="E80" i="158"/>
  <c r="D80" i="158"/>
  <c r="C80" i="158"/>
  <c r="B80" i="158"/>
  <c r="E79" i="158"/>
  <c r="D79" i="158"/>
  <c r="D78" i="158" s="1"/>
  <c r="C79" i="158"/>
  <c r="B79" i="158"/>
  <c r="E77" i="158"/>
  <c r="D77" i="158"/>
  <c r="C77" i="158"/>
  <c r="B77" i="158"/>
  <c r="E76" i="158"/>
  <c r="D76" i="158"/>
  <c r="C76" i="158"/>
  <c r="B76" i="158"/>
  <c r="E75" i="158"/>
  <c r="E74" i="158" s="1"/>
  <c r="D75" i="158"/>
  <c r="C75" i="158"/>
  <c r="C74" i="158" s="1"/>
  <c r="B75" i="158"/>
  <c r="B74" i="158" s="1"/>
  <c r="C73" i="158"/>
  <c r="D73" i="158"/>
  <c r="D102" i="158" s="1"/>
  <c r="E73" i="158"/>
  <c r="B73" i="158"/>
  <c r="F100" i="158"/>
  <c r="E70" i="158"/>
  <c r="D70" i="158"/>
  <c r="C70" i="158"/>
  <c r="B70" i="158"/>
  <c r="F68" i="158"/>
  <c r="F66" i="158"/>
  <c r="F65" i="158"/>
  <c r="E64" i="158"/>
  <c r="D64" i="158"/>
  <c r="C64" i="158"/>
  <c r="B64" i="158"/>
  <c r="F63" i="158"/>
  <c r="F62" i="158"/>
  <c r="E61" i="158"/>
  <c r="D61" i="158"/>
  <c r="C61" i="158"/>
  <c r="B61" i="158"/>
  <c r="F60" i="158"/>
  <c r="F57" i="158"/>
  <c r="F56" i="158"/>
  <c r="E55" i="158"/>
  <c r="D55" i="158"/>
  <c r="C55" i="158"/>
  <c r="B55" i="158"/>
  <c r="F54" i="158"/>
  <c r="F53" i="158"/>
  <c r="E52" i="158"/>
  <c r="D52" i="158"/>
  <c r="C52" i="158"/>
  <c r="B52" i="158"/>
  <c r="F51" i="158"/>
  <c r="F48" i="158"/>
  <c r="F47" i="158"/>
  <c r="E46" i="158"/>
  <c r="D46" i="158"/>
  <c r="C46" i="158"/>
  <c r="B46" i="158"/>
  <c r="F45" i="158"/>
  <c r="F44" i="158"/>
  <c r="F43" i="158"/>
  <c r="E42" i="158"/>
  <c r="D42" i="158"/>
  <c r="C42" i="158"/>
  <c r="B42" i="158"/>
  <c r="F41" i="158"/>
  <c r="E107" i="156"/>
  <c r="D107" i="156"/>
  <c r="C107" i="156"/>
  <c r="B107" i="156"/>
  <c r="E106" i="156"/>
  <c r="D106" i="156"/>
  <c r="C106" i="156"/>
  <c r="B106" i="156"/>
  <c r="E105" i="156"/>
  <c r="E104" i="156" s="1"/>
  <c r="D105" i="156"/>
  <c r="D104" i="156" s="1"/>
  <c r="C105" i="156"/>
  <c r="B105" i="156"/>
  <c r="B104" i="156" s="1"/>
  <c r="E103" i="156"/>
  <c r="D103" i="156"/>
  <c r="C103" i="156"/>
  <c r="B103" i="156"/>
  <c r="E102" i="156"/>
  <c r="E101" i="156" s="1"/>
  <c r="D102" i="156"/>
  <c r="D101" i="156" s="1"/>
  <c r="C102" i="156"/>
  <c r="B102" i="156"/>
  <c r="E100" i="156"/>
  <c r="D100" i="156"/>
  <c r="C100" i="156"/>
  <c r="B100" i="156"/>
  <c r="E97" i="156"/>
  <c r="D97" i="156"/>
  <c r="C97" i="156"/>
  <c r="B97" i="156"/>
  <c r="E96" i="156"/>
  <c r="D96" i="156"/>
  <c r="C96" i="156"/>
  <c r="B96" i="156"/>
  <c r="E95" i="156"/>
  <c r="E94" i="156" s="1"/>
  <c r="D95" i="156"/>
  <c r="D94" i="156" s="1"/>
  <c r="C95" i="156"/>
  <c r="B95" i="156"/>
  <c r="B94" i="156" s="1"/>
  <c r="E93" i="156"/>
  <c r="D93" i="156"/>
  <c r="C93" i="156"/>
  <c r="B93" i="156"/>
  <c r="E92" i="156"/>
  <c r="E91" i="156" s="1"/>
  <c r="D92" i="156"/>
  <c r="C92" i="156"/>
  <c r="B92" i="156"/>
  <c r="B91" i="156" s="1"/>
  <c r="E90" i="156"/>
  <c r="D90" i="156"/>
  <c r="C90" i="156"/>
  <c r="B90" i="156"/>
  <c r="E87" i="156"/>
  <c r="D87" i="156"/>
  <c r="C87" i="156"/>
  <c r="B87" i="156"/>
  <c r="E86" i="156"/>
  <c r="D86" i="156"/>
  <c r="C86" i="156"/>
  <c r="B86" i="156"/>
  <c r="E85" i="156"/>
  <c r="E84" i="156" s="1"/>
  <c r="D85" i="156"/>
  <c r="D84" i="156" s="1"/>
  <c r="C85" i="156"/>
  <c r="B85" i="156"/>
  <c r="E83" i="156"/>
  <c r="D83" i="156"/>
  <c r="C83" i="156"/>
  <c r="B83" i="156"/>
  <c r="E82" i="156"/>
  <c r="D82" i="156"/>
  <c r="C82" i="156"/>
  <c r="B82" i="156"/>
  <c r="E81" i="156"/>
  <c r="E80" i="156" s="1"/>
  <c r="D81" i="156"/>
  <c r="D80" i="156" s="1"/>
  <c r="C81" i="156"/>
  <c r="C80" i="156" s="1"/>
  <c r="B81" i="156"/>
  <c r="B80" i="156" s="1"/>
  <c r="C79" i="156"/>
  <c r="D79" i="156"/>
  <c r="E79" i="156"/>
  <c r="B79" i="156"/>
  <c r="B111" i="156" s="1"/>
  <c r="F109" i="156"/>
  <c r="E76" i="156"/>
  <c r="D76" i="156"/>
  <c r="C76" i="156"/>
  <c r="B76" i="156"/>
  <c r="F74" i="156"/>
  <c r="F72" i="156"/>
  <c r="F71" i="156"/>
  <c r="F70" i="156"/>
  <c r="E69" i="156"/>
  <c r="D69" i="156"/>
  <c r="C69" i="156"/>
  <c r="B69" i="156"/>
  <c r="F68" i="156"/>
  <c r="F67" i="156"/>
  <c r="E66" i="156"/>
  <c r="D66" i="156"/>
  <c r="C66" i="156"/>
  <c r="B66" i="156"/>
  <c r="F65" i="156"/>
  <c r="F62" i="156"/>
  <c r="F61" i="156"/>
  <c r="F60" i="156"/>
  <c r="E59" i="156"/>
  <c r="D59" i="156"/>
  <c r="C59" i="156"/>
  <c r="B59" i="156"/>
  <c r="F58" i="156"/>
  <c r="F57" i="156"/>
  <c r="E56" i="156"/>
  <c r="D56" i="156"/>
  <c r="C56" i="156"/>
  <c r="B56" i="156"/>
  <c r="F55" i="156"/>
  <c r="F52" i="156"/>
  <c r="F51" i="156"/>
  <c r="F50" i="156"/>
  <c r="E49" i="156"/>
  <c r="D49" i="156"/>
  <c r="C49" i="156"/>
  <c r="B49" i="156"/>
  <c r="F48" i="156"/>
  <c r="F47" i="156"/>
  <c r="F46" i="156"/>
  <c r="E45" i="156"/>
  <c r="D45" i="156"/>
  <c r="C45" i="156"/>
  <c r="F44" i="156"/>
  <c r="F101" i="149"/>
  <c r="E101" i="149"/>
  <c r="D101" i="149"/>
  <c r="C101" i="149"/>
  <c r="B101" i="149"/>
  <c r="F100" i="149"/>
  <c r="E100" i="149"/>
  <c r="D100" i="149"/>
  <c r="C100" i="149"/>
  <c r="F98" i="149"/>
  <c r="E98" i="149"/>
  <c r="D98" i="149"/>
  <c r="C98" i="149"/>
  <c r="F97" i="149"/>
  <c r="E97" i="149"/>
  <c r="D97" i="149"/>
  <c r="D96" i="149" s="1"/>
  <c r="C97" i="149"/>
  <c r="F95" i="149"/>
  <c r="E95" i="149"/>
  <c r="D95" i="149"/>
  <c r="C95" i="149"/>
  <c r="B95" i="149"/>
  <c r="F92" i="149"/>
  <c r="E92" i="149"/>
  <c r="D92" i="149"/>
  <c r="C92" i="149"/>
  <c r="B92" i="149"/>
  <c r="F91" i="149"/>
  <c r="E91" i="149"/>
  <c r="D91" i="149"/>
  <c r="C91" i="149"/>
  <c r="B91" i="149"/>
  <c r="F89" i="149"/>
  <c r="E89" i="149"/>
  <c r="D89" i="149"/>
  <c r="C89" i="149"/>
  <c r="B89" i="149"/>
  <c r="F88" i="149"/>
  <c r="E88" i="149"/>
  <c r="D88" i="149"/>
  <c r="C88" i="149"/>
  <c r="B88" i="149"/>
  <c r="F86" i="149"/>
  <c r="E86" i="149"/>
  <c r="D86" i="149"/>
  <c r="C86" i="149"/>
  <c r="B86" i="149"/>
  <c r="F83" i="149"/>
  <c r="E83" i="149"/>
  <c r="D83" i="149"/>
  <c r="C83" i="149"/>
  <c r="B83" i="149"/>
  <c r="F82" i="149"/>
  <c r="E82" i="149"/>
  <c r="D82" i="149"/>
  <c r="C82" i="149"/>
  <c r="B82" i="149"/>
  <c r="F80" i="149"/>
  <c r="E80" i="149"/>
  <c r="D80" i="149"/>
  <c r="C80" i="149"/>
  <c r="B80" i="149"/>
  <c r="F79" i="149"/>
  <c r="E79" i="149"/>
  <c r="D79" i="149"/>
  <c r="C79" i="149"/>
  <c r="B79" i="149"/>
  <c r="F78" i="149"/>
  <c r="E78" i="149"/>
  <c r="D78" i="149"/>
  <c r="C78" i="149"/>
  <c r="B78" i="149"/>
  <c r="F77" i="149"/>
  <c r="E77" i="149"/>
  <c r="D77" i="149"/>
  <c r="C77" i="149"/>
  <c r="B77" i="149"/>
  <c r="C75" i="149"/>
  <c r="D75" i="149"/>
  <c r="E75" i="149"/>
  <c r="F75" i="149"/>
  <c r="B75" i="149"/>
  <c r="G103" i="149"/>
  <c r="G70" i="149"/>
  <c r="G68" i="149"/>
  <c r="F66" i="149"/>
  <c r="E66" i="149"/>
  <c r="D66" i="149"/>
  <c r="C66" i="149"/>
  <c r="F63" i="149"/>
  <c r="F69" i="149" s="1"/>
  <c r="E63" i="149"/>
  <c r="D63" i="149"/>
  <c r="D69" i="149" s="1"/>
  <c r="C63" i="149"/>
  <c r="C69" i="149" s="1"/>
  <c r="G62" i="149"/>
  <c r="G59" i="149"/>
  <c r="G58" i="149"/>
  <c r="F57" i="149"/>
  <c r="E57" i="149"/>
  <c r="D57" i="149"/>
  <c r="C57" i="149"/>
  <c r="B57" i="149"/>
  <c r="G56" i="149"/>
  <c r="G55" i="149"/>
  <c r="F54" i="149"/>
  <c r="E54" i="149"/>
  <c r="D54" i="149"/>
  <c r="C54" i="149"/>
  <c r="B54" i="149"/>
  <c r="G53" i="149"/>
  <c r="G50" i="149"/>
  <c r="G49" i="149"/>
  <c r="F48" i="149"/>
  <c r="E48" i="149"/>
  <c r="D48" i="149"/>
  <c r="C48" i="149"/>
  <c r="B48" i="149"/>
  <c r="G47" i="149"/>
  <c r="G46" i="149"/>
  <c r="G45" i="149"/>
  <c r="G44" i="149"/>
  <c r="F43" i="149"/>
  <c r="E43" i="149"/>
  <c r="D43" i="149"/>
  <c r="C43" i="149"/>
  <c r="B43" i="149"/>
  <c r="G42" i="149"/>
  <c r="B99" i="162" l="1"/>
  <c r="B102" i="162" s="1"/>
  <c r="B51" i="162"/>
  <c r="D74" i="158"/>
  <c r="D81" i="158" s="1"/>
  <c r="B101" i="156"/>
  <c r="B108" i="156" s="1"/>
  <c r="B93" i="158"/>
  <c r="B78" i="158"/>
  <c r="B81" i="158" s="1"/>
  <c r="D91" i="156"/>
  <c r="D98" i="156" s="1"/>
  <c r="C99" i="149"/>
  <c r="B84" i="156"/>
  <c r="B88" i="156" s="1"/>
  <c r="D87" i="149"/>
  <c r="C105" i="149"/>
  <c r="B49" i="158"/>
  <c r="E87" i="158"/>
  <c r="F87" i="158" s="1"/>
  <c r="F96" i="149"/>
  <c r="E105" i="162"/>
  <c r="F69" i="189"/>
  <c r="E78" i="158"/>
  <c r="F77" i="162"/>
  <c r="F78" i="162"/>
  <c r="F79" i="162"/>
  <c r="F80" i="162"/>
  <c r="F82" i="162"/>
  <c r="F83" i="162"/>
  <c r="F86" i="162"/>
  <c r="F92" i="162"/>
  <c r="F95" i="162"/>
  <c r="F100" i="162"/>
  <c r="F82" i="156"/>
  <c r="F83" i="156"/>
  <c r="F85" i="156"/>
  <c r="F86" i="156"/>
  <c r="F87" i="156"/>
  <c r="C111" i="156"/>
  <c r="F92" i="156"/>
  <c r="F95" i="156"/>
  <c r="F97" i="156"/>
  <c r="F102" i="156"/>
  <c r="F105" i="156"/>
  <c r="F107" i="156"/>
  <c r="C87" i="162"/>
  <c r="C93" i="162" s="1"/>
  <c r="B90" i="189"/>
  <c r="C58" i="158"/>
  <c r="G91" i="149"/>
  <c r="D99" i="149"/>
  <c r="D102" i="149" s="1"/>
  <c r="E60" i="162"/>
  <c r="C81" i="162"/>
  <c r="F81" i="162" s="1"/>
  <c r="E102" i="162"/>
  <c r="C105" i="162"/>
  <c r="E69" i="189"/>
  <c r="F88" i="158"/>
  <c r="D96" i="158"/>
  <c r="F96" i="158" s="1"/>
  <c r="C53" i="156"/>
  <c r="C101" i="156"/>
  <c r="E105" i="149"/>
  <c r="B105" i="149"/>
  <c r="E87" i="149"/>
  <c r="E69" i="149"/>
  <c r="F105" i="149"/>
  <c r="G77" i="149"/>
  <c r="C96" i="149"/>
  <c r="G101" i="149"/>
  <c r="C69" i="162"/>
  <c r="B93" i="162"/>
  <c r="D51" i="162"/>
  <c r="F51" i="162" s="1"/>
  <c r="C60" i="162"/>
  <c r="C99" i="162"/>
  <c r="C102" i="162" s="1"/>
  <c r="C105" i="189"/>
  <c r="E76" i="189"/>
  <c r="G79" i="189"/>
  <c r="E81" i="189"/>
  <c r="G83" i="189"/>
  <c r="B87" i="189"/>
  <c r="F87" i="189"/>
  <c r="D90" i="189"/>
  <c r="C90" i="189"/>
  <c r="G95" i="189"/>
  <c r="F105" i="189"/>
  <c r="C96" i="189"/>
  <c r="E105" i="189"/>
  <c r="C81" i="189"/>
  <c r="F90" i="189"/>
  <c r="E67" i="158"/>
  <c r="C67" i="158"/>
  <c r="F73" i="158"/>
  <c r="F76" i="158"/>
  <c r="F77" i="158"/>
  <c r="F79" i="158"/>
  <c r="F80" i="158"/>
  <c r="F89" i="158"/>
  <c r="F92" i="158"/>
  <c r="F98" i="158"/>
  <c r="D93" i="158"/>
  <c r="D49" i="158"/>
  <c r="B58" i="158"/>
  <c r="D58" i="158"/>
  <c r="F94" i="158"/>
  <c r="C91" i="156"/>
  <c r="C94" i="156"/>
  <c r="F94" i="156" s="1"/>
  <c r="C104" i="156"/>
  <c r="F104" i="156" s="1"/>
  <c r="E98" i="156"/>
  <c r="D105" i="149"/>
  <c r="D81" i="149"/>
  <c r="G83" i="149"/>
  <c r="G89" i="149"/>
  <c r="C90" i="149"/>
  <c r="G72" i="149"/>
  <c r="C76" i="149"/>
  <c r="G80" i="149"/>
  <c r="E81" i="149"/>
  <c r="G86" i="149"/>
  <c r="G88" i="149"/>
  <c r="F87" i="149"/>
  <c r="D90" i="149"/>
  <c r="D93" i="149" s="1"/>
  <c r="F48" i="162"/>
  <c r="F88" i="162"/>
  <c r="F97" i="162"/>
  <c r="D69" i="162"/>
  <c r="F66" i="162"/>
  <c r="C76" i="162"/>
  <c r="F76" i="162" s="1"/>
  <c r="F89" i="162"/>
  <c r="F98" i="162"/>
  <c r="F101" i="162"/>
  <c r="F54" i="162"/>
  <c r="E69" i="162"/>
  <c r="F91" i="162"/>
  <c r="B81" i="189"/>
  <c r="F81" i="189"/>
  <c r="C99" i="189"/>
  <c r="E49" i="158"/>
  <c r="F46" i="158"/>
  <c r="F95" i="158"/>
  <c r="B67" i="158"/>
  <c r="E81" i="158"/>
  <c r="E102" i="158"/>
  <c r="F85" i="158"/>
  <c r="E84" i="158"/>
  <c r="F84" i="158" s="1"/>
  <c r="E58" i="158"/>
  <c r="F97" i="158"/>
  <c r="F83" i="158"/>
  <c r="F86" i="158"/>
  <c r="B63" i="156"/>
  <c r="D73" i="156"/>
  <c r="E73" i="156"/>
  <c r="C84" i="156"/>
  <c r="F84" i="156" s="1"/>
  <c r="F81" i="156"/>
  <c r="D111" i="156"/>
  <c r="F93" i="156"/>
  <c r="F96" i="156"/>
  <c r="F103" i="156"/>
  <c r="F106" i="156"/>
  <c r="G82" i="149"/>
  <c r="F81" i="149"/>
  <c r="C87" i="149"/>
  <c r="E96" i="149"/>
  <c r="C51" i="149"/>
  <c r="G78" i="149"/>
  <c r="F76" i="149"/>
  <c r="E76" i="149"/>
  <c r="D76" i="149"/>
  <c r="C81" i="149"/>
  <c r="B90" i="149"/>
  <c r="F90" i="149"/>
  <c r="G92" i="149"/>
  <c r="G95" i="149"/>
  <c r="E99" i="149"/>
  <c r="G79" i="149"/>
  <c r="F99" i="149"/>
  <c r="D102" i="162"/>
  <c r="F96" i="162"/>
  <c r="F90" i="162"/>
  <c r="D93" i="162"/>
  <c r="E93" i="162"/>
  <c r="D84" i="162"/>
  <c r="E84" i="162"/>
  <c r="F75" i="162"/>
  <c r="B84" i="162"/>
  <c r="B60" i="162"/>
  <c r="D60" i="162"/>
  <c r="F63" i="162"/>
  <c r="B69" i="162"/>
  <c r="F57" i="162"/>
  <c r="F72" i="162"/>
  <c r="F43" i="162"/>
  <c r="F96" i="189"/>
  <c r="E60" i="189"/>
  <c r="D81" i="189"/>
  <c r="G101" i="189"/>
  <c r="C87" i="189"/>
  <c r="D96" i="189"/>
  <c r="C60" i="189"/>
  <c r="E99" i="189"/>
  <c r="E102" i="189" s="1"/>
  <c r="D99" i="189"/>
  <c r="E51" i="189"/>
  <c r="D60" i="189"/>
  <c r="G77" i="189"/>
  <c r="B76" i="189"/>
  <c r="F76" i="189"/>
  <c r="G80" i="189"/>
  <c r="G88" i="189"/>
  <c r="G91" i="189"/>
  <c r="G92" i="189"/>
  <c r="B60" i="189"/>
  <c r="F60" i="189"/>
  <c r="G75" i="189"/>
  <c r="D76" i="189"/>
  <c r="B105" i="189"/>
  <c r="E87" i="189"/>
  <c r="F99" i="189"/>
  <c r="F102" i="189" s="1"/>
  <c r="G86" i="189"/>
  <c r="G89" i="189"/>
  <c r="E90" i="189"/>
  <c r="D87" i="189"/>
  <c r="G82" i="189"/>
  <c r="G78" i="189"/>
  <c r="C76" i="189"/>
  <c r="D105" i="189"/>
  <c r="C69" i="189"/>
  <c r="G57" i="189"/>
  <c r="G48" i="189"/>
  <c r="D51" i="189"/>
  <c r="F51" i="189"/>
  <c r="C51" i="189"/>
  <c r="G72" i="189"/>
  <c r="G64" i="189"/>
  <c r="G43" i="189"/>
  <c r="B51" i="189"/>
  <c r="G54" i="189"/>
  <c r="C90" i="158"/>
  <c r="C99" i="158"/>
  <c r="B99" i="158"/>
  <c r="E99" i="158"/>
  <c r="D90" i="158"/>
  <c r="B102" i="158"/>
  <c r="B90" i="158"/>
  <c r="C78" i="158"/>
  <c r="F75" i="158"/>
  <c r="C102" i="158"/>
  <c r="D67" i="158"/>
  <c r="F64" i="158"/>
  <c r="F55" i="158"/>
  <c r="C49" i="158"/>
  <c r="F70" i="158"/>
  <c r="F42" i="158"/>
  <c r="F52" i="158"/>
  <c r="F61" i="158"/>
  <c r="B98" i="156"/>
  <c r="D108" i="156"/>
  <c r="F90" i="156"/>
  <c r="E108" i="156"/>
  <c r="F100" i="156"/>
  <c r="E111" i="156"/>
  <c r="D88" i="156"/>
  <c r="F80" i="156"/>
  <c r="E88" i="156"/>
  <c r="F79" i="156"/>
  <c r="F69" i="156"/>
  <c r="B73" i="156"/>
  <c r="C73" i="156"/>
  <c r="C63" i="156"/>
  <c r="F56" i="156"/>
  <c r="D63" i="156"/>
  <c r="E63" i="156"/>
  <c r="E53" i="156"/>
  <c r="B53" i="156"/>
  <c r="D53" i="156"/>
  <c r="F49" i="156"/>
  <c r="F76" i="156"/>
  <c r="F66" i="156"/>
  <c r="F45" i="156"/>
  <c r="F59" i="156"/>
  <c r="E90" i="149"/>
  <c r="B87" i="149"/>
  <c r="B81" i="149"/>
  <c r="B76" i="149"/>
  <c r="G75" i="149"/>
  <c r="E51" i="149"/>
  <c r="E60" i="149"/>
  <c r="G57" i="149"/>
  <c r="D51" i="149"/>
  <c r="G43" i="149"/>
  <c r="G48" i="149"/>
  <c r="B60" i="149"/>
  <c r="F60" i="149"/>
  <c r="C60" i="149"/>
  <c r="G64" i="149"/>
  <c r="F51" i="149"/>
  <c r="D60" i="149"/>
  <c r="B51" i="149"/>
  <c r="G54" i="149"/>
  <c r="D9" i="157"/>
  <c r="D10" i="157"/>
  <c r="D11" i="157"/>
  <c r="D13" i="157"/>
  <c r="D15" i="157"/>
  <c r="D17" i="157"/>
  <c r="D18" i="157"/>
  <c r="D19" i="157"/>
  <c r="D22" i="157"/>
  <c r="D23" i="157"/>
  <c r="G9" i="157"/>
  <c r="G10" i="157"/>
  <c r="G11" i="157"/>
  <c r="G13" i="157"/>
  <c r="G15" i="157"/>
  <c r="I15" i="157" s="1"/>
  <c r="G17" i="157"/>
  <c r="G18" i="157"/>
  <c r="I18" i="157" s="1"/>
  <c r="G19" i="157"/>
  <c r="I19" i="157" s="1"/>
  <c r="M20" i="225"/>
  <c r="J18" i="225"/>
  <c r="L18" i="225" s="1"/>
  <c r="D18" i="225"/>
  <c r="J17" i="225"/>
  <c r="L17" i="225" s="1"/>
  <c r="D17" i="225"/>
  <c r="J16" i="225"/>
  <c r="L16" i="225" s="1"/>
  <c r="D16" i="225"/>
  <c r="J15" i="225"/>
  <c r="L15" i="225" s="1"/>
  <c r="D15" i="225"/>
  <c r="I14" i="225"/>
  <c r="H14" i="225"/>
  <c r="G14" i="225"/>
  <c r="F14" i="225"/>
  <c r="E14" i="225"/>
  <c r="C14" i="225"/>
  <c r="B14" i="225"/>
  <c r="J13" i="225"/>
  <c r="L13" i="225" s="1"/>
  <c r="D13" i="225"/>
  <c r="J12" i="225"/>
  <c r="L12" i="225" s="1"/>
  <c r="D12" i="225"/>
  <c r="J11" i="225"/>
  <c r="L11" i="225" s="1"/>
  <c r="D11" i="225"/>
  <c r="J10" i="225"/>
  <c r="L10" i="225" s="1"/>
  <c r="D10" i="225"/>
  <c r="I9" i="225"/>
  <c r="H9" i="225"/>
  <c r="G9" i="225"/>
  <c r="E9" i="225"/>
  <c r="B9" i="225"/>
  <c r="G5" i="225"/>
  <c r="A5" i="225"/>
  <c r="G4" i="225"/>
  <c r="A4" i="225"/>
  <c r="M3" i="225"/>
  <c r="H10" i="179"/>
  <c r="H11" i="179"/>
  <c r="H12" i="179"/>
  <c r="H13" i="179"/>
  <c r="H14" i="179"/>
  <c r="H15" i="179"/>
  <c r="H16" i="179"/>
  <c r="H17" i="179"/>
  <c r="H18" i="179"/>
  <c r="H9" i="179"/>
  <c r="G20" i="179"/>
  <c r="J18" i="224"/>
  <c r="L18" i="224" s="1"/>
  <c r="D18" i="224"/>
  <c r="J17" i="224"/>
  <c r="L17" i="224" s="1"/>
  <c r="D17" i="224"/>
  <c r="J16" i="224"/>
  <c r="L16" i="224" s="1"/>
  <c r="D16" i="224"/>
  <c r="J15" i="224"/>
  <c r="L15" i="224" s="1"/>
  <c r="D15" i="224"/>
  <c r="F14" i="224"/>
  <c r="F20" i="224" s="1"/>
  <c r="B14" i="224"/>
  <c r="J13" i="224"/>
  <c r="L13" i="224" s="1"/>
  <c r="D13" i="224"/>
  <c r="J12" i="224"/>
  <c r="L12" i="224" s="1"/>
  <c r="D12" i="224"/>
  <c r="J11" i="224"/>
  <c r="L11" i="224" s="1"/>
  <c r="D11" i="224"/>
  <c r="L10" i="224"/>
  <c r="D10" i="224"/>
  <c r="I9" i="224"/>
  <c r="H9" i="224"/>
  <c r="G9" i="224"/>
  <c r="E9" i="224"/>
  <c r="G5" i="224"/>
  <c r="A5" i="224"/>
  <c r="G4" i="224"/>
  <c r="A4" i="224"/>
  <c r="M3" i="224"/>
  <c r="V19" i="223"/>
  <c r="U19" i="223"/>
  <c r="S19" i="223"/>
  <c r="N19" i="223"/>
  <c r="L19" i="223"/>
  <c r="D19" i="223"/>
  <c r="P17" i="223"/>
  <c r="T17" i="223" s="1"/>
  <c r="M17" i="223"/>
  <c r="P16" i="223"/>
  <c r="T16" i="223" s="1"/>
  <c r="M16" i="223"/>
  <c r="P15" i="223"/>
  <c r="T15" i="223" s="1"/>
  <c r="M15" i="223"/>
  <c r="P14" i="223"/>
  <c r="T14" i="223" s="1"/>
  <c r="M14" i="223"/>
  <c r="P13" i="223"/>
  <c r="T13" i="223" s="1"/>
  <c r="M13" i="223"/>
  <c r="P12" i="223"/>
  <c r="T12" i="223" s="1"/>
  <c r="M12" i="223"/>
  <c r="P11" i="223"/>
  <c r="T11" i="223" s="1"/>
  <c r="M11" i="223"/>
  <c r="P10" i="223"/>
  <c r="M10" i="223"/>
  <c r="T9" i="223"/>
  <c r="M9" i="223"/>
  <c r="M8" i="223"/>
  <c r="O5" i="223"/>
  <c r="A5" i="223"/>
  <c r="O4" i="223"/>
  <c r="A4" i="223"/>
  <c r="Z3" i="223"/>
  <c r="D20" i="157" l="1"/>
  <c r="G23" i="157"/>
  <c r="T10" i="223"/>
  <c r="P19" i="223"/>
  <c r="G22" i="157"/>
  <c r="I22" i="157" s="1"/>
  <c r="G21" i="157"/>
  <c r="I21" i="157" s="1"/>
  <c r="F93" i="189"/>
  <c r="C102" i="149"/>
  <c r="F105" i="162"/>
  <c r="F74" i="158"/>
  <c r="F101" i="156"/>
  <c r="F102" i="149"/>
  <c r="E71" i="189"/>
  <c r="D71" i="189"/>
  <c r="C20" i="225"/>
  <c r="B93" i="189"/>
  <c r="C84" i="189"/>
  <c r="F84" i="149"/>
  <c r="D9" i="224"/>
  <c r="L14" i="224"/>
  <c r="E71" i="162"/>
  <c r="D102" i="189"/>
  <c r="D8" i="157"/>
  <c r="J9" i="224"/>
  <c r="J14" i="224"/>
  <c r="L9" i="224"/>
  <c r="D14" i="224"/>
  <c r="I9" i="157"/>
  <c r="G8" i="157"/>
  <c r="I13" i="157"/>
  <c r="I11" i="157"/>
  <c r="D16" i="157"/>
  <c r="D12" i="157" s="1"/>
  <c r="I17" i="157"/>
  <c r="I16" i="157" s="1"/>
  <c r="G16" i="157"/>
  <c r="I10" i="157"/>
  <c r="F78" i="158"/>
  <c r="B69" i="158"/>
  <c r="F69" i="162"/>
  <c r="F71" i="189"/>
  <c r="E84" i="189"/>
  <c r="C71" i="149"/>
  <c r="E20" i="225"/>
  <c r="D9" i="225"/>
  <c r="D20" i="225" s="1"/>
  <c r="I20" i="225"/>
  <c r="F87" i="162"/>
  <c r="D71" i="162"/>
  <c r="C71" i="162"/>
  <c r="E90" i="158"/>
  <c r="E101" i="158" s="1"/>
  <c r="D110" i="156"/>
  <c r="G81" i="149"/>
  <c r="C93" i="149"/>
  <c r="G105" i="149"/>
  <c r="F99" i="162"/>
  <c r="C102" i="189"/>
  <c r="C69" i="158"/>
  <c r="D99" i="158"/>
  <c r="D101" i="158" s="1"/>
  <c r="C108" i="156"/>
  <c r="F108" i="156" s="1"/>
  <c r="E84" i="149"/>
  <c r="F93" i="149"/>
  <c r="C84" i="149"/>
  <c r="R19" i="223"/>
  <c r="F60" i="162"/>
  <c r="D93" i="189"/>
  <c r="D69" i="158"/>
  <c r="E69" i="158"/>
  <c r="F58" i="158"/>
  <c r="C98" i="156"/>
  <c r="F98" i="156" s="1"/>
  <c r="C75" i="156"/>
  <c r="E93" i="149"/>
  <c r="D71" i="149"/>
  <c r="H20" i="224"/>
  <c r="B20" i="225"/>
  <c r="C84" i="162"/>
  <c r="F84" i="162" s="1"/>
  <c r="F93" i="162"/>
  <c r="C93" i="189"/>
  <c r="G90" i="189"/>
  <c r="F93" i="158"/>
  <c r="F67" i="158"/>
  <c r="F49" i="158"/>
  <c r="C88" i="156"/>
  <c r="F91" i="156"/>
  <c r="F53" i="156"/>
  <c r="B93" i="149"/>
  <c r="E102" i="149"/>
  <c r="G76" i="149"/>
  <c r="D84" i="149"/>
  <c r="D104" i="149" s="1"/>
  <c r="I20" i="224"/>
  <c r="F84" i="189"/>
  <c r="F104" i="189" s="1"/>
  <c r="B84" i="189"/>
  <c r="C71" i="189"/>
  <c r="G81" i="189"/>
  <c r="F63" i="156"/>
  <c r="F73" i="156"/>
  <c r="F111" i="156"/>
  <c r="G60" i="149"/>
  <c r="E71" i="149"/>
  <c r="E20" i="224"/>
  <c r="G20" i="224"/>
  <c r="J14" i="225"/>
  <c r="L14" i="225" s="1"/>
  <c r="F102" i="162"/>
  <c r="D104" i="162"/>
  <c r="E104" i="162"/>
  <c r="B104" i="162"/>
  <c r="B71" i="162"/>
  <c r="D84" i="189"/>
  <c r="G60" i="189"/>
  <c r="G105" i="189"/>
  <c r="I31" i="215" s="1"/>
  <c r="E93" i="189"/>
  <c r="G87" i="189"/>
  <c r="G76" i="189"/>
  <c r="G51" i="189"/>
  <c r="B66" i="189"/>
  <c r="G66" i="189" s="1"/>
  <c r="G67" i="189"/>
  <c r="B101" i="158"/>
  <c r="F102" i="158"/>
  <c r="C81" i="158"/>
  <c r="C101" i="158" s="1"/>
  <c r="E110" i="156"/>
  <c r="B75" i="156"/>
  <c r="D75" i="156"/>
  <c r="E75" i="156"/>
  <c r="B110" i="156"/>
  <c r="G90" i="149"/>
  <c r="G87" i="149"/>
  <c r="B84" i="149"/>
  <c r="F71" i="149"/>
  <c r="B66" i="149"/>
  <c r="G66" i="149" s="1"/>
  <c r="G67" i="149"/>
  <c r="G51" i="149"/>
  <c r="G20" i="225"/>
  <c r="J9" i="225"/>
  <c r="F20" i="225"/>
  <c r="H20" i="225"/>
  <c r="B20" i="224"/>
  <c r="M19" i="223"/>
  <c r="K19" i="223"/>
  <c r="T19" i="223"/>
  <c r="G20" i="157" l="1"/>
  <c r="L20" i="224"/>
  <c r="F104" i="149"/>
  <c r="D20" i="224"/>
  <c r="I30" i="215"/>
  <c r="G12" i="157"/>
  <c r="F90" i="158"/>
  <c r="C104" i="149"/>
  <c r="J20" i="224"/>
  <c r="I23" i="157"/>
  <c r="I12" i="157"/>
  <c r="I8" i="157"/>
  <c r="D104" i="189"/>
  <c r="G93" i="149"/>
  <c r="F71" i="162"/>
  <c r="C104" i="162"/>
  <c r="F99" i="158"/>
  <c r="F69" i="158"/>
  <c r="E104" i="149"/>
  <c r="C104" i="189"/>
  <c r="C110" i="156"/>
  <c r="F110" i="156" s="1"/>
  <c r="G84" i="189"/>
  <c r="G93" i="189"/>
  <c r="F88" i="156"/>
  <c r="G84" i="149"/>
  <c r="K20" i="224"/>
  <c r="F104" i="162"/>
  <c r="E104" i="189"/>
  <c r="G65" i="189"/>
  <c r="B63" i="189"/>
  <c r="F101" i="158"/>
  <c r="G30" i="215" s="1"/>
  <c r="F81" i="158"/>
  <c r="F75" i="156"/>
  <c r="G65" i="149"/>
  <c r="B63" i="149"/>
  <c r="J20" i="225"/>
  <c r="L9" i="225"/>
  <c r="L20" i="225" s="1"/>
  <c r="O13" i="78"/>
  <c r="AF13" i="78" s="1"/>
  <c r="O14" i="78"/>
  <c r="O15" i="78"/>
  <c r="AF15" i="78" s="1"/>
  <c r="O16" i="78"/>
  <c r="AF16" i="78" s="1"/>
  <c r="O17" i="78"/>
  <c r="AF17" i="78" s="1"/>
  <c r="O18" i="78"/>
  <c r="AF18" i="78" s="1"/>
  <c r="O19" i="78"/>
  <c r="AF19" i="78" s="1"/>
  <c r="O20" i="78"/>
  <c r="AF20" i="78" s="1"/>
  <c r="O21" i="78"/>
  <c r="AF21" i="78" s="1"/>
  <c r="O22" i="78"/>
  <c r="AF22" i="78" s="1"/>
  <c r="O23" i="78"/>
  <c r="AF23" i="78" s="1"/>
  <c r="O24" i="78"/>
  <c r="AF24" i="78" s="1"/>
  <c r="O25" i="78"/>
  <c r="AF25" i="78" s="1"/>
  <c r="H13" i="78"/>
  <c r="AE13" i="78" s="1"/>
  <c r="H14" i="78"/>
  <c r="AE14" i="78" s="1"/>
  <c r="H15" i="78"/>
  <c r="AE15" i="78" s="1"/>
  <c r="H16" i="78"/>
  <c r="AE16" i="78" s="1"/>
  <c r="H17" i="78"/>
  <c r="AE17" i="78" s="1"/>
  <c r="H18" i="78"/>
  <c r="AE18" i="78" s="1"/>
  <c r="H19" i="78"/>
  <c r="AE19" i="78" s="1"/>
  <c r="H20" i="78"/>
  <c r="AE20" i="78" s="1"/>
  <c r="H21" i="78"/>
  <c r="AE21" i="78" s="1"/>
  <c r="H22" i="78"/>
  <c r="AE22" i="78" s="1"/>
  <c r="H23" i="78"/>
  <c r="AE23" i="78" s="1"/>
  <c r="H24" i="78"/>
  <c r="AE24" i="78" s="1"/>
  <c r="D14" i="104"/>
  <c r="D15" i="104"/>
  <c r="E15" i="104"/>
  <c r="D18" i="104"/>
  <c r="E18" i="104"/>
  <c r="I27" i="78"/>
  <c r="J27" i="78"/>
  <c r="K27" i="78"/>
  <c r="L27" i="78"/>
  <c r="M27" i="78"/>
  <c r="N27" i="78"/>
  <c r="Q27" i="78"/>
  <c r="S27" i="78"/>
  <c r="T27" i="78"/>
  <c r="U27" i="78"/>
  <c r="V27" i="78"/>
  <c r="W27" i="78"/>
  <c r="E27" i="78"/>
  <c r="L10" i="166"/>
  <c r="M10" i="166"/>
  <c r="L11" i="166"/>
  <c r="M11" i="166"/>
  <c r="L12" i="166"/>
  <c r="M12" i="166"/>
  <c r="L13" i="166"/>
  <c r="M13" i="166"/>
  <c r="L14" i="166"/>
  <c r="M14" i="166"/>
  <c r="L15" i="166"/>
  <c r="M15" i="166"/>
  <c r="L16" i="166"/>
  <c r="M16" i="166"/>
  <c r="L17" i="166"/>
  <c r="M17" i="166"/>
  <c r="L18" i="166"/>
  <c r="M18" i="166"/>
  <c r="M9" i="166"/>
  <c r="E10" i="166"/>
  <c r="E11" i="166"/>
  <c r="E12" i="166"/>
  <c r="E13" i="166"/>
  <c r="E14" i="166"/>
  <c r="E15" i="166"/>
  <c r="E16" i="166"/>
  <c r="E17" i="166"/>
  <c r="E18" i="166"/>
  <c r="E9" i="166"/>
  <c r="G9" i="166" s="1"/>
  <c r="I15" i="222"/>
  <c r="G15" i="222"/>
  <c r="F15" i="222"/>
  <c r="E15" i="222"/>
  <c r="C15" i="222"/>
  <c r="B15" i="222"/>
  <c r="H13" i="222"/>
  <c r="J13" i="222" s="1"/>
  <c r="D13" i="222"/>
  <c r="H12" i="222"/>
  <c r="J12" i="222" s="1"/>
  <c r="D12" i="222"/>
  <c r="H11" i="222"/>
  <c r="J11" i="222" s="1"/>
  <c r="D11" i="222"/>
  <c r="H10" i="222"/>
  <c r="J10" i="222" s="1"/>
  <c r="D10" i="222"/>
  <c r="D9" i="222"/>
  <c r="E5" i="222"/>
  <c r="A5" i="222"/>
  <c r="E4" i="222"/>
  <c r="A4" i="222"/>
  <c r="I23" i="151"/>
  <c r="I24" i="151"/>
  <c r="I25" i="151"/>
  <c r="I26" i="151"/>
  <c r="T20" i="213"/>
  <c r="S20" i="213"/>
  <c r="O20" i="213"/>
  <c r="N20" i="213"/>
  <c r="M20" i="213"/>
  <c r="L20" i="213"/>
  <c r="H20" i="213"/>
  <c r="G20" i="213"/>
  <c r="E20" i="213"/>
  <c r="D20" i="213"/>
  <c r="Q18" i="213"/>
  <c r="V18" i="213" s="1"/>
  <c r="P18" i="213"/>
  <c r="J18" i="213"/>
  <c r="I18" i="213"/>
  <c r="F18" i="213"/>
  <c r="Q17" i="213"/>
  <c r="P17" i="213"/>
  <c r="U17" i="213" s="1"/>
  <c r="J17" i="213"/>
  <c r="I17" i="213"/>
  <c r="F17" i="213"/>
  <c r="Q16" i="213"/>
  <c r="V16" i="213" s="1"/>
  <c r="P16" i="213"/>
  <c r="U16" i="213" s="1"/>
  <c r="J16" i="213"/>
  <c r="I16" i="213"/>
  <c r="F16" i="213"/>
  <c r="Q15" i="213"/>
  <c r="P15" i="213"/>
  <c r="U15" i="213" s="1"/>
  <c r="J15" i="213"/>
  <c r="I15" i="213"/>
  <c r="F15" i="213"/>
  <c r="Q14" i="213"/>
  <c r="V14" i="213" s="1"/>
  <c r="P14" i="213"/>
  <c r="U14" i="213" s="1"/>
  <c r="J14" i="213"/>
  <c r="I14" i="213"/>
  <c r="F14" i="213"/>
  <c r="Q13" i="213"/>
  <c r="V13" i="213" s="1"/>
  <c r="P13" i="213"/>
  <c r="J13" i="213"/>
  <c r="I13" i="213"/>
  <c r="F13" i="213"/>
  <c r="Q12" i="213"/>
  <c r="V12" i="213" s="1"/>
  <c r="P12" i="213"/>
  <c r="U12" i="213" s="1"/>
  <c r="J12" i="213"/>
  <c r="I12" i="213"/>
  <c r="F12" i="213"/>
  <c r="Q11" i="213"/>
  <c r="P11" i="213"/>
  <c r="U11" i="213" s="1"/>
  <c r="J11" i="213"/>
  <c r="I11" i="213"/>
  <c r="F11" i="213"/>
  <c r="Q10" i="213"/>
  <c r="V10" i="213" s="1"/>
  <c r="P10" i="213"/>
  <c r="J10" i="213"/>
  <c r="I10" i="213"/>
  <c r="F10" i="213"/>
  <c r="Q9" i="213"/>
  <c r="V9" i="213" s="1"/>
  <c r="P9" i="213"/>
  <c r="U9" i="213" s="1"/>
  <c r="J9" i="213"/>
  <c r="I9" i="213"/>
  <c r="W10" i="212"/>
  <c r="W11" i="212"/>
  <c r="W12" i="212"/>
  <c r="W13" i="212"/>
  <c r="W14" i="212"/>
  <c r="W15" i="212"/>
  <c r="W16" i="212"/>
  <c r="W17" i="212"/>
  <c r="W18" i="212"/>
  <c r="S10" i="212"/>
  <c r="Y10" i="212" s="1"/>
  <c r="S11" i="212"/>
  <c r="S12" i="212"/>
  <c r="Y12" i="212" s="1"/>
  <c r="S13" i="212"/>
  <c r="Y13" i="212" s="1"/>
  <c r="S14" i="212"/>
  <c r="Y14" i="212" s="1"/>
  <c r="S15" i="212"/>
  <c r="Y15" i="212" s="1"/>
  <c r="S16" i="212"/>
  <c r="Y16" i="212" s="1"/>
  <c r="S17" i="212"/>
  <c r="Y17" i="212" s="1"/>
  <c r="S18" i="212"/>
  <c r="Y18" i="212" s="1"/>
  <c r="R10" i="212"/>
  <c r="X10" i="212" s="1"/>
  <c r="R11" i="212"/>
  <c r="X11" i="212" s="1"/>
  <c r="R12" i="212"/>
  <c r="X12" i="212" s="1"/>
  <c r="R13" i="212"/>
  <c r="X13" i="212" s="1"/>
  <c r="R14" i="212"/>
  <c r="X14" i="212" s="1"/>
  <c r="R15" i="212"/>
  <c r="X15" i="212" s="1"/>
  <c r="R16" i="212"/>
  <c r="X16" i="212" s="1"/>
  <c r="R17" i="212"/>
  <c r="X17" i="212" s="1"/>
  <c r="R18" i="212"/>
  <c r="X18" i="212" s="1"/>
  <c r="Q18" i="212"/>
  <c r="Q17" i="212"/>
  <c r="Q16" i="212"/>
  <c r="Q15" i="212"/>
  <c r="Q14" i="212"/>
  <c r="Q13" i="212"/>
  <c r="Q12" i="212"/>
  <c r="Q11" i="212"/>
  <c r="Q10" i="212"/>
  <c r="N10" i="212"/>
  <c r="N11" i="212"/>
  <c r="N12" i="212"/>
  <c r="N13" i="212"/>
  <c r="N14" i="212"/>
  <c r="N15" i="212"/>
  <c r="N16" i="212"/>
  <c r="N17" i="212"/>
  <c r="N18" i="212"/>
  <c r="H10" i="212"/>
  <c r="H11" i="212"/>
  <c r="H12" i="212"/>
  <c r="H13" i="212"/>
  <c r="H14" i="212"/>
  <c r="H15" i="212"/>
  <c r="H16" i="212"/>
  <c r="H17" i="212"/>
  <c r="H18" i="212"/>
  <c r="M20" i="212"/>
  <c r="O20" i="212"/>
  <c r="P20" i="212"/>
  <c r="U20" i="212"/>
  <c r="V20" i="212"/>
  <c r="AB20" i="212"/>
  <c r="AC20" i="212"/>
  <c r="J10" i="212"/>
  <c r="J11" i="212"/>
  <c r="J12" i="212"/>
  <c r="J13" i="212"/>
  <c r="J14" i="212"/>
  <c r="J15" i="212"/>
  <c r="J16" i="212"/>
  <c r="J17" i="212"/>
  <c r="J18" i="212"/>
  <c r="I10" i="212"/>
  <c r="I11" i="212"/>
  <c r="I12" i="212"/>
  <c r="I13" i="212"/>
  <c r="I14" i="212"/>
  <c r="I15" i="212"/>
  <c r="I16" i="212"/>
  <c r="I17" i="212"/>
  <c r="I18" i="212"/>
  <c r="E10" i="212"/>
  <c r="E11" i="212"/>
  <c r="E12" i="212"/>
  <c r="E13" i="212"/>
  <c r="E14" i="212"/>
  <c r="E15" i="212"/>
  <c r="E16" i="212"/>
  <c r="E17" i="212"/>
  <c r="E18" i="212"/>
  <c r="J18" i="220"/>
  <c r="L18" i="220" s="1"/>
  <c r="D18" i="220"/>
  <c r="J17" i="220"/>
  <c r="L17" i="220" s="1"/>
  <c r="D17" i="220"/>
  <c r="J16" i="220"/>
  <c r="L16" i="220" s="1"/>
  <c r="D16" i="220"/>
  <c r="J15" i="220"/>
  <c r="L15" i="220" s="1"/>
  <c r="D15" i="220"/>
  <c r="I14" i="220"/>
  <c r="H14" i="220"/>
  <c r="G14" i="220"/>
  <c r="F14" i="220"/>
  <c r="F20" i="220" s="1"/>
  <c r="E14" i="220"/>
  <c r="C14" i="220"/>
  <c r="C20" i="220" s="1"/>
  <c r="B14" i="220"/>
  <c r="B20" i="220" s="1"/>
  <c r="J13" i="220"/>
  <c r="L13" i="220" s="1"/>
  <c r="D13" i="220"/>
  <c r="J12" i="220"/>
  <c r="L12" i="220" s="1"/>
  <c r="J11" i="220"/>
  <c r="L11" i="220" s="1"/>
  <c r="D11" i="220"/>
  <c r="I9" i="220"/>
  <c r="H9" i="220"/>
  <c r="G9" i="220"/>
  <c r="G5" i="220"/>
  <c r="A5" i="220"/>
  <c r="G4" i="220"/>
  <c r="A4" i="220"/>
  <c r="M3" i="220"/>
  <c r="R10" i="219"/>
  <c r="AC9" i="219" s="1"/>
  <c r="R12" i="219"/>
  <c r="AC11" i="219" s="1"/>
  <c r="R13" i="219"/>
  <c r="AC12" i="219" s="1"/>
  <c r="R11" i="219"/>
  <c r="AC10" i="219" s="1"/>
  <c r="I15" i="219"/>
  <c r="E15" i="219"/>
  <c r="J10" i="219"/>
  <c r="AA9" i="219" s="1"/>
  <c r="J11" i="219"/>
  <c r="AA10" i="219" s="1"/>
  <c r="J12" i="219"/>
  <c r="AA11" i="219" s="1"/>
  <c r="J13" i="219"/>
  <c r="AA12" i="219" s="1"/>
  <c r="J9" i="219"/>
  <c r="AA8" i="219" s="1"/>
  <c r="V15" i="219"/>
  <c r="U15" i="219"/>
  <c r="T15" i="219"/>
  <c r="L15" i="219"/>
  <c r="K15" i="219"/>
  <c r="M5" i="219"/>
  <c r="A5" i="219"/>
  <c r="M4" i="219"/>
  <c r="A4" i="219"/>
  <c r="X3" i="219"/>
  <c r="E23" i="104" l="1"/>
  <c r="D9" i="220"/>
  <c r="J9" i="220"/>
  <c r="Z14" i="219"/>
  <c r="AB14" i="219"/>
  <c r="AD27" i="78"/>
  <c r="P14" i="78"/>
  <c r="AF14" i="78"/>
  <c r="D14" i="220"/>
  <c r="D20" i="220" s="1"/>
  <c r="L14" i="220"/>
  <c r="N9" i="166"/>
  <c r="E20" i="166"/>
  <c r="I20" i="157"/>
  <c r="K9" i="213"/>
  <c r="K13" i="213"/>
  <c r="L9" i="220"/>
  <c r="I28" i="151"/>
  <c r="W9" i="213"/>
  <c r="K11" i="213"/>
  <c r="K15" i="213"/>
  <c r="H20" i="212"/>
  <c r="N20" i="212"/>
  <c r="E20" i="212"/>
  <c r="I24" i="59" s="1"/>
  <c r="P23" i="78"/>
  <c r="R23" i="78" s="1"/>
  <c r="P19" i="78"/>
  <c r="R19" i="78" s="1"/>
  <c r="P15" i="78"/>
  <c r="R15" i="78" s="1"/>
  <c r="P22" i="78"/>
  <c r="R22" i="78" s="1"/>
  <c r="P18" i="78"/>
  <c r="R18" i="78" s="1"/>
  <c r="P25" i="78"/>
  <c r="R25" i="78" s="1"/>
  <c r="P21" i="78"/>
  <c r="R21" i="78" s="1"/>
  <c r="P17" i="78"/>
  <c r="R17" i="78" s="1"/>
  <c r="P13" i="78"/>
  <c r="R13" i="78" s="1"/>
  <c r="P24" i="78"/>
  <c r="R24" i="78" s="1"/>
  <c r="P20" i="78"/>
  <c r="R20" i="78" s="1"/>
  <c r="P16" i="78"/>
  <c r="R16" i="78" s="1"/>
  <c r="K18" i="212"/>
  <c r="K14" i="212"/>
  <c r="K10" i="212"/>
  <c r="I20" i="220"/>
  <c r="G20" i="220"/>
  <c r="K17" i="212"/>
  <c r="K13" i="212"/>
  <c r="Q20" i="212"/>
  <c r="K15" i="212"/>
  <c r="K11" i="212"/>
  <c r="Z16" i="212"/>
  <c r="Z12" i="212"/>
  <c r="H20" i="220"/>
  <c r="B69" i="189"/>
  <c r="G63" i="189"/>
  <c r="B69" i="149"/>
  <c r="G63" i="149"/>
  <c r="K16" i="212"/>
  <c r="J20" i="212"/>
  <c r="Z18" i="212"/>
  <c r="Z14" i="212"/>
  <c r="Z10" i="212"/>
  <c r="D23" i="104"/>
  <c r="D15" i="222"/>
  <c r="Z15" i="212"/>
  <c r="Z17" i="212"/>
  <c r="Z13" i="212"/>
  <c r="T15" i="212"/>
  <c r="T11" i="212"/>
  <c r="K12" i="212"/>
  <c r="T17" i="212"/>
  <c r="T13" i="212"/>
  <c r="T16" i="212"/>
  <c r="T12" i="212"/>
  <c r="W20" i="212"/>
  <c r="S20" i="212"/>
  <c r="T18" i="212"/>
  <c r="T14" i="212"/>
  <c r="T10" i="212"/>
  <c r="Y11" i="212"/>
  <c r="Z11" i="212" s="1"/>
  <c r="J14" i="220"/>
  <c r="R14" i="78"/>
  <c r="J15" i="222"/>
  <c r="H15" i="222"/>
  <c r="R17" i="213"/>
  <c r="J20" i="213"/>
  <c r="R11" i="213"/>
  <c r="K14" i="213"/>
  <c r="R15" i="213"/>
  <c r="R18" i="213"/>
  <c r="K17" i="213"/>
  <c r="R9" i="213"/>
  <c r="R10" i="213"/>
  <c r="R13" i="213"/>
  <c r="R12" i="213"/>
  <c r="K16" i="213"/>
  <c r="W16" i="213"/>
  <c r="F20" i="213"/>
  <c r="I25" i="59" s="1"/>
  <c r="P20" i="213"/>
  <c r="K10" i="213"/>
  <c r="U10" i="213"/>
  <c r="W12" i="213"/>
  <c r="U13" i="213"/>
  <c r="W13" i="213" s="1"/>
  <c r="R14" i="213"/>
  <c r="K18" i="213"/>
  <c r="U18" i="213"/>
  <c r="W18" i="213" s="1"/>
  <c r="I20" i="213"/>
  <c r="K12" i="213"/>
  <c r="W14" i="213"/>
  <c r="R16" i="213"/>
  <c r="V11" i="213"/>
  <c r="W11" i="213" s="1"/>
  <c r="V15" i="213"/>
  <c r="W15" i="213" s="1"/>
  <c r="V17" i="213"/>
  <c r="W17" i="213" s="1"/>
  <c r="Q20" i="213"/>
  <c r="E20" i="220"/>
  <c r="J15" i="219"/>
  <c r="AA14" i="219" s="1"/>
  <c r="R15" i="219"/>
  <c r="AC14" i="219" s="1"/>
  <c r="M15" i="219"/>
  <c r="Y18" i="78" l="1"/>
  <c r="AG18" i="78"/>
  <c r="Y14" i="78"/>
  <c r="AG14" i="78"/>
  <c r="Y24" i="78"/>
  <c r="AG24" i="78"/>
  <c r="Y25" i="78"/>
  <c r="AG25" i="78"/>
  <c r="Y19" i="78"/>
  <c r="AG19" i="78"/>
  <c r="Y23" i="78"/>
  <c r="AG23" i="78"/>
  <c r="Y16" i="78"/>
  <c r="AG16" i="78"/>
  <c r="Y17" i="78"/>
  <c r="AG17" i="78"/>
  <c r="Y22" i="78"/>
  <c r="AG22" i="78"/>
  <c r="Y13" i="78"/>
  <c r="AG13" i="78"/>
  <c r="Y20" i="78"/>
  <c r="AG20" i="78"/>
  <c r="Y21" i="78"/>
  <c r="AG21" i="78"/>
  <c r="Y15" i="78"/>
  <c r="AG15" i="78"/>
  <c r="L20" i="220"/>
  <c r="G43" i="216"/>
  <c r="I43" i="216"/>
  <c r="U20" i="213"/>
  <c r="V20" i="213"/>
  <c r="K20" i="212"/>
  <c r="I24" i="215" s="1"/>
  <c r="G69" i="189"/>
  <c r="B71" i="189"/>
  <c r="G71" i="189" s="1"/>
  <c r="G69" i="149"/>
  <c r="B71" i="149"/>
  <c r="G71" i="149" s="1"/>
  <c r="Z20" i="212"/>
  <c r="G24" i="215" s="1"/>
  <c r="Y20" i="212"/>
  <c r="J20" i="220"/>
  <c r="T20" i="212"/>
  <c r="G24" i="59" s="1"/>
  <c r="K20" i="213"/>
  <c r="I25" i="215" s="1"/>
  <c r="R20" i="213"/>
  <c r="G25" i="59" s="1"/>
  <c r="W10" i="213"/>
  <c r="W20" i="213" s="1"/>
  <c r="G25" i="215" s="1"/>
  <c r="E15" i="124" l="1"/>
  <c r="B9" i="124"/>
  <c r="G57" i="132"/>
  <c r="H11" i="195"/>
  <c r="J11" i="195" s="1"/>
  <c r="H12" i="195"/>
  <c r="J12" i="195" s="1"/>
  <c r="H13" i="195"/>
  <c r="J13" i="195" s="1"/>
  <c r="H14" i="195"/>
  <c r="J14" i="195" s="1"/>
  <c r="H15" i="195"/>
  <c r="J15" i="195" s="1"/>
  <c r="H16" i="195"/>
  <c r="J16" i="195" s="1"/>
  <c r="H17" i="195"/>
  <c r="J17" i="195" s="1"/>
  <c r="H18" i="195"/>
  <c r="J18" i="195" s="1"/>
  <c r="H19" i="195"/>
  <c r="J19" i="195" s="1"/>
  <c r="E11" i="195"/>
  <c r="E12" i="195"/>
  <c r="E13" i="195"/>
  <c r="E14" i="195"/>
  <c r="E15" i="195"/>
  <c r="E16" i="195"/>
  <c r="G9" i="116"/>
  <c r="I9" i="116" s="1"/>
  <c r="N8" i="115"/>
  <c r="E8" i="114"/>
  <c r="I8" i="114"/>
  <c r="L8" i="114" s="1"/>
  <c r="I8" i="113"/>
  <c r="L8" i="113" s="1"/>
  <c r="D9" i="112"/>
  <c r="G26" i="111"/>
  <c r="I26" i="111" s="1"/>
  <c r="G20" i="111"/>
  <c r="I20" i="111" s="1"/>
  <c r="G21" i="111"/>
  <c r="I21" i="111" s="1"/>
  <c r="G22" i="111"/>
  <c r="I22" i="111" s="1"/>
  <c r="G23" i="111"/>
  <c r="I23" i="111" s="1"/>
  <c r="G24" i="111"/>
  <c r="I24" i="111" s="1"/>
  <c r="G25" i="111"/>
  <c r="I25" i="111" s="1"/>
  <c r="G19" i="111"/>
  <c r="I19" i="111" s="1"/>
  <c r="B22" i="107"/>
  <c r="I11" i="101"/>
  <c r="I12" i="101"/>
  <c r="D13" i="100"/>
  <c r="K3" i="96"/>
  <c r="L16" i="88"/>
  <c r="N16" i="88" s="1"/>
  <c r="L17" i="88"/>
  <c r="N17" i="88" s="1"/>
  <c r="I16" i="88"/>
  <c r="I17" i="88"/>
  <c r="H8" i="194"/>
  <c r="K16" i="194"/>
  <c r="M16" i="194" s="1"/>
  <c r="K17" i="194"/>
  <c r="M17" i="194" s="1"/>
  <c r="H16" i="194"/>
  <c r="H17" i="194"/>
  <c r="M10" i="87"/>
  <c r="O10" i="87" s="1"/>
  <c r="M11" i="87"/>
  <c r="O11" i="87" s="1"/>
  <c r="M12" i="87"/>
  <c r="O12" i="87" s="1"/>
  <c r="M13" i="87"/>
  <c r="O13" i="87" s="1"/>
  <c r="M14" i="87"/>
  <c r="O14" i="87" s="1"/>
  <c r="M15" i="87"/>
  <c r="O15" i="87" s="1"/>
  <c r="M16" i="87"/>
  <c r="O16" i="87" s="1"/>
  <c r="M17" i="87"/>
  <c r="O17" i="87" s="1"/>
  <c r="M18" i="87"/>
  <c r="O18" i="87" s="1"/>
  <c r="M9" i="87"/>
  <c r="O9" i="87" s="1"/>
  <c r="O8" i="86"/>
  <c r="F8" i="85"/>
  <c r="I14" i="83"/>
  <c r="H14" i="83"/>
  <c r="G14" i="83"/>
  <c r="C14" i="83"/>
  <c r="D12" i="81"/>
  <c r="C12" i="81"/>
  <c r="I16" i="61" s="1"/>
  <c r="W9" i="193"/>
  <c r="K9" i="193"/>
  <c r="AJ9" i="193" s="1"/>
  <c r="O9" i="78"/>
  <c r="AF9" i="78" s="1"/>
  <c r="I13" i="61"/>
  <c r="I8" i="75"/>
  <c r="L8" i="75" s="1"/>
  <c r="B8" i="74"/>
  <c r="B14" i="74"/>
  <c r="B19" i="74"/>
  <c r="D9" i="74"/>
  <c r="F30" i="71"/>
  <c r="E30" i="71"/>
  <c r="G29" i="71"/>
  <c r="AF29" i="71" s="1"/>
  <c r="G9" i="71"/>
  <c r="AF9" i="71" s="1"/>
  <c r="N9" i="71"/>
  <c r="AG9" i="71" s="1"/>
  <c r="S30" i="211"/>
  <c r="V30" i="211"/>
  <c r="H9" i="211"/>
  <c r="AE9" i="211" s="1"/>
  <c r="I32" i="67"/>
  <c r="I31" i="67"/>
  <c r="I30" i="67"/>
  <c r="I29" i="67"/>
  <c r="I28" i="67"/>
  <c r="I27" i="67"/>
  <c r="I26" i="67"/>
  <c r="I25" i="67"/>
  <c r="I24" i="67"/>
  <c r="I23" i="67"/>
  <c r="I18" i="67"/>
  <c r="I17" i="67"/>
  <c r="I16" i="67"/>
  <c r="I11" i="67"/>
  <c r="I12" i="67"/>
  <c r="N9" i="62"/>
  <c r="P9" i="62" s="1"/>
  <c r="N8" i="62"/>
  <c r="K8" i="62"/>
  <c r="F12" i="58"/>
  <c r="F11" i="58"/>
  <c r="F10" i="58"/>
  <c r="F9" i="58"/>
  <c r="I8" i="58"/>
  <c r="E9" i="56"/>
  <c r="C15" i="54"/>
  <c r="H9" i="54"/>
  <c r="J9" i="54" s="1"/>
  <c r="J9" i="163"/>
  <c r="B21" i="162"/>
  <c r="C15" i="162"/>
  <c r="B15" i="162"/>
  <c r="E10" i="162"/>
  <c r="D10" i="162"/>
  <c r="C10" i="162"/>
  <c r="B10" i="162"/>
  <c r="B18" i="162" s="1"/>
  <c r="C39" i="52"/>
  <c r="G9" i="189"/>
  <c r="G11" i="189"/>
  <c r="C15" i="189"/>
  <c r="B15" i="189"/>
  <c r="B24" i="189"/>
  <c r="F10" i="189"/>
  <c r="E10" i="189"/>
  <c r="D10" i="189"/>
  <c r="C10" i="189"/>
  <c r="B10" i="189"/>
  <c r="B10" i="158"/>
  <c r="F11" i="156"/>
  <c r="F9" i="156"/>
  <c r="C23" i="152"/>
  <c r="F22" i="151"/>
  <c r="D10" i="39"/>
  <c r="G19" i="39"/>
  <c r="I19" i="39" s="1"/>
  <c r="D19" i="39"/>
  <c r="E11" i="148"/>
  <c r="D11" i="148"/>
  <c r="C11" i="148"/>
  <c r="C9" i="37"/>
  <c r="W3" i="213"/>
  <c r="AG19" i="186"/>
  <c r="Z9" i="186"/>
  <c r="AD9" i="145"/>
  <c r="AG19" i="145"/>
  <c r="E14" i="28"/>
  <c r="D14" i="28"/>
  <c r="F8" i="28"/>
  <c r="L9" i="165"/>
  <c r="G9" i="165"/>
  <c r="C20" i="183"/>
  <c r="E9" i="183"/>
  <c r="C24" i="25"/>
  <c r="D24" i="25"/>
  <c r="F24" i="25" s="1"/>
  <c r="C20" i="23"/>
  <c r="H28" i="169"/>
  <c r="J28" i="169" s="1"/>
  <c r="D28" i="169"/>
  <c r="F24" i="169"/>
  <c r="E24" i="169"/>
  <c r="C24" i="169"/>
  <c r="B24" i="169"/>
  <c r="G9" i="169"/>
  <c r="I9" i="169" s="1"/>
  <c r="D9" i="169"/>
  <c r="K9" i="169" s="1"/>
  <c r="D10" i="169"/>
  <c r="K10" i="169" s="1"/>
  <c r="D11" i="169"/>
  <c r="K11" i="169" s="1"/>
  <c r="G16" i="182"/>
  <c r="K16" i="182"/>
  <c r="O15" i="182"/>
  <c r="N12" i="182"/>
  <c r="L12" i="182"/>
  <c r="J12" i="182"/>
  <c r="H12" i="182"/>
  <c r="F12" i="182"/>
  <c r="R3" i="204"/>
  <c r="E20" i="205"/>
  <c r="K20" i="205"/>
  <c r="J15" i="205"/>
  <c r="J9" i="205"/>
  <c r="L9" i="205" s="1"/>
  <c r="G14" i="180"/>
  <c r="G10" i="180"/>
  <c r="G9" i="180"/>
  <c r="F11" i="180"/>
  <c r="F17" i="180" s="1"/>
  <c r="F23" i="180" s="1"/>
  <c r="E11" i="180"/>
  <c r="E17" i="180" s="1"/>
  <c r="E23" i="180" s="1"/>
  <c r="D11" i="180"/>
  <c r="P8" i="115" l="1"/>
  <c r="AD9" i="193"/>
  <c r="AL9" i="193"/>
  <c r="P8" i="62"/>
  <c r="F14" i="58"/>
  <c r="F11" i="148"/>
  <c r="J9" i="169"/>
  <c r="D17" i="180"/>
  <c r="G11" i="180"/>
  <c r="D22" i="107"/>
  <c r="C22" i="54"/>
  <c r="I14" i="59"/>
  <c r="Q8" i="86"/>
  <c r="G12" i="185"/>
  <c r="I16" i="195"/>
  <c r="P9" i="78"/>
  <c r="O9" i="71"/>
  <c r="Q9" i="71" s="1"/>
  <c r="I14" i="195"/>
  <c r="G10" i="189"/>
  <c r="I13" i="195"/>
  <c r="G12" i="182"/>
  <c r="K8" i="114"/>
  <c r="I34" i="67"/>
  <c r="E24" i="25"/>
  <c r="G12" i="180"/>
  <c r="I12" i="195"/>
  <c r="O20" i="87"/>
  <c r="I21" i="216" s="1"/>
  <c r="M20" i="87"/>
  <c r="I21" i="61" s="1"/>
  <c r="B18" i="189"/>
  <c r="I15" i="195"/>
  <c r="I11" i="195"/>
  <c r="Q3" i="8"/>
  <c r="L32" i="11"/>
  <c r="K32" i="11"/>
  <c r="J32" i="11"/>
  <c r="I32" i="11"/>
  <c r="H32" i="11"/>
  <c r="F32" i="11"/>
  <c r="E32" i="11"/>
  <c r="K19" i="11"/>
  <c r="J19" i="11"/>
  <c r="O10" i="6"/>
  <c r="Q10" i="6" s="1"/>
  <c r="E9" i="178"/>
  <c r="J9" i="4"/>
  <c r="I9" i="4"/>
  <c r="M28" i="175"/>
  <c r="J9" i="175"/>
  <c r="D18" i="1"/>
  <c r="Y9" i="71" l="1"/>
  <c r="AH9" i="71"/>
  <c r="D23" i="180"/>
  <c r="G17" i="180"/>
  <c r="R9" i="78"/>
  <c r="AA5" i="204"/>
  <c r="AA4" i="204"/>
  <c r="AG3" i="186"/>
  <c r="AB10" i="186"/>
  <c r="AB11" i="186"/>
  <c r="AB12" i="186"/>
  <c r="AB13" i="186"/>
  <c r="AB14" i="186"/>
  <c r="AB15" i="186"/>
  <c r="AB16" i="186"/>
  <c r="AB17" i="186"/>
  <c r="AB18" i="186"/>
  <c r="W10" i="186"/>
  <c r="W11" i="186"/>
  <c r="Y11" i="186" s="1"/>
  <c r="W12" i="186"/>
  <c r="Y12" i="186" s="1"/>
  <c r="W13" i="186"/>
  <c r="Y13" i="186" s="1"/>
  <c r="W14" i="186"/>
  <c r="Y14" i="186" s="1"/>
  <c r="W15" i="186"/>
  <c r="Y15" i="186" s="1"/>
  <c r="W16" i="186"/>
  <c r="Y16" i="186" s="1"/>
  <c r="W17" i="186"/>
  <c r="Y17" i="186" s="1"/>
  <c r="W18" i="186"/>
  <c r="Y18" i="186" s="1"/>
  <c r="Q10" i="186"/>
  <c r="S10" i="186" s="1"/>
  <c r="Q11" i="186"/>
  <c r="S11" i="186" s="1"/>
  <c r="Q12" i="186"/>
  <c r="S12" i="186" s="1"/>
  <c r="Q13" i="186"/>
  <c r="S13" i="186" s="1"/>
  <c r="Q14" i="186"/>
  <c r="S14" i="186" s="1"/>
  <c r="Q15" i="186"/>
  <c r="S15" i="186" s="1"/>
  <c r="Q16" i="186"/>
  <c r="Q17" i="186"/>
  <c r="S17" i="186" s="1"/>
  <c r="Q18" i="186"/>
  <c r="S18" i="186" s="1"/>
  <c r="I10" i="186"/>
  <c r="I11" i="186"/>
  <c r="I12" i="186"/>
  <c r="K12" i="186" s="1"/>
  <c r="M12" i="186" s="1"/>
  <c r="I13" i="186"/>
  <c r="I14" i="186"/>
  <c r="K14" i="186" s="1"/>
  <c r="M14" i="186" s="1"/>
  <c r="I15" i="186"/>
  <c r="I16" i="186"/>
  <c r="K16" i="186" s="1"/>
  <c r="M16" i="186" s="1"/>
  <c r="I17" i="186"/>
  <c r="I18" i="186"/>
  <c r="R20" i="186"/>
  <c r="N20" i="186"/>
  <c r="L20" i="186"/>
  <c r="AD18" i="186"/>
  <c r="AA18" i="186"/>
  <c r="Z18" i="186"/>
  <c r="AD17" i="186"/>
  <c r="AA17" i="186"/>
  <c r="Z17" i="186"/>
  <c r="AD16" i="186"/>
  <c r="AA16" i="186"/>
  <c r="Z16" i="186"/>
  <c r="AD15" i="186"/>
  <c r="AA15" i="186"/>
  <c r="Z15" i="186"/>
  <c r="AD14" i="186"/>
  <c r="AA14" i="186"/>
  <c r="Z14" i="186"/>
  <c r="AD13" i="186"/>
  <c r="AA13" i="186"/>
  <c r="Z13" i="186"/>
  <c r="AD12" i="186"/>
  <c r="AA12" i="186"/>
  <c r="Z12" i="186"/>
  <c r="AD11" i="186"/>
  <c r="AA11" i="186"/>
  <c r="Z11" i="186"/>
  <c r="AD10" i="186"/>
  <c r="AA10" i="186"/>
  <c r="Z10" i="186"/>
  <c r="AA20" i="186" l="1"/>
  <c r="Y9" i="78"/>
  <c r="AG9" i="78"/>
  <c r="Z20" i="186"/>
  <c r="Y10" i="186"/>
  <c r="Y20" i="186" s="1"/>
  <c r="W20" i="186"/>
  <c r="AB20" i="186"/>
  <c r="AD20" i="186"/>
  <c r="K10" i="186"/>
  <c r="M10" i="186" s="1"/>
  <c r="I20" i="186"/>
  <c r="G23" i="180"/>
  <c r="D25" i="180"/>
  <c r="AE10" i="186"/>
  <c r="AG10" i="186" s="1"/>
  <c r="AC11" i="186"/>
  <c r="AC18" i="186"/>
  <c r="AC16" i="186"/>
  <c r="AE14" i="186"/>
  <c r="AG14" i="186" s="1"/>
  <c r="S16" i="186"/>
  <c r="AE16" i="186" s="1"/>
  <c r="AG16" i="186" s="1"/>
  <c r="AC17" i="186"/>
  <c r="AE12" i="186"/>
  <c r="AG12" i="186" s="1"/>
  <c r="K18" i="186"/>
  <c r="AC10" i="186"/>
  <c r="AC13" i="186"/>
  <c r="AC12" i="186"/>
  <c r="AC14" i="186"/>
  <c r="AC15" i="186"/>
  <c r="Q20" i="186"/>
  <c r="K9" i="186"/>
  <c r="K11" i="186"/>
  <c r="K13" i="186"/>
  <c r="K15" i="186"/>
  <c r="K17" i="186"/>
  <c r="A5" i="153"/>
  <c r="A5" i="152"/>
  <c r="AC20" i="186" l="1"/>
  <c r="M9" i="186"/>
  <c r="AE9" i="186"/>
  <c r="AG9" i="186" s="1"/>
  <c r="AG20" i="186" s="1"/>
  <c r="AE15" i="186"/>
  <c r="AG15" i="186" s="1"/>
  <c r="M15" i="186"/>
  <c r="AE13" i="186"/>
  <c r="AG13" i="186" s="1"/>
  <c r="M13" i="186"/>
  <c r="AE11" i="186"/>
  <c r="AG11" i="186" s="1"/>
  <c r="M11" i="186"/>
  <c r="AE18" i="186"/>
  <c r="AG18" i="186" s="1"/>
  <c r="M18" i="186"/>
  <c r="AE17" i="186"/>
  <c r="AG17" i="186" s="1"/>
  <c r="M17" i="186"/>
  <c r="S20" i="186"/>
  <c r="K20" i="186"/>
  <c r="AF5" i="207"/>
  <c r="AF4" i="207"/>
  <c r="AE20" i="186" l="1"/>
  <c r="M20" i="186"/>
  <c r="I21" i="215" s="1"/>
  <c r="G21" i="215"/>
  <c r="C28" i="52"/>
  <c r="H18" i="39"/>
  <c r="E13" i="37"/>
  <c r="H9" i="37"/>
  <c r="M11" i="182"/>
  <c r="M17" i="182" s="1"/>
  <c r="M23" i="182" s="1"/>
  <c r="N11" i="182"/>
  <c r="N17" i="182" s="1"/>
  <c r="N23" i="182" s="1"/>
  <c r="I11" i="182"/>
  <c r="I17" i="182" s="1"/>
  <c r="I23" i="182" s="1"/>
  <c r="J11" i="182"/>
  <c r="J17" i="182" s="1"/>
  <c r="J23" i="182" s="1"/>
  <c r="E18" i="179"/>
  <c r="M5" i="202"/>
  <c r="M4" i="202"/>
  <c r="D49" i="217" l="1"/>
  <c r="B49" i="217"/>
  <c r="A49" i="217"/>
  <c r="D37" i="217"/>
  <c r="C37" i="217"/>
  <c r="D31" i="217"/>
  <c r="C31" i="217"/>
  <c r="B2" i="217"/>
  <c r="A2" i="217"/>
  <c r="I16" i="92"/>
  <c r="L16" i="92"/>
  <c r="N16" i="92" s="1"/>
  <c r="I17" i="92"/>
  <c r="L17" i="92"/>
  <c r="N17" i="92" s="1"/>
  <c r="D46" i="216"/>
  <c r="B46" i="216"/>
  <c r="A46" i="216"/>
  <c r="D44" i="216"/>
  <c r="C44" i="216"/>
  <c r="D31" i="216"/>
  <c r="C31" i="216"/>
  <c r="D18" i="216"/>
  <c r="C18" i="216"/>
  <c r="B2" i="216"/>
  <c r="A2" i="216"/>
  <c r="E11" i="185"/>
  <c r="E17" i="185" s="1"/>
  <c r="E23" i="185" s="1"/>
  <c r="E25" i="185" s="1"/>
  <c r="F11" i="185"/>
  <c r="F17" i="185" s="1"/>
  <c r="E11" i="208"/>
  <c r="E17" i="208" s="1"/>
  <c r="E23" i="208" s="1"/>
  <c r="E25" i="208" s="1"/>
  <c r="F11" i="208"/>
  <c r="F17" i="208" s="1"/>
  <c r="F23" i="208" s="1"/>
  <c r="F25" i="208" s="1"/>
  <c r="E11" i="209"/>
  <c r="E17" i="209" s="1"/>
  <c r="E63" i="209" s="1"/>
  <c r="F11" i="209"/>
  <c r="F17" i="209" s="1"/>
  <c r="F63" i="209" s="1"/>
  <c r="C43" i="169"/>
  <c r="D40" i="215"/>
  <c r="B40" i="215"/>
  <c r="A40" i="215"/>
  <c r="D38" i="215"/>
  <c r="C38" i="215"/>
  <c r="D18" i="215"/>
  <c r="C18" i="215"/>
  <c r="B2" i="215"/>
  <c r="A2" i="215"/>
  <c r="H57" i="132"/>
  <c r="E9" i="124"/>
  <c r="E27" i="124" s="1"/>
  <c r="F23" i="185" l="1"/>
  <c r="G17" i="185"/>
  <c r="E32" i="124"/>
  <c r="G11" i="185"/>
  <c r="C32" i="216"/>
  <c r="C45" i="216" s="1"/>
  <c r="C30" i="217"/>
  <c r="C25" i="217"/>
  <c r="D39" i="215"/>
  <c r="D30" i="217"/>
  <c r="C39" i="215"/>
  <c r="D25" i="217"/>
  <c r="D32" i="216"/>
  <c r="D45" i="216" s="1"/>
  <c r="E34" i="124" l="1"/>
  <c r="E36" i="124" s="1"/>
  <c r="E39" i="124" s="1"/>
  <c r="I26" i="105" s="1"/>
  <c r="G23" i="185"/>
  <c r="G25" i="185" s="1"/>
  <c r="F25" i="185"/>
  <c r="D27" i="217"/>
  <c r="D52" i="217" s="1"/>
  <c r="D60" i="217" s="1"/>
  <c r="D65" i="217" s="1"/>
  <c r="C50" i="217" s="1"/>
  <c r="G32" i="124"/>
  <c r="G34" i="124" s="1"/>
  <c r="G36" i="124" s="1"/>
  <c r="C27" i="217"/>
  <c r="C28" i="217" s="1"/>
  <c r="D8" i="124"/>
  <c r="D27" i="124" s="1"/>
  <c r="D32" i="124" s="1"/>
  <c r="D34" i="124" s="1"/>
  <c r="D36" i="124" s="1"/>
  <c r="D39" i="124" s="1"/>
  <c r="G26" i="217" s="1"/>
  <c r="J13" i="61"/>
  <c r="J16" i="61"/>
  <c r="J21" i="61"/>
  <c r="J9" i="167"/>
  <c r="J10" i="167"/>
  <c r="J11" i="167"/>
  <c r="J12" i="167"/>
  <c r="J8" i="167"/>
  <c r="L8" i="167" s="1"/>
  <c r="F14" i="167"/>
  <c r="G12" i="167"/>
  <c r="G11" i="167"/>
  <c r="G10" i="167"/>
  <c r="G9" i="167"/>
  <c r="G8" i="167"/>
  <c r="E14" i="167"/>
  <c r="I15" i="61" s="1"/>
  <c r="J15" i="61" s="1"/>
  <c r="H14" i="167"/>
  <c r="I14" i="167"/>
  <c r="E30" i="211"/>
  <c r="L32" i="67"/>
  <c r="L31" i="67"/>
  <c r="L30" i="67"/>
  <c r="L29" i="67"/>
  <c r="L28" i="67"/>
  <c r="L27" i="67"/>
  <c r="L26" i="67"/>
  <c r="L25" i="67"/>
  <c r="L24" i="67"/>
  <c r="L23" i="67"/>
  <c r="L18" i="67"/>
  <c r="L17" i="67"/>
  <c r="L16" i="67"/>
  <c r="L11" i="67"/>
  <c r="L12" i="67"/>
  <c r="H34" i="67"/>
  <c r="J34" i="67"/>
  <c r="K34" i="67"/>
  <c r="G20" i="67"/>
  <c r="G21" i="67" s="1"/>
  <c r="H20" i="67"/>
  <c r="J20" i="67"/>
  <c r="K20" i="67"/>
  <c r="H14" i="67"/>
  <c r="J14" i="67"/>
  <c r="K14" i="67"/>
  <c r="M14" i="67"/>
  <c r="J5" i="67"/>
  <c r="J4" i="67"/>
  <c r="G39" i="124" l="1"/>
  <c r="I26" i="217" s="1"/>
  <c r="J26" i="217" s="1"/>
  <c r="I9" i="61"/>
  <c r="J9" i="61" s="1"/>
  <c r="D45" i="217"/>
  <c r="D28" i="217"/>
  <c r="C45" i="217"/>
  <c r="C52" i="217"/>
  <c r="C60" i="217" s="1"/>
  <c r="C65" i="217" s="1"/>
  <c r="G14" i="167"/>
  <c r="L20" i="67"/>
  <c r="L14" i="67"/>
  <c r="N10" i="67"/>
  <c r="K21" i="67"/>
  <c r="K35" i="67" s="1"/>
  <c r="G35" i="67"/>
  <c r="I8" i="61" s="1"/>
  <c r="J8" i="61" s="1"/>
  <c r="I20" i="67"/>
  <c r="J21" i="67"/>
  <c r="J35" i="67" s="1"/>
  <c r="I14" i="67"/>
  <c r="H21" i="67"/>
  <c r="H35" i="67" s="1"/>
  <c r="M5" i="213"/>
  <c r="A5" i="213"/>
  <c r="M4" i="213"/>
  <c r="A4" i="213"/>
  <c r="U5" i="212"/>
  <c r="U4" i="212"/>
  <c r="C20" i="212"/>
  <c r="J24" i="59" s="1"/>
  <c r="X19" i="212"/>
  <c r="R20" i="212"/>
  <c r="A5" i="212"/>
  <c r="A4" i="212"/>
  <c r="AE3" i="212"/>
  <c r="J20" i="145"/>
  <c r="I21" i="67" l="1"/>
  <c r="I35" i="67" s="1"/>
  <c r="I8" i="216" s="1"/>
  <c r="J8" i="216" s="1"/>
  <c r="L21" i="67"/>
  <c r="I15" i="216"/>
  <c r="J15" i="216" s="1"/>
  <c r="I20" i="212"/>
  <c r="H24" i="59"/>
  <c r="G26" i="130"/>
  <c r="G27" i="130"/>
  <c r="G28" i="130"/>
  <c r="E9" i="201"/>
  <c r="H9" i="201"/>
  <c r="J9" i="201" s="1"/>
  <c r="E10" i="201"/>
  <c r="I10" i="201" s="1"/>
  <c r="H10" i="201"/>
  <c r="J10" i="201" s="1"/>
  <c r="E11" i="201"/>
  <c r="H11" i="201"/>
  <c r="J11" i="201" s="1"/>
  <c r="E12" i="201"/>
  <c r="H12" i="201"/>
  <c r="J12" i="201" s="1"/>
  <c r="E13" i="201"/>
  <c r="H13" i="201"/>
  <c r="J13" i="201" s="1"/>
  <c r="D14" i="200"/>
  <c r="F14" i="200"/>
  <c r="I23" i="105" s="1"/>
  <c r="G14" i="200"/>
  <c r="C14" i="200"/>
  <c r="G23" i="105" s="1"/>
  <c r="E12" i="174"/>
  <c r="H12" i="174"/>
  <c r="J12" i="174" s="1"/>
  <c r="D17" i="199"/>
  <c r="F17" i="199"/>
  <c r="G17" i="199"/>
  <c r="C17" i="199"/>
  <c r="E12" i="197"/>
  <c r="H12" i="197"/>
  <c r="J12" i="197" s="1"/>
  <c r="D11" i="196"/>
  <c r="F11" i="196"/>
  <c r="I17" i="105" s="1"/>
  <c r="G11" i="196"/>
  <c r="C11" i="196"/>
  <c r="G17" i="105" s="1"/>
  <c r="D21" i="195"/>
  <c r="F21" i="195"/>
  <c r="G21" i="195"/>
  <c r="M19" i="172"/>
  <c r="I13" i="105" s="1"/>
  <c r="J19" i="172"/>
  <c r="G13" i="105" s="1"/>
  <c r="L16" i="172"/>
  <c r="O16" i="172"/>
  <c r="Q16" i="172" s="1"/>
  <c r="L17" i="172"/>
  <c r="O17" i="172"/>
  <c r="Q17" i="172" s="1"/>
  <c r="E19" i="115"/>
  <c r="F19" i="115"/>
  <c r="G19" i="115"/>
  <c r="C19" i="115"/>
  <c r="I19" i="115"/>
  <c r="I5" i="115"/>
  <c r="I4" i="115"/>
  <c r="P3" i="115"/>
  <c r="G5" i="112"/>
  <c r="G4" i="112"/>
  <c r="C8" i="111"/>
  <c r="E8" i="111"/>
  <c r="F8" i="111"/>
  <c r="P3" i="107"/>
  <c r="C13" i="103"/>
  <c r="F13" i="103"/>
  <c r="C13" i="101"/>
  <c r="C21" i="101" s="1"/>
  <c r="E13" i="101"/>
  <c r="D10" i="101"/>
  <c r="D11" i="101"/>
  <c r="D12" i="101"/>
  <c r="D14" i="101"/>
  <c r="D15" i="101"/>
  <c r="D16" i="101"/>
  <c r="D17" i="101"/>
  <c r="D18" i="101"/>
  <c r="D19" i="101"/>
  <c r="E8" i="101"/>
  <c r="E21" i="101" s="1"/>
  <c r="F8" i="101"/>
  <c r="D5" i="101"/>
  <c r="D4" i="101"/>
  <c r="E9" i="99"/>
  <c r="E14" i="99" s="1"/>
  <c r="F9" i="99"/>
  <c r="H9" i="99"/>
  <c r="H14" i="99" s="1"/>
  <c r="C9" i="99"/>
  <c r="F10" i="168"/>
  <c r="K10" i="168"/>
  <c r="M10" i="168" s="1"/>
  <c r="F11" i="168"/>
  <c r="K11" i="168"/>
  <c r="M11" i="168" s="1"/>
  <c r="F12" i="168"/>
  <c r="K12" i="168"/>
  <c r="M12" i="168" s="1"/>
  <c r="F13" i="168"/>
  <c r="K13" i="168"/>
  <c r="M13" i="168" s="1"/>
  <c r="F14" i="168"/>
  <c r="K14" i="168"/>
  <c r="M14" i="168" s="1"/>
  <c r="F15" i="168"/>
  <c r="K15" i="168"/>
  <c r="M15" i="168" s="1"/>
  <c r="F16" i="168"/>
  <c r="K16" i="168"/>
  <c r="M16" i="168" s="1"/>
  <c r="F17" i="168"/>
  <c r="K17" i="168"/>
  <c r="M17" i="168" s="1"/>
  <c r="M18" i="168"/>
  <c r="K9" i="168"/>
  <c r="H20" i="168"/>
  <c r="I20" i="168"/>
  <c r="J20" i="168"/>
  <c r="L20" i="168"/>
  <c r="D5" i="89"/>
  <c r="D4" i="89"/>
  <c r="J3" i="89"/>
  <c r="C12" i="89"/>
  <c r="D12" i="89"/>
  <c r="F12" i="89"/>
  <c r="C9" i="89"/>
  <c r="D9" i="89"/>
  <c r="E9" i="89"/>
  <c r="E19" i="89" s="1"/>
  <c r="F9" i="89"/>
  <c r="H19" i="96"/>
  <c r="E19" i="96"/>
  <c r="G19" i="96"/>
  <c r="F9" i="96"/>
  <c r="I9" i="96"/>
  <c r="F10" i="96"/>
  <c r="I10" i="96"/>
  <c r="K10" i="96" s="1"/>
  <c r="F11" i="96"/>
  <c r="I11" i="96"/>
  <c r="K11" i="96" s="1"/>
  <c r="F12" i="96"/>
  <c r="I12" i="96"/>
  <c r="K12" i="96" s="1"/>
  <c r="F13" i="96"/>
  <c r="I13" i="96"/>
  <c r="K13" i="96" s="1"/>
  <c r="F14" i="96"/>
  <c r="I14" i="96"/>
  <c r="K14" i="96" s="1"/>
  <c r="F15" i="96"/>
  <c r="I15" i="96"/>
  <c r="K15" i="96" s="1"/>
  <c r="F16" i="96"/>
  <c r="I16" i="96"/>
  <c r="K16" i="96" s="1"/>
  <c r="F17" i="96"/>
  <c r="I17" i="96"/>
  <c r="K17" i="96" s="1"/>
  <c r="E5" i="96"/>
  <c r="E4" i="96"/>
  <c r="E10" i="94"/>
  <c r="I10" i="94"/>
  <c r="L10" i="94"/>
  <c r="P10" i="94"/>
  <c r="E11" i="94"/>
  <c r="I11" i="94"/>
  <c r="L11" i="94"/>
  <c r="P11" i="94"/>
  <c r="E12" i="94"/>
  <c r="I12" i="94"/>
  <c r="L12" i="94"/>
  <c r="P12" i="94"/>
  <c r="E13" i="94"/>
  <c r="I13" i="94"/>
  <c r="L13" i="94"/>
  <c r="P13" i="94"/>
  <c r="E14" i="94"/>
  <c r="I14" i="94"/>
  <c r="L14" i="94"/>
  <c r="P14" i="94"/>
  <c r="E15" i="94"/>
  <c r="I15" i="94"/>
  <c r="L15" i="94"/>
  <c r="P15" i="94"/>
  <c r="E16" i="94"/>
  <c r="I16" i="94"/>
  <c r="L16" i="94"/>
  <c r="P16" i="94"/>
  <c r="E17" i="94"/>
  <c r="I17" i="94"/>
  <c r="L17" i="94"/>
  <c r="P17" i="94"/>
  <c r="E18" i="94"/>
  <c r="I18" i="94"/>
  <c r="L18" i="94"/>
  <c r="P18" i="94"/>
  <c r="G9" i="95"/>
  <c r="M9" i="95"/>
  <c r="O9" i="95" s="1"/>
  <c r="G10" i="95"/>
  <c r="M10" i="95"/>
  <c r="O10" i="95" s="1"/>
  <c r="G11" i="95"/>
  <c r="M11" i="95"/>
  <c r="O11" i="95" s="1"/>
  <c r="G12" i="95"/>
  <c r="M12" i="95"/>
  <c r="O12" i="95" s="1"/>
  <c r="G13" i="95"/>
  <c r="M13" i="95"/>
  <c r="O13" i="95" s="1"/>
  <c r="G14" i="95"/>
  <c r="M14" i="95"/>
  <c r="O14" i="95" s="1"/>
  <c r="G15" i="95"/>
  <c r="M15" i="95"/>
  <c r="O15" i="95" s="1"/>
  <c r="G16" i="95"/>
  <c r="M16" i="95"/>
  <c r="O16" i="95" s="1"/>
  <c r="G17" i="95"/>
  <c r="O17" i="95"/>
  <c r="M8" i="95"/>
  <c r="E5" i="93"/>
  <c r="E4" i="93"/>
  <c r="H19" i="92"/>
  <c r="J19" i="92"/>
  <c r="K19" i="92"/>
  <c r="M19" i="92"/>
  <c r="H5" i="92"/>
  <c r="H4" i="92"/>
  <c r="P19" i="88"/>
  <c r="G19" i="88"/>
  <c r="I25" i="61" s="1"/>
  <c r="J25" i="61" s="1"/>
  <c r="H19" i="88"/>
  <c r="J19" i="88"/>
  <c r="K19" i="88"/>
  <c r="M19" i="88"/>
  <c r="O19" i="88"/>
  <c r="G19" i="194"/>
  <c r="S13" i="87"/>
  <c r="W13" i="87"/>
  <c r="X13" i="87"/>
  <c r="Y13" i="87"/>
  <c r="Z13" i="87"/>
  <c r="S14" i="87"/>
  <c r="W14" i="87"/>
  <c r="X14" i="87"/>
  <c r="Y14" i="87"/>
  <c r="Z14" i="87"/>
  <c r="S15" i="87"/>
  <c r="W15" i="87"/>
  <c r="X15" i="87"/>
  <c r="Y15" i="87"/>
  <c r="Z15" i="87"/>
  <c r="S16" i="87"/>
  <c r="W16" i="87"/>
  <c r="X16" i="87"/>
  <c r="Y16" i="87"/>
  <c r="Z16" i="87"/>
  <c r="S17" i="87"/>
  <c r="W17" i="87"/>
  <c r="X17" i="87"/>
  <c r="Y17" i="87"/>
  <c r="Z17" i="87"/>
  <c r="S18" i="87"/>
  <c r="W18" i="87"/>
  <c r="X18" i="87"/>
  <c r="Y18" i="87"/>
  <c r="Z18" i="87"/>
  <c r="U3" i="62"/>
  <c r="K9" i="62"/>
  <c r="K10" i="62"/>
  <c r="N10" i="62"/>
  <c r="K11" i="62"/>
  <c r="N11" i="62"/>
  <c r="P11" i="62" s="1"/>
  <c r="K12" i="62"/>
  <c r="N12" i="62"/>
  <c r="P12" i="62" s="1"/>
  <c r="K13" i="62"/>
  <c r="N13" i="62"/>
  <c r="P13" i="62" s="1"/>
  <c r="K14" i="62"/>
  <c r="N14" i="62"/>
  <c r="P14" i="62" s="1"/>
  <c r="K15" i="62"/>
  <c r="N15" i="62"/>
  <c r="P15" i="62" s="1"/>
  <c r="K16" i="62"/>
  <c r="N16" i="62"/>
  <c r="P16" i="62" s="1"/>
  <c r="K17" i="62"/>
  <c r="N17" i="62"/>
  <c r="P17" i="62" s="1"/>
  <c r="O5" i="63"/>
  <c r="O4" i="63"/>
  <c r="M9" i="63"/>
  <c r="P9" i="63"/>
  <c r="M10" i="63"/>
  <c r="P10" i="63"/>
  <c r="T10" i="63" s="1"/>
  <c r="M11" i="63"/>
  <c r="P11" i="63"/>
  <c r="T11" i="63" s="1"/>
  <c r="M12" i="63"/>
  <c r="P12" i="63"/>
  <c r="T12" i="63" s="1"/>
  <c r="M13" i="63"/>
  <c r="P13" i="63"/>
  <c r="T13" i="63" s="1"/>
  <c r="M14" i="63"/>
  <c r="P14" i="63"/>
  <c r="T14" i="63" s="1"/>
  <c r="M15" i="63"/>
  <c r="P15" i="63"/>
  <c r="T15" i="63" s="1"/>
  <c r="M16" i="63"/>
  <c r="P16" i="63"/>
  <c r="T16" i="63" s="1"/>
  <c r="M17" i="63"/>
  <c r="P17" i="63"/>
  <c r="T17" i="63" s="1"/>
  <c r="I13" i="201" l="1"/>
  <c r="I11" i="201"/>
  <c r="I9" i="201"/>
  <c r="F20" i="168"/>
  <c r="I12" i="201"/>
  <c r="I20" i="94"/>
  <c r="O8" i="95"/>
  <c r="O19" i="95" s="1"/>
  <c r="M19" i="95"/>
  <c r="T9" i="63"/>
  <c r="P19" i="63"/>
  <c r="K19" i="62"/>
  <c r="P10" i="62"/>
  <c r="P19" i="62" s="1"/>
  <c r="N19" i="62"/>
  <c r="P49" i="132"/>
  <c r="I19" i="105"/>
  <c r="O49" i="132"/>
  <c r="G19" i="105"/>
  <c r="K20" i="168"/>
  <c r="G35" i="61" s="1"/>
  <c r="H35" i="61" s="1"/>
  <c r="M9" i="168"/>
  <c r="K9" i="96"/>
  <c r="I19" i="96"/>
  <c r="I14" i="105"/>
  <c r="I57" i="132"/>
  <c r="J57" i="132" s="1"/>
  <c r="X20" i="212"/>
  <c r="H24" i="215" s="1"/>
  <c r="D19" i="89"/>
  <c r="I26" i="216" s="1"/>
  <c r="J26" i="216" s="1"/>
  <c r="AA15" i="87"/>
  <c r="AA18" i="87"/>
  <c r="AA14" i="87"/>
  <c r="AA13" i="87"/>
  <c r="AA17" i="87"/>
  <c r="AA16" i="87"/>
  <c r="I12" i="174"/>
  <c r="I12" i="197"/>
  <c r="J25" i="215"/>
  <c r="J24" i="215"/>
  <c r="P17" i="172"/>
  <c r="H19" i="89"/>
  <c r="C19" i="89"/>
  <c r="D13" i="101"/>
  <c r="P16" i="172"/>
  <c r="F19" i="89"/>
  <c r="T8" i="63"/>
  <c r="T19" i="63" s="1"/>
  <c r="D5" i="65"/>
  <c r="D4" i="65"/>
  <c r="G14" i="166"/>
  <c r="N14" i="166"/>
  <c r="P14" i="166" s="1"/>
  <c r="G15" i="166"/>
  <c r="N15" i="166"/>
  <c r="P15" i="166" s="1"/>
  <c r="G16" i="166"/>
  <c r="N16" i="166"/>
  <c r="P16" i="166" s="1"/>
  <c r="G17" i="166"/>
  <c r="N17" i="166"/>
  <c r="P17" i="166" s="1"/>
  <c r="G18" i="166"/>
  <c r="N18" i="166"/>
  <c r="P18" i="166" s="1"/>
  <c r="M30" i="211"/>
  <c r="N30" i="211"/>
  <c r="H10" i="211"/>
  <c r="AE10" i="211" s="1"/>
  <c r="O10" i="211"/>
  <c r="AF10" i="211" s="1"/>
  <c r="H11" i="211"/>
  <c r="AE11" i="211" s="1"/>
  <c r="O11" i="211"/>
  <c r="AF11" i="211" s="1"/>
  <c r="H12" i="211"/>
  <c r="AE12" i="211" s="1"/>
  <c r="O12" i="211"/>
  <c r="AF12" i="211" s="1"/>
  <c r="H13" i="211"/>
  <c r="AE13" i="211" s="1"/>
  <c r="O13" i="211"/>
  <c r="AF13" i="211" s="1"/>
  <c r="H14" i="211"/>
  <c r="AE14" i="211" s="1"/>
  <c r="O14" i="211"/>
  <c r="AF14" i="211" s="1"/>
  <c r="H15" i="211"/>
  <c r="AE15" i="211" s="1"/>
  <c r="O15" i="211"/>
  <c r="AF15" i="211" s="1"/>
  <c r="H16" i="211"/>
  <c r="AE16" i="211" s="1"/>
  <c r="O16" i="211"/>
  <c r="AF16" i="211" s="1"/>
  <c r="H17" i="211"/>
  <c r="AE17" i="211" s="1"/>
  <c r="O17" i="211"/>
  <c r="AF17" i="211" s="1"/>
  <c r="H18" i="211"/>
  <c r="AE18" i="211" s="1"/>
  <c r="O18" i="211"/>
  <c r="AF18" i="211" s="1"/>
  <c r="H19" i="211"/>
  <c r="AE19" i="211" s="1"/>
  <c r="O19" i="211"/>
  <c r="AF19" i="211" s="1"/>
  <c r="H20" i="211"/>
  <c r="AE20" i="211" s="1"/>
  <c r="O20" i="211"/>
  <c r="AF20" i="211" s="1"/>
  <c r="H21" i="211"/>
  <c r="AE21" i="211" s="1"/>
  <c r="O21" i="211"/>
  <c r="AF21" i="211" s="1"/>
  <c r="H22" i="211"/>
  <c r="AE22" i="211" s="1"/>
  <c r="O22" i="211"/>
  <c r="AF22" i="211" s="1"/>
  <c r="H23" i="211"/>
  <c r="AE23" i="211" s="1"/>
  <c r="O23" i="211"/>
  <c r="AF23" i="211" s="1"/>
  <c r="H24" i="211"/>
  <c r="AE24" i="211" s="1"/>
  <c r="O24" i="211"/>
  <c r="AF24" i="211" s="1"/>
  <c r="H25" i="211"/>
  <c r="AE25" i="211" s="1"/>
  <c r="O25" i="211"/>
  <c r="AF25" i="211" s="1"/>
  <c r="H26" i="211"/>
  <c r="AE26" i="211" s="1"/>
  <c r="O26" i="211"/>
  <c r="AF26" i="211" s="1"/>
  <c r="H27" i="211"/>
  <c r="AE27" i="211" s="1"/>
  <c r="O27" i="211"/>
  <c r="AF27" i="211" s="1"/>
  <c r="H28" i="211"/>
  <c r="AE28" i="211" s="1"/>
  <c r="O28" i="211"/>
  <c r="AF28" i="211" s="1"/>
  <c r="R9" i="211"/>
  <c r="L5" i="211"/>
  <c r="L4" i="211"/>
  <c r="O5" i="190"/>
  <c r="O4" i="190"/>
  <c r="Q30" i="211"/>
  <c r="L30" i="211"/>
  <c r="K30" i="211"/>
  <c r="J30" i="211"/>
  <c r="I30" i="211"/>
  <c r="G30" i="211"/>
  <c r="F30" i="211"/>
  <c r="A5" i="211"/>
  <c r="A4" i="211"/>
  <c r="X3" i="211"/>
  <c r="U30" i="190"/>
  <c r="V30" i="190"/>
  <c r="I30" i="190"/>
  <c r="J30" i="190"/>
  <c r="L30" i="190"/>
  <c r="M30" i="190"/>
  <c r="N30" i="190"/>
  <c r="O30" i="190"/>
  <c r="K10" i="190"/>
  <c r="AJ10" i="190" s="1"/>
  <c r="R10" i="190"/>
  <c r="W10" i="190" s="1"/>
  <c r="K11" i="190"/>
  <c r="AJ11" i="190" s="1"/>
  <c r="R11" i="190"/>
  <c r="W11" i="190" s="1"/>
  <c r="K12" i="190"/>
  <c r="AJ12" i="190" s="1"/>
  <c r="R12" i="190"/>
  <c r="W12" i="190" s="1"/>
  <c r="K13" i="190"/>
  <c r="AJ13" i="190" s="1"/>
  <c r="R13" i="190"/>
  <c r="W13" i="190" s="1"/>
  <c r="K14" i="190"/>
  <c r="AJ14" i="190" s="1"/>
  <c r="R14" i="190"/>
  <c r="W14" i="190" s="1"/>
  <c r="K15" i="190"/>
  <c r="AJ15" i="190" s="1"/>
  <c r="R15" i="190"/>
  <c r="W15" i="190" s="1"/>
  <c r="K16" i="190"/>
  <c r="AJ16" i="190" s="1"/>
  <c r="R16" i="190"/>
  <c r="W16" i="190" s="1"/>
  <c r="K17" i="190"/>
  <c r="AJ17" i="190" s="1"/>
  <c r="R17" i="190"/>
  <c r="W17" i="190" s="1"/>
  <c r="K18" i="190"/>
  <c r="AJ18" i="190" s="1"/>
  <c r="R18" i="190"/>
  <c r="W18" i="190" s="1"/>
  <c r="K19" i="190"/>
  <c r="AJ19" i="190" s="1"/>
  <c r="R19" i="190"/>
  <c r="W19" i="190" s="1"/>
  <c r="K20" i="190"/>
  <c r="AJ20" i="190" s="1"/>
  <c r="R20" i="190"/>
  <c r="W20" i="190" s="1"/>
  <c r="K21" i="190"/>
  <c r="AJ21" i="190" s="1"/>
  <c r="R21" i="190"/>
  <c r="W21" i="190" s="1"/>
  <c r="K22" i="190"/>
  <c r="AJ22" i="190" s="1"/>
  <c r="R22" i="190"/>
  <c r="W22" i="190" s="1"/>
  <c r="K23" i="190"/>
  <c r="AJ23" i="190" s="1"/>
  <c r="R23" i="190"/>
  <c r="W23" i="190" s="1"/>
  <c r="K24" i="190"/>
  <c r="AJ24" i="190" s="1"/>
  <c r="R24" i="190"/>
  <c r="W24" i="190" s="1"/>
  <c r="K25" i="190"/>
  <c r="AJ25" i="190" s="1"/>
  <c r="R25" i="190"/>
  <c r="W25" i="190" s="1"/>
  <c r="K26" i="190"/>
  <c r="AJ26" i="190" s="1"/>
  <c r="R26" i="190"/>
  <c r="W26" i="190" s="1"/>
  <c r="K27" i="190"/>
  <c r="AJ27" i="190" s="1"/>
  <c r="R27" i="190"/>
  <c r="W27" i="190" s="1"/>
  <c r="K28" i="190"/>
  <c r="AJ28" i="190" s="1"/>
  <c r="R28" i="190"/>
  <c r="W28" i="190" s="1"/>
  <c r="W9" i="190"/>
  <c r="K9" i="190"/>
  <c r="AJ9" i="190" s="1"/>
  <c r="M5" i="71"/>
  <c r="M4" i="71"/>
  <c r="H30" i="71"/>
  <c r="I30" i="71"/>
  <c r="J30" i="71"/>
  <c r="K30" i="71"/>
  <c r="L30" i="71"/>
  <c r="M30" i="71"/>
  <c r="P30" i="71"/>
  <c r="V30" i="71"/>
  <c r="D30" i="71"/>
  <c r="G10" i="71"/>
  <c r="AF10" i="71" s="1"/>
  <c r="N10" i="71"/>
  <c r="AG10" i="71" s="1"/>
  <c r="G11" i="71"/>
  <c r="AF11" i="71" s="1"/>
  <c r="N11" i="71"/>
  <c r="AG11" i="71" s="1"/>
  <c r="G12" i="71"/>
  <c r="AF12" i="71" s="1"/>
  <c r="N12" i="71"/>
  <c r="AG12" i="71" s="1"/>
  <c r="G13" i="71"/>
  <c r="AF13" i="71" s="1"/>
  <c r="N13" i="71"/>
  <c r="AG13" i="71" s="1"/>
  <c r="G14" i="71"/>
  <c r="AF14" i="71" s="1"/>
  <c r="N14" i="71"/>
  <c r="AG14" i="71" s="1"/>
  <c r="G15" i="71"/>
  <c r="AF15" i="71" s="1"/>
  <c r="N15" i="71"/>
  <c r="AG15" i="71" s="1"/>
  <c r="G16" i="71"/>
  <c r="AF16" i="71" s="1"/>
  <c r="N16" i="71"/>
  <c r="AG16" i="71" s="1"/>
  <c r="G17" i="71"/>
  <c r="AF17" i="71" s="1"/>
  <c r="N17" i="71"/>
  <c r="AG17" i="71" s="1"/>
  <c r="G18" i="71"/>
  <c r="AF18" i="71" s="1"/>
  <c r="N18" i="71"/>
  <c r="AG18" i="71" s="1"/>
  <c r="G19" i="71"/>
  <c r="AF19" i="71" s="1"/>
  <c r="N19" i="71"/>
  <c r="AG19" i="71" s="1"/>
  <c r="G20" i="71"/>
  <c r="AF20" i="71" s="1"/>
  <c r="N20" i="71"/>
  <c r="AG20" i="71" s="1"/>
  <c r="G21" i="71"/>
  <c r="AF21" i="71" s="1"/>
  <c r="N21" i="71"/>
  <c r="AG21" i="71" s="1"/>
  <c r="G22" i="71"/>
  <c r="AF22" i="71" s="1"/>
  <c r="N22" i="71"/>
  <c r="AG22" i="71" s="1"/>
  <c r="G23" i="71"/>
  <c r="AF23" i="71" s="1"/>
  <c r="N23" i="71"/>
  <c r="AG23" i="71" s="1"/>
  <c r="G24" i="71"/>
  <c r="AF24" i="71" s="1"/>
  <c r="N24" i="71"/>
  <c r="AG24" i="71" s="1"/>
  <c r="G25" i="71"/>
  <c r="AF25" i="71" s="1"/>
  <c r="N25" i="71"/>
  <c r="AG25" i="71" s="1"/>
  <c r="G26" i="71"/>
  <c r="AF26" i="71" s="1"/>
  <c r="N26" i="71"/>
  <c r="AG26" i="71" s="1"/>
  <c r="G27" i="71"/>
  <c r="AF27" i="71" s="1"/>
  <c r="N27" i="71"/>
  <c r="AG27" i="71" s="1"/>
  <c r="G28" i="71"/>
  <c r="AF28" i="71" s="1"/>
  <c r="N28" i="71"/>
  <c r="AG28" i="71" s="1"/>
  <c r="AA30" i="191"/>
  <c r="T30" i="191"/>
  <c r="U30" i="191"/>
  <c r="W30" i="191"/>
  <c r="X30" i="191"/>
  <c r="Y30" i="191"/>
  <c r="Z30" i="191"/>
  <c r="K30" i="191"/>
  <c r="L30" i="191"/>
  <c r="M30" i="191"/>
  <c r="N30" i="191"/>
  <c r="H30" i="191"/>
  <c r="I30" i="191"/>
  <c r="J10" i="191"/>
  <c r="AJ10" i="191" s="1"/>
  <c r="V10" i="191"/>
  <c r="J11" i="191"/>
  <c r="AJ11" i="191" s="1"/>
  <c r="V11" i="191"/>
  <c r="J12" i="191"/>
  <c r="AJ12" i="191" s="1"/>
  <c r="V12" i="191"/>
  <c r="J13" i="191"/>
  <c r="AJ13" i="191" s="1"/>
  <c r="V13" i="191"/>
  <c r="J14" i="191"/>
  <c r="AJ14" i="191" s="1"/>
  <c r="V14" i="191"/>
  <c r="J15" i="191"/>
  <c r="AJ15" i="191" s="1"/>
  <c r="V15" i="191"/>
  <c r="J16" i="191"/>
  <c r="AJ16" i="191" s="1"/>
  <c r="V16" i="191"/>
  <c r="J17" i="191"/>
  <c r="AJ17" i="191" s="1"/>
  <c r="V17" i="191"/>
  <c r="J18" i="191"/>
  <c r="AJ18" i="191" s="1"/>
  <c r="V18" i="191"/>
  <c r="J19" i="191"/>
  <c r="AJ19" i="191" s="1"/>
  <c r="V19" i="191"/>
  <c r="J20" i="191"/>
  <c r="AJ20" i="191" s="1"/>
  <c r="V20" i="191"/>
  <c r="J21" i="191"/>
  <c r="AJ21" i="191" s="1"/>
  <c r="V21" i="191"/>
  <c r="J22" i="191"/>
  <c r="AJ22" i="191" s="1"/>
  <c r="V22" i="191"/>
  <c r="J23" i="191"/>
  <c r="AJ23" i="191" s="1"/>
  <c r="V23" i="191"/>
  <c r="J24" i="191"/>
  <c r="AJ24" i="191" s="1"/>
  <c r="V24" i="191"/>
  <c r="J25" i="191"/>
  <c r="AJ25" i="191" s="1"/>
  <c r="V25" i="191"/>
  <c r="J26" i="191"/>
  <c r="AJ26" i="191" s="1"/>
  <c r="V26" i="191"/>
  <c r="J27" i="191"/>
  <c r="AJ27" i="191" s="1"/>
  <c r="V27" i="191"/>
  <c r="J28" i="191"/>
  <c r="AJ28" i="191" s="1"/>
  <c r="V28" i="191"/>
  <c r="V9" i="191"/>
  <c r="J9" i="191"/>
  <c r="AJ9" i="191" s="1"/>
  <c r="O5" i="191"/>
  <c r="O4" i="191"/>
  <c r="E14" i="192"/>
  <c r="H14" i="192"/>
  <c r="J14" i="192" s="1"/>
  <c r="E15" i="192"/>
  <c r="H15" i="192"/>
  <c r="J15" i="192" s="1"/>
  <c r="E16" i="192"/>
  <c r="H16" i="192"/>
  <c r="J16" i="192" s="1"/>
  <c r="E17" i="192"/>
  <c r="H17" i="192"/>
  <c r="J17" i="192" s="1"/>
  <c r="E18" i="192"/>
  <c r="H18" i="192"/>
  <c r="J18" i="192" s="1"/>
  <c r="F8" i="74"/>
  <c r="L5" i="78"/>
  <c r="L4" i="78"/>
  <c r="H10" i="78"/>
  <c r="AE10" i="78" s="1"/>
  <c r="H11" i="78"/>
  <c r="AE11" i="78" s="1"/>
  <c r="H12" i="78"/>
  <c r="AE12" i="78" s="1"/>
  <c r="H25" i="78"/>
  <c r="AE25" i="78" s="1"/>
  <c r="AD27" i="191" l="1"/>
  <c r="AL27" i="191"/>
  <c r="AD21" i="191"/>
  <c r="AL21" i="191"/>
  <c r="AD13" i="191"/>
  <c r="AL13" i="191"/>
  <c r="AD23" i="191"/>
  <c r="AL23" i="191"/>
  <c r="AD17" i="191"/>
  <c r="AL17" i="191"/>
  <c r="AD11" i="191"/>
  <c r="AL11" i="191"/>
  <c r="AD25" i="191"/>
  <c r="AL25" i="191"/>
  <c r="AD19" i="191"/>
  <c r="AL19" i="191"/>
  <c r="AD15" i="191"/>
  <c r="AL15" i="191"/>
  <c r="AD9" i="191"/>
  <c r="AL9" i="191"/>
  <c r="AD28" i="191"/>
  <c r="AL28" i="191"/>
  <c r="AD26" i="191"/>
  <c r="AL26" i="191"/>
  <c r="AD24" i="191"/>
  <c r="AL24" i="191"/>
  <c r="AD22" i="191"/>
  <c r="AL22" i="191"/>
  <c r="AD20" i="191"/>
  <c r="AL20" i="191"/>
  <c r="AD18" i="191"/>
  <c r="AL18" i="191"/>
  <c r="AD16" i="191"/>
  <c r="AL16" i="191"/>
  <c r="AD14" i="191"/>
  <c r="AL14" i="191"/>
  <c r="AD12" i="191"/>
  <c r="AL12" i="191"/>
  <c r="AD10" i="191"/>
  <c r="AL10" i="191"/>
  <c r="AE30" i="71"/>
  <c r="AD22" i="190"/>
  <c r="AL22" i="190"/>
  <c r="AD9" i="190"/>
  <c r="AL9" i="190"/>
  <c r="AD26" i="190"/>
  <c r="AL26" i="190"/>
  <c r="AD20" i="190"/>
  <c r="AL20" i="190"/>
  <c r="AD16" i="190"/>
  <c r="AL16" i="190"/>
  <c r="AD12" i="190"/>
  <c r="AL12" i="190"/>
  <c r="AD28" i="190"/>
  <c r="AL28" i="190"/>
  <c r="AD24" i="190"/>
  <c r="AL24" i="190"/>
  <c r="AD18" i="190"/>
  <c r="AL18" i="190"/>
  <c r="AD14" i="190"/>
  <c r="AL14" i="190"/>
  <c r="AD10" i="190"/>
  <c r="AL10" i="190"/>
  <c r="AD27" i="190"/>
  <c r="AL27" i="190"/>
  <c r="AD25" i="190"/>
  <c r="AL25" i="190"/>
  <c r="AD23" i="190"/>
  <c r="AL23" i="190"/>
  <c r="AD21" i="190"/>
  <c r="AL21" i="190"/>
  <c r="AD19" i="190"/>
  <c r="AL19" i="190"/>
  <c r="AD17" i="190"/>
  <c r="AL17" i="190"/>
  <c r="AD15" i="190"/>
  <c r="AL15" i="190"/>
  <c r="AD13" i="190"/>
  <c r="AL13" i="190"/>
  <c r="AD11" i="190"/>
  <c r="AL11" i="190"/>
  <c r="AD30" i="211"/>
  <c r="Y9" i="211"/>
  <c r="AG9" i="211"/>
  <c r="O28" i="71"/>
  <c r="Q28" i="71" s="1"/>
  <c r="O27" i="71"/>
  <c r="Q27" i="71" s="1"/>
  <c r="O23" i="71"/>
  <c r="Q23" i="71" s="1"/>
  <c r="O21" i="71"/>
  <c r="Q21" i="71" s="1"/>
  <c r="O19" i="71"/>
  <c r="Q19" i="71" s="1"/>
  <c r="O17" i="71"/>
  <c r="Q17" i="71" s="1"/>
  <c r="O15" i="71"/>
  <c r="Q15" i="71" s="1"/>
  <c r="O13" i="71"/>
  <c r="Q13" i="71" s="1"/>
  <c r="O11" i="71"/>
  <c r="Q11" i="71" s="1"/>
  <c r="O26" i="71"/>
  <c r="Q26" i="71" s="1"/>
  <c r="O25" i="71"/>
  <c r="Q25" i="71" s="1"/>
  <c r="O24" i="71"/>
  <c r="Q24" i="71" s="1"/>
  <c r="O22" i="71"/>
  <c r="Q22" i="71" s="1"/>
  <c r="O20" i="71"/>
  <c r="Q20" i="71" s="1"/>
  <c r="O18" i="71"/>
  <c r="Q18" i="71" s="1"/>
  <c r="O16" i="71"/>
  <c r="Q16" i="71" s="1"/>
  <c r="O14" i="71"/>
  <c r="Q14" i="71" s="1"/>
  <c r="O12" i="71"/>
  <c r="Q12" i="71" s="1"/>
  <c r="O10" i="71"/>
  <c r="Q10" i="71" s="1"/>
  <c r="P28" i="211"/>
  <c r="R28" i="211" s="1"/>
  <c r="P26" i="211"/>
  <c r="R26" i="211" s="1"/>
  <c r="P24" i="211"/>
  <c r="R24" i="211" s="1"/>
  <c r="P22" i="211"/>
  <c r="R22" i="211" s="1"/>
  <c r="P20" i="211"/>
  <c r="R20" i="211" s="1"/>
  <c r="P18" i="211"/>
  <c r="R18" i="211" s="1"/>
  <c r="P16" i="211"/>
  <c r="R16" i="211" s="1"/>
  <c r="P14" i="211"/>
  <c r="R14" i="211" s="1"/>
  <c r="P12" i="211"/>
  <c r="R12" i="211" s="1"/>
  <c r="P10" i="211"/>
  <c r="P27" i="211"/>
  <c r="R27" i="211" s="1"/>
  <c r="P25" i="211"/>
  <c r="R25" i="211" s="1"/>
  <c r="P23" i="211"/>
  <c r="R23" i="211" s="1"/>
  <c r="P21" i="211"/>
  <c r="R21" i="211" s="1"/>
  <c r="P19" i="211"/>
  <c r="R19" i="211" s="1"/>
  <c r="P17" i="211"/>
  <c r="R17" i="211" s="1"/>
  <c r="P15" i="211"/>
  <c r="R15" i="211" s="1"/>
  <c r="P13" i="211"/>
  <c r="R13" i="211" s="1"/>
  <c r="P11" i="211"/>
  <c r="R11" i="211" s="1"/>
  <c r="G30" i="191"/>
  <c r="M8" i="63"/>
  <c r="M19" i="63" s="1"/>
  <c r="V30" i="191"/>
  <c r="AL30" i="191" s="1"/>
  <c r="J30" i="191"/>
  <c r="AJ30" i="191" s="1"/>
  <c r="S30" i="191"/>
  <c r="AK30" i="191" s="1"/>
  <c r="H30" i="211"/>
  <c r="AE30" i="211" s="1"/>
  <c r="E5" i="210"/>
  <c r="E4" i="210"/>
  <c r="M3" i="210"/>
  <c r="K10" i="193"/>
  <c r="AJ10" i="193" s="1"/>
  <c r="K11" i="193"/>
  <c r="AJ11" i="193" s="1"/>
  <c r="K12" i="193"/>
  <c r="AJ12" i="193" s="1"/>
  <c r="K13" i="193"/>
  <c r="AJ13" i="193" s="1"/>
  <c r="K14" i="193"/>
  <c r="AJ14" i="193" s="1"/>
  <c r="K15" i="193"/>
  <c r="AJ15" i="193" s="1"/>
  <c r="K16" i="193"/>
  <c r="AJ16" i="193" s="1"/>
  <c r="K17" i="193"/>
  <c r="AJ17" i="193" s="1"/>
  <c r="K18" i="193"/>
  <c r="AJ18" i="193" s="1"/>
  <c r="K19" i="193"/>
  <c r="AJ19" i="193" s="1"/>
  <c r="K20" i="193"/>
  <c r="AJ20" i="193" s="1"/>
  <c r="K21" i="193"/>
  <c r="AJ21" i="193" s="1"/>
  <c r="K23" i="193"/>
  <c r="AJ23" i="193" s="1"/>
  <c r="K24" i="193"/>
  <c r="AJ24" i="193" s="1"/>
  <c r="K25" i="193"/>
  <c r="AJ25" i="193" s="1"/>
  <c r="K26" i="193"/>
  <c r="AJ26" i="193" s="1"/>
  <c r="K27" i="193"/>
  <c r="AJ27" i="193" s="1"/>
  <c r="K28" i="193"/>
  <c r="AJ28" i="193" s="1"/>
  <c r="O5" i="193"/>
  <c r="O4" i="193"/>
  <c r="R28" i="193"/>
  <c r="W28" i="193" s="1"/>
  <c r="AL28" i="193" s="1"/>
  <c r="R10" i="193"/>
  <c r="W10" i="193" s="1"/>
  <c r="R11" i="193"/>
  <c r="W11" i="193" s="1"/>
  <c r="R12" i="193"/>
  <c r="W12" i="193" s="1"/>
  <c r="R13" i="193"/>
  <c r="W13" i="193" s="1"/>
  <c r="R14" i="193"/>
  <c r="W14" i="193" s="1"/>
  <c r="R15" i="193"/>
  <c r="W15" i="193" s="1"/>
  <c r="R16" i="193"/>
  <c r="W16" i="193" s="1"/>
  <c r="R17" i="193"/>
  <c r="W17" i="193" s="1"/>
  <c r="R18" i="193"/>
  <c r="W18" i="193" s="1"/>
  <c r="R19" i="193"/>
  <c r="W19" i="193" s="1"/>
  <c r="R20" i="193"/>
  <c r="W20" i="193" s="1"/>
  <c r="R21" i="193"/>
  <c r="W21" i="193" s="1"/>
  <c r="K22" i="193"/>
  <c r="AJ22" i="193" s="1"/>
  <c r="R22" i="193"/>
  <c r="W22" i="193" s="1"/>
  <c r="R23" i="193"/>
  <c r="W23" i="193" s="1"/>
  <c r="R24" i="193"/>
  <c r="W24" i="193" s="1"/>
  <c r="R25" i="193"/>
  <c r="W25" i="193" s="1"/>
  <c r="R26" i="193"/>
  <c r="W26" i="193" s="1"/>
  <c r="AL26" i="193" s="1"/>
  <c r="R27" i="193"/>
  <c r="W27" i="193" s="1"/>
  <c r="AL27" i="193" s="1"/>
  <c r="AJ29" i="193"/>
  <c r="I19" i="210"/>
  <c r="H19" i="210"/>
  <c r="M19" i="210" s="1"/>
  <c r="E19" i="210"/>
  <c r="J17" i="210"/>
  <c r="L17" i="210" s="1"/>
  <c r="J16" i="210"/>
  <c r="L16" i="210" s="1"/>
  <c r="J15" i="210"/>
  <c r="L15" i="210" s="1"/>
  <c r="J14" i="210"/>
  <c r="L14" i="210" s="1"/>
  <c r="J13" i="210"/>
  <c r="L13" i="210" s="1"/>
  <c r="J12" i="210"/>
  <c r="L12" i="210" s="1"/>
  <c r="J11" i="210"/>
  <c r="L11" i="210" s="1"/>
  <c r="J10" i="210"/>
  <c r="L10" i="210" s="1"/>
  <c r="J9" i="210"/>
  <c r="L9" i="210" s="1"/>
  <c r="J8" i="210"/>
  <c r="L8" i="210" s="1"/>
  <c r="A5" i="210"/>
  <c r="A4" i="210"/>
  <c r="J5" i="167"/>
  <c r="J4" i="167"/>
  <c r="K14" i="167"/>
  <c r="G5" i="81"/>
  <c r="G4" i="81"/>
  <c r="L3" i="81"/>
  <c r="G19" i="85"/>
  <c r="F5" i="85"/>
  <c r="F4" i="85"/>
  <c r="K3" i="85"/>
  <c r="L19" i="210" l="1"/>
  <c r="AD24" i="193"/>
  <c r="AL24" i="193"/>
  <c r="AD17" i="193"/>
  <c r="AL17" i="193"/>
  <c r="AD23" i="193"/>
  <c r="AL23" i="193"/>
  <c r="AD20" i="193"/>
  <c r="AL20" i="193"/>
  <c r="AD16" i="193"/>
  <c r="AL16" i="193"/>
  <c r="AD12" i="193"/>
  <c r="AL12" i="193"/>
  <c r="AD22" i="193"/>
  <c r="AL22" i="193"/>
  <c r="AD19" i="193"/>
  <c r="AL19" i="193"/>
  <c r="AD15" i="193"/>
  <c r="AL15" i="193"/>
  <c r="AD11" i="193"/>
  <c r="AL11" i="193"/>
  <c r="AD21" i="193"/>
  <c r="AL21" i="193"/>
  <c r="AD13" i="193"/>
  <c r="AL13" i="193"/>
  <c r="AD25" i="193"/>
  <c r="AL25" i="193"/>
  <c r="AD18" i="193"/>
  <c r="AL18" i="193"/>
  <c r="AD14" i="193"/>
  <c r="AL14" i="193"/>
  <c r="AD10" i="193"/>
  <c r="AL10" i="193"/>
  <c r="I10" i="61"/>
  <c r="J10" i="61" s="1"/>
  <c r="AI30" i="191"/>
  <c r="Y18" i="71"/>
  <c r="AH18" i="71"/>
  <c r="Y23" i="71"/>
  <c r="AH23" i="71"/>
  <c r="Y16" i="71"/>
  <c r="AH16" i="71"/>
  <c r="Y24" i="71"/>
  <c r="AH24" i="71"/>
  <c r="Y13" i="71"/>
  <c r="AH13" i="71"/>
  <c r="Y21" i="71"/>
  <c r="AH21" i="71"/>
  <c r="Y25" i="71"/>
  <c r="AH25" i="71"/>
  <c r="Y12" i="71"/>
  <c r="AH12" i="71"/>
  <c r="Y20" i="71"/>
  <c r="AH20" i="71"/>
  <c r="Y26" i="71"/>
  <c r="AH26" i="71"/>
  <c r="Y17" i="71"/>
  <c r="AH17" i="71"/>
  <c r="Y27" i="71"/>
  <c r="AH27" i="71"/>
  <c r="Y10" i="71"/>
  <c r="AH10" i="71"/>
  <c r="Y15" i="71"/>
  <c r="AH15" i="71"/>
  <c r="Y14" i="71"/>
  <c r="AH14" i="71"/>
  <c r="Y22" i="71"/>
  <c r="AH22" i="71"/>
  <c r="Y11" i="71"/>
  <c r="AH11" i="71"/>
  <c r="Y19" i="71"/>
  <c r="AH19" i="71"/>
  <c r="Y28" i="71"/>
  <c r="AH28" i="71"/>
  <c r="Y12" i="211"/>
  <c r="AG12" i="211"/>
  <c r="Y13" i="211"/>
  <c r="AG13" i="211"/>
  <c r="Y21" i="211"/>
  <c r="AG21" i="211"/>
  <c r="Y18" i="211"/>
  <c r="AG18" i="211"/>
  <c r="Y26" i="211"/>
  <c r="AG26" i="211"/>
  <c r="Y15" i="211"/>
  <c r="AG15" i="211"/>
  <c r="Y20" i="211"/>
  <c r="AG20" i="211"/>
  <c r="Y17" i="211"/>
  <c r="AG17" i="211"/>
  <c r="Y14" i="211"/>
  <c r="AG14" i="211"/>
  <c r="Y22" i="211"/>
  <c r="AG22" i="211"/>
  <c r="Y23" i="211"/>
  <c r="AG23" i="211"/>
  <c r="Y28" i="211"/>
  <c r="AG28" i="211"/>
  <c r="Y25" i="211"/>
  <c r="AG25" i="211"/>
  <c r="Y11" i="211"/>
  <c r="AG11" i="211"/>
  <c r="Y19" i="211"/>
  <c r="AG19" i="211"/>
  <c r="Y27" i="211"/>
  <c r="AG27" i="211"/>
  <c r="Y16" i="211"/>
  <c r="AG16" i="211"/>
  <c r="Y24" i="211"/>
  <c r="AG24" i="211"/>
  <c r="AL29" i="193"/>
  <c r="AK29" i="193"/>
  <c r="O30" i="71"/>
  <c r="P30" i="211"/>
  <c r="R10" i="211"/>
  <c r="AG10" i="211" s="1"/>
  <c r="H30" i="193"/>
  <c r="U30" i="211"/>
  <c r="T30" i="211"/>
  <c r="O30" i="211"/>
  <c r="J19" i="210"/>
  <c r="E10" i="56"/>
  <c r="J10" i="56"/>
  <c r="E11" i="56"/>
  <c r="J11" i="56"/>
  <c r="E12" i="56"/>
  <c r="J12" i="56"/>
  <c r="E13" i="56"/>
  <c r="J13" i="56"/>
  <c r="E14" i="56"/>
  <c r="J14" i="56"/>
  <c r="E15" i="56"/>
  <c r="J15" i="56"/>
  <c r="E16" i="56"/>
  <c r="J16" i="56"/>
  <c r="E17" i="56"/>
  <c r="J17" i="56"/>
  <c r="E18" i="56"/>
  <c r="J18" i="56"/>
  <c r="E19" i="56"/>
  <c r="J19" i="56"/>
  <c r="E20" i="56"/>
  <c r="J20" i="56"/>
  <c r="E21" i="56"/>
  <c r="J21" i="56"/>
  <c r="E22" i="56"/>
  <c r="J22" i="56"/>
  <c r="E23" i="56"/>
  <c r="J23" i="56"/>
  <c r="E24" i="56"/>
  <c r="J24" i="56"/>
  <c r="E25" i="56"/>
  <c r="J25" i="56"/>
  <c r="E26" i="56"/>
  <c r="J26" i="56"/>
  <c r="E27" i="56"/>
  <c r="J27" i="56"/>
  <c r="E28" i="56"/>
  <c r="J28" i="56"/>
  <c r="E29" i="56"/>
  <c r="J29" i="56"/>
  <c r="E30" i="56"/>
  <c r="J30" i="56"/>
  <c r="E31" i="56"/>
  <c r="J31" i="56"/>
  <c r="E32" i="56"/>
  <c r="J32" i="56"/>
  <c r="E33" i="56"/>
  <c r="J33" i="56"/>
  <c r="E34" i="56"/>
  <c r="J34" i="56"/>
  <c r="E35" i="56"/>
  <c r="J35" i="56"/>
  <c r="E36" i="56"/>
  <c r="J36" i="56"/>
  <c r="E37" i="56"/>
  <c r="J37" i="56"/>
  <c r="E38" i="56"/>
  <c r="J38" i="56"/>
  <c r="H14" i="55"/>
  <c r="L14" i="55"/>
  <c r="N14" i="55" s="1"/>
  <c r="H15" i="55"/>
  <c r="L15" i="55"/>
  <c r="N15" i="55" s="1"/>
  <c r="H16" i="55"/>
  <c r="L16" i="55"/>
  <c r="N16" i="55" s="1"/>
  <c r="H17" i="55"/>
  <c r="L17" i="55"/>
  <c r="N17" i="55" s="1"/>
  <c r="H18" i="55"/>
  <c r="L18" i="55"/>
  <c r="N18" i="55" s="1"/>
  <c r="L10" i="55"/>
  <c r="L11" i="55"/>
  <c r="L12" i="55"/>
  <c r="L13" i="55"/>
  <c r="E5" i="54"/>
  <c r="E4" i="54"/>
  <c r="J3" i="54"/>
  <c r="T3" i="163"/>
  <c r="H39" i="52"/>
  <c r="H40" i="52"/>
  <c r="H41" i="52"/>
  <c r="H42" i="52"/>
  <c r="H43" i="52"/>
  <c r="H44" i="52"/>
  <c r="H45" i="52"/>
  <c r="H46" i="52"/>
  <c r="C40" i="52"/>
  <c r="C41" i="52"/>
  <c r="C42" i="52"/>
  <c r="C43" i="52"/>
  <c r="C44" i="52"/>
  <c r="C45" i="52"/>
  <c r="C46" i="52"/>
  <c r="E5" i="157"/>
  <c r="E4" i="157"/>
  <c r="J3" i="157"/>
  <c r="B21" i="156"/>
  <c r="B24" i="156"/>
  <c r="B31" i="156"/>
  <c r="B34" i="156"/>
  <c r="B41" i="156"/>
  <c r="E5" i="153"/>
  <c r="E4" i="153"/>
  <c r="A4" i="153"/>
  <c r="E5" i="152"/>
  <c r="E4" i="152"/>
  <c r="A4" i="152"/>
  <c r="A4" i="151"/>
  <c r="G37" i="149"/>
  <c r="H39" i="39"/>
  <c r="H40" i="39"/>
  <c r="H41" i="39"/>
  <c r="H42" i="39"/>
  <c r="H43" i="39"/>
  <c r="H44" i="39"/>
  <c r="H45" i="39"/>
  <c r="H46" i="39"/>
  <c r="H47" i="39"/>
  <c r="B40" i="39"/>
  <c r="C40" i="39"/>
  <c r="B41" i="39"/>
  <c r="C41" i="39"/>
  <c r="B42" i="39"/>
  <c r="C42" i="39"/>
  <c r="B43" i="39"/>
  <c r="C43" i="39"/>
  <c r="B44" i="39"/>
  <c r="C44" i="39"/>
  <c r="B45" i="39"/>
  <c r="C45" i="39"/>
  <c r="B46" i="39"/>
  <c r="C46" i="39"/>
  <c r="C39" i="39"/>
  <c r="F3" i="148"/>
  <c r="H23" i="37"/>
  <c r="H21" i="37" s="1"/>
  <c r="C24" i="37"/>
  <c r="C23" i="37"/>
  <c r="C22" i="37"/>
  <c r="G15" i="209"/>
  <c r="G14" i="209"/>
  <c r="G13" i="209"/>
  <c r="F65" i="209"/>
  <c r="D11" i="209"/>
  <c r="G10" i="209"/>
  <c r="G9" i="209"/>
  <c r="E5" i="209"/>
  <c r="A5" i="209"/>
  <c r="E4" i="209"/>
  <c r="A4" i="209"/>
  <c r="H3" i="209"/>
  <c r="S5" i="207"/>
  <c r="S4" i="207"/>
  <c r="G21" i="208"/>
  <c r="G20" i="208"/>
  <c r="G19" i="208"/>
  <c r="G18" i="208"/>
  <c r="G15" i="208"/>
  <c r="D11" i="208"/>
  <c r="G10" i="208"/>
  <c r="G9" i="208"/>
  <c r="I21" i="59" s="1"/>
  <c r="E5" i="208"/>
  <c r="A5" i="208"/>
  <c r="E4" i="208"/>
  <c r="A4" i="208"/>
  <c r="H3" i="208"/>
  <c r="I5" i="186"/>
  <c r="I4" i="186"/>
  <c r="I14" i="145"/>
  <c r="K14" i="145" s="1"/>
  <c r="M14" i="145" s="1"/>
  <c r="Q14" i="145"/>
  <c r="S14" i="145" s="1"/>
  <c r="W14" i="145"/>
  <c r="Y14" i="145" s="1"/>
  <c r="Z14" i="145"/>
  <c r="AA14" i="145"/>
  <c r="AB14" i="145"/>
  <c r="AD14" i="145"/>
  <c r="I15" i="145"/>
  <c r="K15" i="145" s="1"/>
  <c r="M15" i="145" s="1"/>
  <c r="Q15" i="145"/>
  <c r="S15" i="145" s="1"/>
  <c r="W15" i="145"/>
  <c r="Y15" i="145" s="1"/>
  <c r="Z15" i="145"/>
  <c r="AA15" i="145"/>
  <c r="AB15" i="145"/>
  <c r="AD15" i="145"/>
  <c r="I16" i="145"/>
  <c r="K16" i="145" s="1"/>
  <c r="M16" i="145" s="1"/>
  <c r="Q16" i="145"/>
  <c r="S16" i="145" s="1"/>
  <c r="W16" i="145"/>
  <c r="Y16" i="145" s="1"/>
  <c r="Z16" i="145"/>
  <c r="AA16" i="145"/>
  <c r="AB16" i="145"/>
  <c r="AD16" i="145"/>
  <c r="I17" i="145"/>
  <c r="K17" i="145" s="1"/>
  <c r="M17" i="145" s="1"/>
  <c r="Q17" i="145"/>
  <c r="S17" i="145" s="1"/>
  <c r="W17" i="145"/>
  <c r="Y17" i="145" s="1"/>
  <c r="Z17" i="145"/>
  <c r="AA17" i="145"/>
  <c r="AB17" i="145"/>
  <c r="AD17" i="145"/>
  <c r="I18" i="145"/>
  <c r="K18" i="145" s="1"/>
  <c r="M18" i="145" s="1"/>
  <c r="Q18" i="145"/>
  <c r="S18" i="145" s="1"/>
  <c r="W18" i="145"/>
  <c r="Y18" i="145" s="1"/>
  <c r="Z18" i="145"/>
  <c r="AA18" i="145"/>
  <c r="AB18" i="145"/>
  <c r="AD18" i="145"/>
  <c r="J3" i="28"/>
  <c r="F15" i="165"/>
  <c r="H15" i="165"/>
  <c r="E15" i="165"/>
  <c r="I15" i="59" s="1"/>
  <c r="J15" i="59" s="1"/>
  <c r="H5" i="165"/>
  <c r="H4" i="165"/>
  <c r="G11" i="165"/>
  <c r="G12" i="165"/>
  <c r="G13" i="165"/>
  <c r="D20" i="183"/>
  <c r="G20" i="183"/>
  <c r="H24" i="169"/>
  <c r="E11" i="182"/>
  <c r="E17" i="182" s="1"/>
  <c r="E23" i="182" s="1"/>
  <c r="F11" i="182"/>
  <c r="F17" i="182" s="1"/>
  <c r="F23" i="182" s="1"/>
  <c r="A5" i="207"/>
  <c r="A4" i="207"/>
  <c r="AK3" i="207"/>
  <c r="H5" i="206"/>
  <c r="H4" i="206"/>
  <c r="K3" i="206"/>
  <c r="J20" i="206"/>
  <c r="H20" i="206"/>
  <c r="G20" i="206"/>
  <c r="E20" i="206"/>
  <c r="D20" i="206"/>
  <c r="I18" i="206"/>
  <c r="K18" i="206" s="1"/>
  <c r="I17" i="206"/>
  <c r="K17" i="206" s="1"/>
  <c r="I16" i="206"/>
  <c r="K16" i="206" s="1"/>
  <c r="I15" i="206"/>
  <c r="K15" i="206" s="1"/>
  <c r="I14" i="206"/>
  <c r="K14" i="206" s="1"/>
  <c r="I13" i="206"/>
  <c r="K13" i="206" s="1"/>
  <c r="I12" i="206"/>
  <c r="K12" i="206" s="1"/>
  <c r="I11" i="206"/>
  <c r="K11" i="206" s="1"/>
  <c r="I10" i="206"/>
  <c r="K10" i="206" s="1"/>
  <c r="A5" i="206"/>
  <c r="A4" i="206"/>
  <c r="I5" i="205"/>
  <c r="I4" i="205"/>
  <c r="I20" i="205"/>
  <c r="H20" i="205"/>
  <c r="F20" i="205"/>
  <c r="J18" i="205"/>
  <c r="L18" i="205" s="1"/>
  <c r="J17" i="205"/>
  <c r="L17" i="205" s="1"/>
  <c r="J16" i="205"/>
  <c r="L16" i="205" s="1"/>
  <c r="L15" i="205"/>
  <c r="J14" i="205"/>
  <c r="L14" i="205" s="1"/>
  <c r="J13" i="205"/>
  <c r="L13" i="205" s="1"/>
  <c r="J12" i="205"/>
  <c r="L12" i="205" s="1"/>
  <c r="J11" i="205"/>
  <c r="L11" i="205" s="1"/>
  <c r="J10" i="205"/>
  <c r="L10" i="205" s="1"/>
  <c r="A5" i="205"/>
  <c r="A4" i="205"/>
  <c r="M3" i="205"/>
  <c r="AF41" i="204"/>
  <c r="AD8" i="204"/>
  <c r="AC8" i="204"/>
  <c r="AB8" i="204"/>
  <c r="AA8" i="204"/>
  <c r="Z8" i="204"/>
  <c r="Y8" i="204"/>
  <c r="X8" i="204"/>
  <c r="W8" i="204"/>
  <c r="I5" i="204"/>
  <c r="A5" i="204"/>
  <c r="I4" i="204"/>
  <c r="A4" i="204"/>
  <c r="AF3" i="204"/>
  <c r="N5" i="203"/>
  <c r="A5" i="203"/>
  <c r="N4" i="203"/>
  <c r="A4" i="203"/>
  <c r="AB3" i="203"/>
  <c r="D20" i="179"/>
  <c r="F20" i="179"/>
  <c r="I20" i="179"/>
  <c r="C20" i="179"/>
  <c r="F5" i="179"/>
  <c r="F4" i="179"/>
  <c r="G23" i="11"/>
  <c r="D23" i="11" s="1"/>
  <c r="G24" i="11"/>
  <c r="D24" i="11" s="1"/>
  <c r="G25" i="11"/>
  <c r="D25" i="11" s="1"/>
  <c r="G26" i="11"/>
  <c r="D26" i="11" s="1"/>
  <c r="G27" i="11"/>
  <c r="D27" i="11" s="1"/>
  <c r="G28" i="11"/>
  <c r="D28" i="11" s="1"/>
  <c r="G29" i="11"/>
  <c r="D29" i="11" s="1"/>
  <c r="G30" i="11"/>
  <c r="D30" i="11" s="1"/>
  <c r="G31" i="11"/>
  <c r="D31" i="11" s="1"/>
  <c r="G22" i="11"/>
  <c r="D22" i="11" s="1"/>
  <c r="D32" i="11" s="1"/>
  <c r="G10" i="11"/>
  <c r="D10" i="11" s="1"/>
  <c r="G11" i="11"/>
  <c r="D11" i="11" s="1"/>
  <c r="G12" i="11"/>
  <c r="D12" i="11" s="1"/>
  <c r="G13" i="11"/>
  <c r="D13" i="11" s="1"/>
  <c r="G14" i="11"/>
  <c r="D14" i="11" s="1"/>
  <c r="G15" i="11"/>
  <c r="D15" i="11" s="1"/>
  <c r="G16" i="11"/>
  <c r="D16" i="11" s="1"/>
  <c r="G17" i="11"/>
  <c r="D17" i="11" s="1"/>
  <c r="G18" i="11"/>
  <c r="D18" i="11" s="1"/>
  <c r="G9" i="11"/>
  <c r="D9" i="11" s="1"/>
  <c r="D18" i="10"/>
  <c r="D17" i="10"/>
  <c r="D16" i="10"/>
  <c r="D15" i="10"/>
  <c r="D12" i="10"/>
  <c r="D13" i="10"/>
  <c r="J10" i="202"/>
  <c r="AT10" i="202" s="1"/>
  <c r="M10" i="202"/>
  <c r="Z10" i="202"/>
  <c r="AC10" i="202"/>
  <c r="AU10" i="202" s="1"/>
  <c r="J11" i="202"/>
  <c r="AT11" i="202" s="1"/>
  <c r="M11" i="202"/>
  <c r="Z11" i="202"/>
  <c r="AC11" i="202"/>
  <c r="AU11" i="202" s="1"/>
  <c r="J12" i="202"/>
  <c r="AT12" i="202" s="1"/>
  <c r="M12" i="202"/>
  <c r="Z12" i="202"/>
  <c r="AC12" i="202"/>
  <c r="AU12" i="202" s="1"/>
  <c r="J13" i="202"/>
  <c r="AT13" i="202" s="1"/>
  <c r="M13" i="202"/>
  <c r="Z13" i="202"/>
  <c r="AC13" i="202"/>
  <c r="AU13" i="202" s="1"/>
  <c r="J14" i="202"/>
  <c r="AT14" i="202" s="1"/>
  <c r="M14" i="202"/>
  <c r="Z14" i="202"/>
  <c r="AC14" i="202"/>
  <c r="AU14" i="202" s="1"/>
  <c r="J15" i="202"/>
  <c r="AT15" i="202" s="1"/>
  <c r="M15" i="202"/>
  <c r="Z15" i="202"/>
  <c r="AC15" i="202"/>
  <c r="AU15" i="202" s="1"/>
  <c r="J16" i="202"/>
  <c r="AT16" i="202" s="1"/>
  <c r="M16" i="202"/>
  <c r="Z16" i="202"/>
  <c r="AC16" i="202"/>
  <c r="AU16" i="202" s="1"/>
  <c r="J17" i="202"/>
  <c r="AT17" i="202" s="1"/>
  <c r="M17" i="202"/>
  <c r="Z17" i="202"/>
  <c r="AC17" i="202"/>
  <c r="AU17" i="202" s="1"/>
  <c r="J18" i="202"/>
  <c r="AT18" i="202" s="1"/>
  <c r="M18" i="202"/>
  <c r="Z18" i="202"/>
  <c r="AC18" i="202"/>
  <c r="AU18" i="202" s="1"/>
  <c r="J19" i="202"/>
  <c r="AT19" i="202" s="1"/>
  <c r="M19" i="202"/>
  <c r="Z19" i="202"/>
  <c r="AC19" i="202"/>
  <c r="AU19" i="202" s="1"/>
  <c r="J20" i="202"/>
  <c r="AT20" i="202" s="1"/>
  <c r="M20" i="202"/>
  <c r="Z20" i="202"/>
  <c r="AC20" i="202"/>
  <c r="AU20" i="202" s="1"/>
  <c r="J21" i="202"/>
  <c r="AT21" i="202" s="1"/>
  <c r="M21" i="202"/>
  <c r="Z21" i="202"/>
  <c r="AC21" i="202"/>
  <c r="AU21" i="202" s="1"/>
  <c r="J22" i="202"/>
  <c r="AT22" i="202" s="1"/>
  <c r="M22" i="202"/>
  <c r="Z22" i="202"/>
  <c r="AC22" i="202"/>
  <c r="AU22" i="202" s="1"/>
  <c r="J23" i="202"/>
  <c r="AT23" i="202" s="1"/>
  <c r="M23" i="202"/>
  <c r="Z23" i="202"/>
  <c r="AC23" i="202"/>
  <c r="AU23" i="202" s="1"/>
  <c r="J24" i="202"/>
  <c r="AT24" i="202" s="1"/>
  <c r="M24" i="202"/>
  <c r="Z24" i="202"/>
  <c r="AC24" i="202"/>
  <c r="AU24" i="202" s="1"/>
  <c r="J25" i="202"/>
  <c r="AT25" i="202" s="1"/>
  <c r="M25" i="202"/>
  <c r="Z25" i="202"/>
  <c r="AC25" i="202"/>
  <c r="AU25" i="202" s="1"/>
  <c r="J26" i="202"/>
  <c r="AT26" i="202" s="1"/>
  <c r="M26" i="202"/>
  <c r="Z26" i="202"/>
  <c r="AC26" i="202"/>
  <c r="AU26" i="202" s="1"/>
  <c r="J27" i="202"/>
  <c r="AT27" i="202" s="1"/>
  <c r="M27" i="202"/>
  <c r="Z27" i="202"/>
  <c r="AC27" i="202"/>
  <c r="AU27" i="202" s="1"/>
  <c r="J28" i="202"/>
  <c r="AT28" i="202" s="1"/>
  <c r="M28" i="202"/>
  <c r="Z28" i="202"/>
  <c r="AC28" i="202"/>
  <c r="AU28" i="202" s="1"/>
  <c r="AJ30" i="202"/>
  <c r="AI30" i="202"/>
  <c r="AH30" i="202"/>
  <c r="AG30" i="202"/>
  <c r="AF30" i="202"/>
  <c r="AE30" i="202"/>
  <c r="AD30" i="202"/>
  <c r="AB30" i="202"/>
  <c r="AA30" i="202"/>
  <c r="Y30" i="202"/>
  <c r="X30" i="202"/>
  <c r="S30" i="202"/>
  <c r="R30" i="202"/>
  <c r="Q30" i="202"/>
  <c r="P30" i="202"/>
  <c r="O30" i="202"/>
  <c r="N30" i="202"/>
  <c r="L30" i="202"/>
  <c r="K30" i="202"/>
  <c r="I30" i="202"/>
  <c r="H30" i="202"/>
  <c r="AC9" i="202"/>
  <c r="M9" i="202"/>
  <c r="AH8" i="202"/>
  <c r="AG8" i="202"/>
  <c r="AF8" i="202"/>
  <c r="AE8" i="202"/>
  <c r="AD8" i="202"/>
  <c r="AC8" i="202"/>
  <c r="AB8" i="202"/>
  <c r="AA8" i="202"/>
  <c r="AE5" i="202"/>
  <c r="A5" i="202"/>
  <c r="AE4" i="202"/>
  <c r="A4" i="202"/>
  <c r="AJ3" i="202"/>
  <c r="G9" i="61" l="1"/>
  <c r="H9" i="61" s="1"/>
  <c r="AF30" i="211"/>
  <c r="E40" i="56"/>
  <c r="B38" i="39"/>
  <c r="G11" i="208"/>
  <c r="D17" i="208"/>
  <c r="G15" i="165"/>
  <c r="D19" i="11"/>
  <c r="AL9" i="202"/>
  <c r="AU9" i="202"/>
  <c r="AV9" i="202"/>
  <c r="AM28" i="202"/>
  <c r="AS28" i="202"/>
  <c r="AM27" i="202"/>
  <c r="AS27" i="202"/>
  <c r="AM26" i="202"/>
  <c r="AS26" i="202"/>
  <c r="AM25" i="202"/>
  <c r="AS25" i="202"/>
  <c r="AM24" i="202"/>
  <c r="AS24" i="202"/>
  <c r="AM23" i="202"/>
  <c r="AS23" i="202"/>
  <c r="AM22" i="202"/>
  <c r="AS22" i="202"/>
  <c r="AM21" i="202"/>
  <c r="AS21" i="202"/>
  <c r="AM20" i="202"/>
  <c r="AS20" i="202"/>
  <c r="AM19" i="202"/>
  <c r="AS19" i="202"/>
  <c r="AM18" i="202"/>
  <c r="AS18" i="202"/>
  <c r="AM17" i="202"/>
  <c r="AS17" i="202"/>
  <c r="AM16" i="202"/>
  <c r="AS16" i="202"/>
  <c r="AM15" i="202"/>
  <c r="AS15" i="202"/>
  <c r="AM14" i="202"/>
  <c r="AS14" i="202"/>
  <c r="AM13" i="202"/>
  <c r="AS13" i="202"/>
  <c r="AM12" i="202"/>
  <c r="AS12" i="202"/>
  <c r="AM11" i="202"/>
  <c r="AS11" i="202"/>
  <c r="AM10" i="202"/>
  <c r="AS10" i="202"/>
  <c r="AM9" i="202"/>
  <c r="AS9" i="202"/>
  <c r="AV28" i="202"/>
  <c r="AV27" i="202"/>
  <c r="AV26" i="202"/>
  <c r="AV25" i="202"/>
  <c r="AV24" i="202"/>
  <c r="AV23" i="202"/>
  <c r="AV22" i="202"/>
  <c r="AV21" i="202"/>
  <c r="AV20" i="202"/>
  <c r="AV19" i="202"/>
  <c r="AV18" i="202"/>
  <c r="AV17" i="202"/>
  <c r="AV16" i="202"/>
  <c r="AV15" i="202"/>
  <c r="AV14" i="202"/>
  <c r="AV13" i="202"/>
  <c r="AV12" i="202"/>
  <c r="AV11" i="202"/>
  <c r="AV10" i="202"/>
  <c r="G11" i="209"/>
  <c r="D17" i="209"/>
  <c r="J21" i="59"/>
  <c r="C21" i="37"/>
  <c r="G38" i="56"/>
  <c r="G34" i="56"/>
  <c r="G33" i="56"/>
  <c r="G32" i="56"/>
  <c r="G30" i="56"/>
  <c r="G29" i="56"/>
  <c r="G27" i="56"/>
  <c r="G26" i="56"/>
  <c r="G25" i="56"/>
  <c r="G24" i="56"/>
  <c r="G22" i="56"/>
  <c r="G21" i="56"/>
  <c r="G20" i="56"/>
  <c r="G18" i="56"/>
  <c r="G16" i="56"/>
  <c r="G14" i="56"/>
  <c r="G13" i="56"/>
  <c r="G12" i="56"/>
  <c r="G10" i="56"/>
  <c r="G37" i="56"/>
  <c r="G36" i="56"/>
  <c r="G35" i="56"/>
  <c r="G31" i="56"/>
  <c r="G28" i="56"/>
  <c r="G23" i="56"/>
  <c r="G19" i="56"/>
  <c r="G17" i="56"/>
  <c r="G15" i="56"/>
  <c r="G11" i="56"/>
  <c r="H38" i="39"/>
  <c r="C38" i="39"/>
  <c r="D9" i="10"/>
  <c r="D14" i="10"/>
  <c r="Y10" i="211"/>
  <c r="R30" i="211"/>
  <c r="AG30" i="211" s="1"/>
  <c r="AL27" i="202"/>
  <c r="AL23" i="202"/>
  <c r="AL21" i="202"/>
  <c r="AL18" i="202"/>
  <c r="AL15" i="202"/>
  <c r="AL11" i="202"/>
  <c r="AL28" i="202"/>
  <c r="AL25" i="202"/>
  <c r="AL22" i="202"/>
  <c r="AL19" i="202"/>
  <c r="AL16" i="202"/>
  <c r="AL13" i="202"/>
  <c r="AL10" i="202"/>
  <c r="AL26" i="202"/>
  <c r="AL24" i="202"/>
  <c r="AL20" i="202"/>
  <c r="AL17" i="202"/>
  <c r="AL14" i="202"/>
  <c r="AL12" i="202"/>
  <c r="L38" i="56"/>
  <c r="L37" i="56"/>
  <c r="L36" i="56"/>
  <c r="L35" i="56"/>
  <c r="L34" i="56"/>
  <c r="L33" i="56"/>
  <c r="L32" i="56"/>
  <c r="L31" i="56"/>
  <c r="L30" i="56"/>
  <c r="L29" i="56"/>
  <c r="L28" i="56"/>
  <c r="L27" i="56"/>
  <c r="L26" i="56"/>
  <c r="L25" i="56"/>
  <c r="L24" i="56"/>
  <c r="L23" i="56"/>
  <c r="L22" i="56"/>
  <c r="L21" i="56"/>
  <c r="L20" i="56"/>
  <c r="L19" i="56"/>
  <c r="L18" i="56"/>
  <c r="L17" i="56"/>
  <c r="L16" i="56"/>
  <c r="L15" i="56"/>
  <c r="L14" i="56"/>
  <c r="L13" i="56"/>
  <c r="L12" i="56"/>
  <c r="L11" i="56"/>
  <c r="L10" i="56"/>
  <c r="C38" i="52"/>
  <c r="H38" i="52"/>
  <c r="C20" i="10"/>
  <c r="L20" i="205"/>
  <c r="F20" i="206"/>
  <c r="M30" i="202"/>
  <c r="B38" i="156"/>
  <c r="H20" i="179"/>
  <c r="J9" i="202"/>
  <c r="G30" i="202"/>
  <c r="B28" i="156"/>
  <c r="G12" i="209"/>
  <c r="AC17" i="145"/>
  <c r="AE16" i="145"/>
  <c r="AG16" i="145" s="1"/>
  <c r="AC16" i="145"/>
  <c r="AE18" i="145"/>
  <c r="AG18" i="145" s="1"/>
  <c r="AC15" i="145"/>
  <c r="AC18" i="145"/>
  <c r="AC14" i="145"/>
  <c r="AE14" i="145"/>
  <c r="AG14" i="145" s="1"/>
  <c r="AE15" i="145"/>
  <c r="AG15" i="145" s="1"/>
  <c r="I20" i="206"/>
  <c r="E65" i="209"/>
  <c r="AE17" i="145"/>
  <c r="AG17" i="145" s="1"/>
  <c r="K20" i="206"/>
  <c r="G20" i="205"/>
  <c r="J20" i="205"/>
  <c r="AC30" i="202"/>
  <c r="AU30" i="202" s="1"/>
  <c r="Z30" i="202"/>
  <c r="AV30" i="202" l="1"/>
  <c r="D23" i="208"/>
  <c r="G17" i="208"/>
  <c r="AS30" i="202"/>
  <c r="J30" i="202"/>
  <c r="AT30" i="202" s="1"/>
  <c r="AT9" i="202"/>
  <c r="D63" i="209"/>
  <c r="G17" i="209"/>
  <c r="I15" i="215"/>
  <c r="J15" i="215" s="1"/>
  <c r="D20" i="10"/>
  <c r="I9" i="59"/>
  <c r="J11" i="59"/>
  <c r="G23" i="208" l="1"/>
  <c r="D25" i="208"/>
  <c r="G63" i="209"/>
  <c r="D65" i="209"/>
  <c r="G65" i="209" s="1"/>
  <c r="I9" i="215"/>
  <c r="J9" i="215" s="1"/>
  <c r="J9" i="59"/>
  <c r="I27" i="6"/>
  <c r="O27" i="6"/>
  <c r="Q27" i="6" s="1"/>
  <c r="I28" i="6"/>
  <c r="O28" i="6"/>
  <c r="Q28" i="6" s="1"/>
  <c r="I29" i="6"/>
  <c r="O29" i="6"/>
  <c r="Q29" i="6" s="1"/>
  <c r="G25" i="208" l="1"/>
  <c r="G21" i="59"/>
  <c r="V3" i="178"/>
  <c r="E14" i="178"/>
  <c r="H14" i="178"/>
  <c r="I14" i="178"/>
  <c r="O14" i="178"/>
  <c r="P14" i="178"/>
  <c r="U14" i="178" s="1"/>
  <c r="E15" i="178"/>
  <c r="H15" i="178"/>
  <c r="I15" i="178"/>
  <c r="O15" i="178"/>
  <c r="T15" i="178" s="1"/>
  <c r="P15" i="178"/>
  <c r="U15" i="178" s="1"/>
  <c r="E16" i="178"/>
  <c r="H16" i="178"/>
  <c r="I16" i="178"/>
  <c r="O16" i="178"/>
  <c r="P16" i="178"/>
  <c r="U16" i="178" s="1"/>
  <c r="E17" i="178"/>
  <c r="H17" i="178"/>
  <c r="I17" i="178"/>
  <c r="O17" i="178"/>
  <c r="T17" i="178" s="1"/>
  <c r="P17" i="178"/>
  <c r="U17" i="178" s="1"/>
  <c r="E18" i="178"/>
  <c r="H18" i="178"/>
  <c r="I18" i="178"/>
  <c r="O18" i="178"/>
  <c r="P18" i="178"/>
  <c r="U18" i="178" s="1"/>
  <c r="J5" i="178"/>
  <c r="J4" i="178"/>
  <c r="F14" i="4"/>
  <c r="I14" i="4"/>
  <c r="J14" i="4"/>
  <c r="P14" i="4"/>
  <c r="Q14" i="4"/>
  <c r="V14" i="4" s="1"/>
  <c r="F15" i="4"/>
  <c r="I15" i="4"/>
  <c r="J15" i="4"/>
  <c r="P15" i="4"/>
  <c r="U15" i="4" s="1"/>
  <c r="Q15" i="4"/>
  <c r="V15" i="4" s="1"/>
  <c r="F16" i="4"/>
  <c r="I16" i="4"/>
  <c r="J16" i="4"/>
  <c r="P16" i="4"/>
  <c r="Q16" i="4"/>
  <c r="V16" i="4" s="1"/>
  <c r="F17" i="4"/>
  <c r="I17" i="4"/>
  <c r="J17" i="4"/>
  <c r="P17" i="4"/>
  <c r="U17" i="4" s="1"/>
  <c r="Q17" i="4"/>
  <c r="V17" i="4" s="1"/>
  <c r="F18" i="4"/>
  <c r="I18" i="4"/>
  <c r="J18" i="4"/>
  <c r="P18" i="4"/>
  <c r="Q18" i="4"/>
  <c r="V18" i="4" s="1"/>
  <c r="K5" i="4"/>
  <c r="K4" i="4"/>
  <c r="J20" i="3"/>
  <c r="P30" i="175"/>
  <c r="I30" i="175"/>
  <c r="J5" i="175"/>
  <c r="J4" i="175"/>
  <c r="F5" i="1"/>
  <c r="F4" i="1"/>
  <c r="K3" i="1"/>
  <c r="F34" i="1"/>
  <c r="G15" i="201"/>
  <c r="F15" i="201"/>
  <c r="I24" i="105" s="1"/>
  <c r="D15" i="201"/>
  <c r="C15" i="201"/>
  <c r="G24" i="105" s="1"/>
  <c r="H8" i="201"/>
  <c r="J8" i="201" s="1"/>
  <c r="E8" i="201"/>
  <c r="I8" i="201" s="1"/>
  <c r="F5" i="201"/>
  <c r="A5" i="201"/>
  <c r="F4" i="201"/>
  <c r="A4" i="201"/>
  <c r="K3" i="201"/>
  <c r="E12" i="200"/>
  <c r="H12" i="200"/>
  <c r="J12" i="200" s="1"/>
  <c r="H11" i="200"/>
  <c r="J11" i="200" s="1"/>
  <c r="E11" i="200"/>
  <c r="H10" i="200"/>
  <c r="J10" i="200" s="1"/>
  <c r="E10" i="200"/>
  <c r="H9" i="200"/>
  <c r="J9" i="200" s="1"/>
  <c r="E9" i="200"/>
  <c r="H8" i="200"/>
  <c r="J8" i="200" s="1"/>
  <c r="E8" i="200"/>
  <c r="F5" i="200"/>
  <c r="A5" i="200"/>
  <c r="F4" i="200"/>
  <c r="A4" i="200"/>
  <c r="K3" i="200"/>
  <c r="D14" i="174"/>
  <c r="F14" i="174"/>
  <c r="G14" i="174"/>
  <c r="H9" i="174"/>
  <c r="J9" i="174" s="1"/>
  <c r="H10" i="174"/>
  <c r="J10" i="174" s="1"/>
  <c r="H11" i="174"/>
  <c r="J11" i="174" s="1"/>
  <c r="E9" i="174"/>
  <c r="E10" i="174"/>
  <c r="E11" i="174"/>
  <c r="H8" i="174"/>
  <c r="J8" i="174" s="1"/>
  <c r="E8" i="174"/>
  <c r="H15" i="199"/>
  <c r="J15" i="199" s="1"/>
  <c r="E15" i="199"/>
  <c r="H14" i="199"/>
  <c r="J14" i="199" s="1"/>
  <c r="E14" i="199"/>
  <c r="H13" i="199"/>
  <c r="J13" i="199" s="1"/>
  <c r="E13" i="199"/>
  <c r="H12" i="199"/>
  <c r="J12" i="199" s="1"/>
  <c r="E12" i="199"/>
  <c r="H11" i="199"/>
  <c r="J11" i="199" s="1"/>
  <c r="E11" i="199"/>
  <c r="H10" i="199"/>
  <c r="J10" i="199" s="1"/>
  <c r="E10" i="199"/>
  <c r="H9" i="199"/>
  <c r="J9" i="199" s="1"/>
  <c r="E9" i="199"/>
  <c r="H8" i="199"/>
  <c r="J8" i="199" s="1"/>
  <c r="E8" i="199"/>
  <c r="F5" i="199"/>
  <c r="A5" i="199"/>
  <c r="F4" i="199"/>
  <c r="A4" i="199"/>
  <c r="K3" i="199"/>
  <c r="D21" i="198"/>
  <c r="F21" i="198"/>
  <c r="G21" i="198"/>
  <c r="C21" i="198"/>
  <c r="E9" i="198"/>
  <c r="H9" i="198"/>
  <c r="J9" i="198" s="1"/>
  <c r="E10" i="198"/>
  <c r="H10" i="198"/>
  <c r="J10" i="198" s="1"/>
  <c r="E11" i="198"/>
  <c r="H11" i="198"/>
  <c r="J11" i="198" s="1"/>
  <c r="E12" i="198"/>
  <c r="H12" i="198"/>
  <c r="J12" i="198" s="1"/>
  <c r="E13" i="198"/>
  <c r="H13" i="198"/>
  <c r="J13" i="198" s="1"/>
  <c r="E14" i="198"/>
  <c r="H14" i="198"/>
  <c r="J14" i="198" s="1"/>
  <c r="E15" i="198"/>
  <c r="H15" i="198"/>
  <c r="J15" i="198" s="1"/>
  <c r="E16" i="198"/>
  <c r="H16" i="198"/>
  <c r="J16" i="198" s="1"/>
  <c r="E17" i="198"/>
  <c r="H17" i="198"/>
  <c r="J17" i="198" s="1"/>
  <c r="E18" i="198"/>
  <c r="H18" i="198"/>
  <c r="J18" i="198" s="1"/>
  <c r="E19" i="198"/>
  <c r="H19" i="198"/>
  <c r="J19" i="198" s="1"/>
  <c r="H8" i="198"/>
  <c r="J8" i="198" s="1"/>
  <c r="E8" i="198"/>
  <c r="F5" i="198"/>
  <c r="A5" i="198"/>
  <c r="F4" i="198"/>
  <c r="A4" i="198"/>
  <c r="K3" i="198"/>
  <c r="D14" i="197"/>
  <c r="F14" i="197"/>
  <c r="G14" i="197"/>
  <c r="C14" i="197"/>
  <c r="E10" i="197"/>
  <c r="H10" i="197"/>
  <c r="J10" i="197" s="1"/>
  <c r="E11" i="197"/>
  <c r="H11" i="197"/>
  <c r="J11" i="197" s="1"/>
  <c r="H9" i="197"/>
  <c r="J9" i="197" s="1"/>
  <c r="E9" i="197"/>
  <c r="H8" i="197"/>
  <c r="J8" i="197" s="1"/>
  <c r="E8" i="197"/>
  <c r="F5" i="197"/>
  <c r="A5" i="197"/>
  <c r="F4" i="197"/>
  <c r="A4" i="197"/>
  <c r="K3" i="197"/>
  <c r="H9" i="196"/>
  <c r="J9" i="196" s="1"/>
  <c r="E9" i="196"/>
  <c r="H8" i="196"/>
  <c r="J8" i="196" s="1"/>
  <c r="E8" i="196"/>
  <c r="F5" i="196"/>
  <c r="A5" i="196"/>
  <c r="F4" i="196"/>
  <c r="A4" i="196"/>
  <c r="K3" i="196"/>
  <c r="E19" i="195"/>
  <c r="I19" i="195" s="1"/>
  <c r="E18" i="195"/>
  <c r="I18" i="195" s="1"/>
  <c r="E17" i="195"/>
  <c r="I17" i="195" s="1"/>
  <c r="H10" i="195"/>
  <c r="J10" i="195" s="1"/>
  <c r="E10" i="195"/>
  <c r="H9" i="195"/>
  <c r="J9" i="195" s="1"/>
  <c r="E9" i="195"/>
  <c r="H8" i="195"/>
  <c r="J8" i="195" s="1"/>
  <c r="E8" i="195"/>
  <c r="F5" i="195"/>
  <c r="A5" i="195"/>
  <c r="F4" i="195"/>
  <c r="A4" i="195"/>
  <c r="K3" i="195"/>
  <c r="L9" i="172"/>
  <c r="O9" i="172"/>
  <c r="Q9" i="172" s="1"/>
  <c r="L10" i="172"/>
  <c r="O10" i="172"/>
  <c r="Q10" i="172" s="1"/>
  <c r="L11" i="172"/>
  <c r="O11" i="172"/>
  <c r="Q11" i="172" s="1"/>
  <c r="L12" i="172"/>
  <c r="O12" i="172"/>
  <c r="Q12" i="172" s="1"/>
  <c r="L13" i="172"/>
  <c r="O13" i="172"/>
  <c r="Q13" i="172" s="1"/>
  <c r="L14" i="172"/>
  <c r="O14" i="172"/>
  <c r="Q14" i="172" s="1"/>
  <c r="L15" i="172"/>
  <c r="O15" i="172"/>
  <c r="Q15" i="172" s="1"/>
  <c r="O8" i="172"/>
  <c r="Q8" i="172" s="1"/>
  <c r="L8" i="172"/>
  <c r="D18" i="116"/>
  <c r="D17" i="116"/>
  <c r="D14" i="116"/>
  <c r="D13" i="116"/>
  <c r="G18" i="116"/>
  <c r="I18" i="116" s="1"/>
  <c r="G17" i="116"/>
  <c r="I17" i="116" s="1"/>
  <c r="G14" i="116"/>
  <c r="I14" i="116" s="1"/>
  <c r="G13" i="116"/>
  <c r="I13" i="116" s="1"/>
  <c r="G10" i="116"/>
  <c r="G11" i="116"/>
  <c r="D9" i="116"/>
  <c r="D8" i="116" s="1"/>
  <c r="C12" i="116"/>
  <c r="E12" i="116"/>
  <c r="F12" i="116"/>
  <c r="C8" i="116"/>
  <c r="E8" i="116"/>
  <c r="F8" i="116"/>
  <c r="H18" i="115"/>
  <c r="J18" i="115" s="1"/>
  <c r="N18" i="115"/>
  <c r="P18" i="115" s="1"/>
  <c r="H9" i="115"/>
  <c r="J9" i="115" s="1"/>
  <c r="N9" i="115"/>
  <c r="H10" i="115"/>
  <c r="J10" i="115" s="1"/>
  <c r="N10" i="115"/>
  <c r="P10" i="115" s="1"/>
  <c r="H11" i="115"/>
  <c r="J11" i="115" s="1"/>
  <c r="N11" i="115"/>
  <c r="P11" i="115" s="1"/>
  <c r="H12" i="115"/>
  <c r="J12" i="115" s="1"/>
  <c r="N12" i="115"/>
  <c r="P12" i="115" s="1"/>
  <c r="H13" i="115"/>
  <c r="J13" i="115" s="1"/>
  <c r="N13" i="115"/>
  <c r="P13" i="115" s="1"/>
  <c r="H14" i="115"/>
  <c r="J14" i="115" s="1"/>
  <c r="N14" i="115"/>
  <c r="P14" i="115" s="1"/>
  <c r="H15" i="115"/>
  <c r="J15" i="115" s="1"/>
  <c r="N15" i="115"/>
  <c r="P15" i="115" s="1"/>
  <c r="H16" i="115"/>
  <c r="J16" i="115" s="1"/>
  <c r="N16" i="115"/>
  <c r="P16" i="115" s="1"/>
  <c r="H17" i="115"/>
  <c r="J17" i="115" s="1"/>
  <c r="N17" i="115"/>
  <c r="P17" i="115" s="1"/>
  <c r="D24" i="114"/>
  <c r="G24" i="114"/>
  <c r="I8" i="105" s="1"/>
  <c r="H24" i="114"/>
  <c r="E9" i="114"/>
  <c r="I9" i="114"/>
  <c r="L9" i="114" s="1"/>
  <c r="E10" i="114"/>
  <c r="I10" i="114"/>
  <c r="L10" i="114" s="1"/>
  <c r="E11" i="114"/>
  <c r="I11" i="114"/>
  <c r="L11" i="114" s="1"/>
  <c r="E12" i="114"/>
  <c r="I12" i="114"/>
  <c r="L12" i="114" s="1"/>
  <c r="E13" i="114"/>
  <c r="I13" i="114"/>
  <c r="L13" i="114" s="1"/>
  <c r="E14" i="114"/>
  <c r="I14" i="114"/>
  <c r="L14" i="114" s="1"/>
  <c r="E15" i="114"/>
  <c r="I15" i="114"/>
  <c r="L15" i="114" s="1"/>
  <c r="E16" i="114"/>
  <c r="I16" i="114"/>
  <c r="L16" i="114" s="1"/>
  <c r="E17" i="114"/>
  <c r="I17" i="114"/>
  <c r="L17" i="114" s="1"/>
  <c r="E18" i="114"/>
  <c r="I18" i="114"/>
  <c r="L18" i="114" s="1"/>
  <c r="E19" i="114"/>
  <c r="I19" i="114"/>
  <c r="L19" i="114" s="1"/>
  <c r="E20" i="114"/>
  <c r="I20" i="114"/>
  <c r="L20" i="114" s="1"/>
  <c r="E21" i="114"/>
  <c r="I21" i="114"/>
  <c r="L21" i="114" s="1"/>
  <c r="E22" i="114"/>
  <c r="I22" i="114"/>
  <c r="L22" i="114" s="1"/>
  <c r="H21" i="113"/>
  <c r="D21" i="113"/>
  <c r="E9" i="113"/>
  <c r="I9" i="113"/>
  <c r="L9" i="113" s="1"/>
  <c r="E10" i="113"/>
  <c r="I10" i="113"/>
  <c r="L10" i="113" s="1"/>
  <c r="E11" i="113"/>
  <c r="I11" i="113"/>
  <c r="L11" i="113" s="1"/>
  <c r="E12" i="113"/>
  <c r="I12" i="113"/>
  <c r="L12" i="113" s="1"/>
  <c r="E13" i="113"/>
  <c r="I13" i="113"/>
  <c r="L13" i="113" s="1"/>
  <c r="E14" i="113"/>
  <c r="I14" i="113"/>
  <c r="L14" i="113" s="1"/>
  <c r="E15" i="113"/>
  <c r="I15" i="113"/>
  <c r="L15" i="113" s="1"/>
  <c r="E16" i="113"/>
  <c r="I16" i="113"/>
  <c r="L16" i="113" s="1"/>
  <c r="E17" i="113"/>
  <c r="I17" i="113"/>
  <c r="L17" i="113" s="1"/>
  <c r="E18" i="113"/>
  <c r="I18" i="113"/>
  <c r="L18" i="113" s="1"/>
  <c r="E19" i="113"/>
  <c r="I19" i="113"/>
  <c r="L19" i="113" s="1"/>
  <c r="E20" i="113"/>
  <c r="I20" i="113"/>
  <c r="L20" i="113" s="1"/>
  <c r="E8" i="113"/>
  <c r="K8" i="113" s="1"/>
  <c r="G21" i="112"/>
  <c r="F21" i="112"/>
  <c r="I6" i="105" s="1"/>
  <c r="H10" i="112"/>
  <c r="L10" i="112" s="1"/>
  <c r="H11" i="112"/>
  <c r="L11" i="112" s="1"/>
  <c r="H12" i="112"/>
  <c r="L12" i="112" s="1"/>
  <c r="H13" i="112"/>
  <c r="L13" i="112" s="1"/>
  <c r="H14" i="112"/>
  <c r="L14" i="112" s="1"/>
  <c r="H15" i="112"/>
  <c r="L15" i="112" s="1"/>
  <c r="H16" i="112"/>
  <c r="L16" i="112" s="1"/>
  <c r="H17" i="112"/>
  <c r="L17" i="112" s="1"/>
  <c r="H18" i="112"/>
  <c r="L18" i="112" s="1"/>
  <c r="H19" i="112"/>
  <c r="L19" i="112" s="1"/>
  <c r="H9" i="112"/>
  <c r="L9" i="112" s="1"/>
  <c r="D10" i="112"/>
  <c r="D11" i="112"/>
  <c r="D12" i="112"/>
  <c r="D13" i="112"/>
  <c r="D14" i="112"/>
  <c r="D15" i="112"/>
  <c r="D16" i="112"/>
  <c r="D17" i="112"/>
  <c r="D18" i="112"/>
  <c r="D19" i="112"/>
  <c r="C21" i="112"/>
  <c r="C18" i="111"/>
  <c r="E18" i="111"/>
  <c r="F18" i="111"/>
  <c r="F30" i="111"/>
  <c r="F31" i="111"/>
  <c r="F32" i="111"/>
  <c r="F33" i="111"/>
  <c r="F34" i="111"/>
  <c r="F35" i="111"/>
  <c r="F36" i="111"/>
  <c r="F37" i="111"/>
  <c r="C30" i="111"/>
  <c r="C31" i="111"/>
  <c r="C32" i="111"/>
  <c r="C33" i="111"/>
  <c r="C34" i="111"/>
  <c r="C35" i="111"/>
  <c r="C36" i="111"/>
  <c r="C37" i="111"/>
  <c r="D20" i="111"/>
  <c r="D21" i="111"/>
  <c r="D22" i="111"/>
  <c r="D23" i="111"/>
  <c r="D24" i="111"/>
  <c r="D25" i="111"/>
  <c r="D26" i="111"/>
  <c r="D19" i="111"/>
  <c r="G10" i="111"/>
  <c r="G11" i="111"/>
  <c r="G12" i="111"/>
  <c r="G13" i="111"/>
  <c r="G14" i="111"/>
  <c r="G15" i="111"/>
  <c r="G16" i="111"/>
  <c r="D10" i="111"/>
  <c r="D11" i="111"/>
  <c r="D12" i="111"/>
  <c r="H12" i="111" s="1"/>
  <c r="D13" i="111"/>
  <c r="D34" i="111" s="1"/>
  <c r="D14" i="111"/>
  <c r="D15" i="111"/>
  <c r="H15" i="111" s="1"/>
  <c r="D16" i="111"/>
  <c r="H16" i="111" s="1"/>
  <c r="D9" i="111"/>
  <c r="H9" i="111" s="1"/>
  <c r="L12" i="106"/>
  <c r="M10" i="106"/>
  <c r="M9" i="106"/>
  <c r="I5" i="106"/>
  <c r="I4" i="106"/>
  <c r="J10" i="106"/>
  <c r="O10" i="106" s="1"/>
  <c r="J9" i="106"/>
  <c r="G10" i="106"/>
  <c r="G9" i="106"/>
  <c r="C12" i="106"/>
  <c r="D9" i="103"/>
  <c r="D10" i="103"/>
  <c r="D11" i="103"/>
  <c r="D14" i="102"/>
  <c r="E9" i="102"/>
  <c r="E10" i="102"/>
  <c r="E11" i="102"/>
  <c r="E12" i="102"/>
  <c r="E8" i="102"/>
  <c r="D8" i="101"/>
  <c r="D21" i="101" s="1"/>
  <c r="I40" i="216" s="1"/>
  <c r="J40" i="216" s="1"/>
  <c r="D9" i="100"/>
  <c r="D10" i="100"/>
  <c r="D11" i="100"/>
  <c r="D12" i="100"/>
  <c r="D14" i="100"/>
  <c r="D12" i="99"/>
  <c r="D11" i="99"/>
  <c r="C14" i="99"/>
  <c r="I35" i="216"/>
  <c r="J35" i="216" s="1"/>
  <c r="E10" i="97"/>
  <c r="E11" i="97"/>
  <c r="E12" i="97"/>
  <c r="E13" i="97"/>
  <c r="E14" i="97"/>
  <c r="E15" i="97"/>
  <c r="E16" i="97"/>
  <c r="E17" i="97"/>
  <c r="E18" i="97"/>
  <c r="E19" i="97"/>
  <c r="E20" i="97"/>
  <c r="F19" i="96"/>
  <c r="I30" i="216" s="1"/>
  <c r="J30" i="216" s="1"/>
  <c r="F19" i="95"/>
  <c r="G8" i="95"/>
  <c r="G19" i="95" s="1"/>
  <c r="K20" i="94"/>
  <c r="D20" i="94"/>
  <c r="J19" i="93"/>
  <c r="G19" i="93"/>
  <c r="E19" i="93"/>
  <c r="F9" i="93"/>
  <c r="F10" i="93"/>
  <c r="F11" i="93"/>
  <c r="F12" i="93"/>
  <c r="F13" i="93"/>
  <c r="F14" i="93"/>
  <c r="F15" i="93"/>
  <c r="F16" i="93"/>
  <c r="F17" i="93"/>
  <c r="K3" i="93"/>
  <c r="O19" i="194"/>
  <c r="N19" i="194"/>
  <c r="J19" i="194"/>
  <c r="I19" i="194"/>
  <c r="F19" i="194"/>
  <c r="I24" i="61" s="1"/>
  <c r="J24" i="61" s="1"/>
  <c r="K15" i="194"/>
  <c r="M15" i="194" s="1"/>
  <c r="H15" i="194"/>
  <c r="K14" i="194"/>
  <c r="M14" i="194" s="1"/>
  <c r="H14" i="194"/>
  <c r="K13" i="194"/>
  <c r="M13" i="194" s="1"/>
  <c r="H13" i="194"/>
  <c r="K12" i="194"/>
  <c r="M12" i="194" s="1"/>
  <c r="H12" i="194"/>
  <c r="K11" i="194"/>
  <c r="M11" i="194" s="1"/>
  <c r="H11" i="194"/>
  <c r="K10" i="194"/>
  <c r="M10" i="194" s="1"/>
  <c r="H10" i="194"/>
  <c r="K9" i="194"/>
  <c r="M9" i="194" s="1"/>
  <c r="H9" i="194"/>
  <c r="K8" i="194"/>
  <c r="G5" i="194"/>
  <c r="A5" i="194"/>
  <c r="G4" i="194"/>
  <c r="A4" i="194"/>
  <c r="P3" i="194"/>
  <c r="I9" i="92"/>
  <c r="I10" i="92"/>
  <c r="I11" i="92"/>
  <c r="I12" i="92"/>
  <c r="I13" i="92"/>
  <c r="I14" i="92"/>
  <c r="I15" i="92"/>
  <c r="I8" i="92"/>
  <c r="I9" i="88"/>
  <c r="I10" i="88"/>
  <c r="I11" i="88"/>
  <c r="I12" i="88"/>
  <c r="I13" i="88"/>
  <c r="I14" i="88"/>
  <c r="I15" i="88"/>
  <c r="I8" i="88"/>
  <c r="AB20" i="87"/>
  <c r="N20" i="87"/>
  <c r="K19" i="86"/>
  <c r="F9" i="85"/>
  <c r="F10" i="85"/>
  <c r="F11" i="85"/>
  <c r="F12" i="85"/>
  <c r="F13" i="85"/>
  <c r="F14" i="85"/>
  <c r="F15" i="85"/>
  <c r="F16" i="85"/>
  <c r="F17" i="85"/>
  <c r="E9" i="81"/>
  <c r="E10" i="81"/>
  <c r="L10" i="81" s="1"/>
  <c r="L9" i="167"/>
  <c r="L10" i="167"/>
  <c r="L11" i="167"/>
  <c r="L12" i="167"/>
  <c r="AB30" i="193"/>
  <c r="V30" i="193"/>
  <c r="U30" i="193"/>
  <c r="Q30" i="193"/>
  <c r="P30" i="193"/>
  <c r="O30" i="193"/>
  <c r="N30" i="193"/>
  <c r="M30" i="193"/>
  <c r="L30" i="193"/>
  <c r="AI30" i="193" s="1"/>
  <c r="J30" i="193"/>
  <c r="I30" i="193"/>
  <c r="A5" i="193"/>
  <c r="A4" i="193"/>
  <c r="AC3" i="193"/>
  <c r="I20" i="192"/>
  <c r="G20" i="192"/>
  <c r="F20" i="192"/>
  <c r="D20" i="192"/>
  <c r="C20" i="192"/>
  <c r="I11" i="61" s="1"/>
  <c r="J11" i="61" s="1"/>
  <c r="H13" i="192"/>
  <c r="J13" i="192" s="1"/>
  <c r="E13" i="192"/>
  <c r="H12" i="192"/>
  <c r="J12" i="192" s="1"/>
  <c r="E12" i="192"/>
  <c r="H11" i="192"/>
  <c r="J11" i="192" s="1"/>
  <c r="E11" i="192"/>
  <c r="H10" i="192"/>
  <c r="J10" i="192" s="1"/>
  <c r="E10" i="192"/>
  <c r="J9" i="192"/>
  <c r="E9" i="192"/>
  <c r="E5" i="192"/>
  <c r="A5" i="192"/>
  <c r="E4" i="192"/>
  <c r="A4" i="192"/>
  <c r="K3" i="192"/>
  <c r="F9" i="75"/>
  <c r="F10" i="75"/>
  <c r="F11" i="75"/>
  <c r="F12" i="75"/>
  <c r="F13" i="75"/>
  <c r="F14" i="75"/>
  <c r="F15" i="75"/>
  <c r="F16" i="75"/>
  <c r="F17" i="75"/>
  <c r="F18" i="75"/>
  <c r="F19" i="75"/>
  <c r="F20" i="75"/>
  <c r="F21" i="75"/>
  <c r="F22" i="75"/>
  <c r="F8" i="75"/>
  <c r="I9" i="75"/>
  <c r="L9" i="75" s="1"/>
  <c r="I10" i="75"/>
  <c r="L10" i="75" s="1"/>
  <c r="I11" i="75"/>
  <c r="L11" i="75" s="1"/>
  <c r="I12" i="75"/>
  <c r="L12" i="75" s="1"/>
  <c r="H19" i="194" l="1"/>
  <c r="F19" i="116"/>
  <c r="H10" i="116"/>
  <c r="I10" i="116"/>
  <c r="H11" i="116"/>
  <c r="I11" i="116"/>
  <c r="P9" i="115"/>
  <c r="N19" i="115"/>
  <c r="I10" i="111"/>
  <c r="I31" i="111"/>
  <c r="H14" i="111"/>
  <c r="H10" i="111"/>
  <c r="I34" i="111"/>
  <c r="I13" i="111"/>
  <c r="I37" i="111"/>
  <c r="I16" i="111"/>
  <c r="I12" i="111"/>
  <c r="I33" i="111"/>
  <c r="I14" i="111"/>
  <c r="I35" i="111"/>
  <c r="I36" i="111"/>
  <c r="I15" i="111"/>
  <c r="I32" i="111"/>
  <c r="I11" i="111"/>
  <c r="E14" i="102"/>
  <c r="M8" i="194"/>
  <c r="K19" i="194"/>
  <c r="F19" i="85"/>
  <c r="L9" i="81"/>
  <c r="E12" i="81"/>
  <c r="L12" i="81" s="1"/>
  <c r="F25" i="75"/>
  <c r="J12" i="106"/>
  <c r="I4" i="217" s="1"/>
  <c r="J4" i="217" s="1"/>
  <c r="P9" i="106"/>
  <c r="Q9" i="106" s="1"/>
  <c r="G12" i="106"/>
  <c r="I53" i="132"/>
  <c r="J53" i="132" s="1"/>
  <c r="I21" i="105"/>
  <c r="M49" i="132"/>
  <c r="I49" i="132" s="1"/>
  <c r="J49" i="132" s="1"/>
  <c r="I20" i="105"/>
  <c r="L49" i="132"/>
  <c r="G49" i="132" s="1"/>
  <c r="H49" i="132" s="1"/>
  <c r="G20" i="105"/>
  <c r="G55" i="132"/>
  <c r="H55" i="132" s="1"/>
  <c r="G18" i="105"/>
  <c r="I55" i="132"/>
  <c r="J55" i="132" s="1"/>
  <c r="I18" i="105"/>
  <c r="E22" i="97"/>
  <c r="F19" i="93"/>
  <c r="C19" i="116"/>
  <c r="E19" i="116"/>
  <c r="H17" i="116"/>
  <c r="I24" i="216"/>
  <c r="J24" i="216" s="1"/>
  <c r="I13" i="216"/>
  <c r="J13" i="216" s="1"/>
  <c r="L19" i="86"/>
  <c r="J16" i="178"/>
  <c r="I8" i="199"/>
  <c r="H11" i="196"/>
  <c r="J11" i="196" s="1"/>
  <c r="K16" i="112"/>
  <c r="E21" i="195"/>
  <c r="K12" i="112"/>
  <c r="M12" i="106"/>
  <c r="Q14" i="178"/>
  <c r="L19" i="172"/>
  <c r="I9" i="197"/>
  <c r="E21" i="198"/>
  <c r="E21" i="113"/>
  <c r="I10" i="174"/>
  <c r="K18" i="112"/>
  <c r="K14" i="112"/>
  <c r="K10" i="112"/>
  <c r="E11" i="196"/>
  <c r="L14" i="167"/>
  <c r="G15" i="216" s="1"/>
  <c r="H15" i="216" s="1"/>
  <c r="I9" i="200"/>
  <c r="I9" i="196"/>
  <c r="H21" i="195"/>
  <c r="K19" i="112"/>
  <c r="K15" i="112"/>
  <c r="K11" i="112"/>
  <c r="D13" i="103"/>
  <c r="I42" i="216" s="1"/>
  <c r="J42" i="216" s="1"/>
  <c r="I12" i="200"/>
  <c r="I15" i="199"/>
  <c r="H14" i="197"/>
  <c r="J14" i="197" s="1"/>
  <c r="D16" i="100"/>
  <c r="I39" i="216" s="1"/>
  <c r="J39" i="216" s="1"/>
  <c r="I19" i="92"/>
  <c r="K15" i="4"/>
  <c r="R16" i="4"/>
  <c r="I8" i="200"/>
  <c r="I10" i="200"/>
  <c r="I9" i="174"/>
  <c r="E17" i="199"/>
  <c r="K10" i="113"/>
  <c r="H26" i="111"/>
  <c r="H22" i="111"/>
  <c r="G36" i="111"/>
  <c r="H25" i="111"/>
  <c r="H21" i="111"/>
  <c r="H24" i="111"/>
  <c r="H20" i="111"/>
  <c r="H23" i="111"/>
  <c r="D9" i="99"/>
  <c r="D14" i="99" s="1"/>
  <c r="I38" i="216" s="1"/>
  <c r="J38" i="216" s="1"/>
  <c r="I19" i="88"/>
  <c r="E14" i="200"/>
  <c r="I11" i="200"/>
  <c r="H14" i="200"/>
  <c r="J14" i="200" s="1"/>
  <c r="I11" i="174"/>
  <c r="E14" i="174"/>
  <c r="I8" i="174"/>
  <c r="H17" i="199"/>
  <c r="J17" i="199" s="1"/>
  <c r="I14" i="199"/>
  <c r="O19" i="172"/>
  <c r="Q19" i="172" s="1"/>
  <c r="O18" i="115"/>
  <c r="E24" i="114"/>
  <c r="K9" i="112"/>
  <c r="K17" i="112"/>
  <c r="K13" i="112"/>
  <c r="H19" i="111"/>
  <c r="G32" i="111"/>
  <c r="H11" i="111"/>
  <c r="H13" i="111"/>
  <c r="D8" i="111"/>
  <c r="G8" i="111"/>
  <c r="G4" i="217"/>
  <c r="H4" i="217" s="1"/>
  <c r="I41" i="216"/>
  <c r="J41" i="216" s="1"/>
  <c r="O15" i="115"/>
  <c r="K14" i="4"/>
  <c r="R18" i="4"/>
  <c r="H14" i="174"/>
  <c r="J14" i="174" s="1"/>
  <c r="P8" i="172"/>
  <c r="G12" i="116"/>
  <c r="I12" i="116" s="1"/>
  <c r="D12" i="116"/>
  <c r="D19" i="116" s="1"/>
  <c r="O14" i="115"/>
  <c r="I17" i="216"/>
  <c r="J17" i="216" s="1"/>
  <c r="P9" i="172"/>
  <c r="H9" i="116"/>
  <c r="I27" i="216"/>
  <c r="J27" i="216" s="1"/>
  <c r="Q15" i="178"/>
  <c r="I20" i="3"/>
  <c r="I9" i="199"/>
  <c r="I11" i="199"/>
  <c r="P13" i="172"/>
  <c r="H14" i="116"/>
  <c r="H18" i="116"/>
  <c r="O13" i="115"/>
  <c r="K21" i="114"/>
  <c r="K19" i="114"/>
  <c r="K17" i="114"/>
  <c r="K15" i="114"/>
  <c r="K13" i="114"/>
  <c r="K11" i="114"/>
  <c r="K9" i="114"/>
  <c r="I21" i="113"/>
  <c r="K20" i="113"/>
  <c r="K18" i="113"/>
  <c r="K16" i="113"/>
  <c r="K14" i="113"/>
  <c r="K12" i="113"/>
  <c r="H21" i="112"/>
  <c r="D33" i="111"/>
  <c r="G33" i="111"/>
  <c r="D35" i="111"/>
  <c r="G35" i="111"/>
  <c r="G18" i="111"/>
  <c r="I18" i="111" s="1"/>
  <c r="D18" i="111"/>
  <c r="D37" i="111"/>
  <c r="G37" i="111"/>
  <c r="D31" i="111"/>
  <c r="G31" i="111"/>
  <c r="N9" i="106"/>
  <c r="O9" i="106" s="1"/>
  <c r="I28" i="216"/>
  <c r="J28" i="216" s="1"/>
  <c r="J18" i="178"/>
  <c r="E15" i="201"/>
  <c r="I18" i="198"/>
  <c r="I16" i="198"/>
  <c r="I14" i="198"/>
  <c r="I12" i="198"/>
  <c r="I10" i="198"/>
  <c r="H21" i="198"/>
  <c r="J21" i="198" s="1"/>
  <c r="I8" i="198"/>
  <c r="I11" i="197"/>
  <c r="E14" i="197"/>
  <c r="I10" i="197"/>
  <c r="P15" i="172"/>
  <c r="P11" i="172"/>
  <c r="P14" i="172"/>
  <c r="P10" i="172"/>
  <c r="P12" i="172"/>
  <c r="H13" i="116"/>
  <c r="O9" i="115"/>
  <c r="O11" i="115"/>
  <c r="O10" i="115"/>
  <c r="O17" i="115"/>
  <c r="K22" i="114"/>
  <c r="K20" i="114"/>
  <c r="K18" i="114"/>
  <c r="K16" i="114"/>
  <c r="K14" i="114"/>
  <c r="K12" i="114"/>
  <c r="K10" i="114"/>
  <c r="I24" i="114"/>
  <c r="K19" i="113"/>
  <c r="K17" i="113"/>
  <c r="K15" i="113"/>
  <c r="K13" i="113"/>
  <c r="K11" i="113"/>
  <c r="K9" i="113"/>
  <c r="D36" i="111"/>
  <c r="D32" i="111"/>
  <c r="D30" i="111"/>
  <c r="G34" i="111"/>
  <c r="G30" i="111"/>
  <c r="C29" i="111"/>
  <c r="F29" i="111"/>
  <c r="N10" i="106"/>
  <c r="L20" i="94"/>
  <c r="E20" i="94"/>
  <c r="E20" i="192"/>
  <c r="I11" i="216" s="1"/>
  <c r="J11" i="216" s="1"/>
  <c r="V17" i="178"/>
  <c r="Q18" i="178"/>
  <c r="V15" i="178"/>
  <c r="J14" i="178"/>
  <c r="Q17" i="178"/>
  <c r="J17" i="178"/>
  <c r="Q16" i="178"/>
  <c r="J15" i="178"/>
  <c r="W15" i="4"/>
  <c r="K18" i="4"/>
  <c r="T18" i="178"/>
  <c r="V18" i="178" s="1"/>
  <c r="T16" i="178"/>
  <c r="V16" i="178" s="1"/>
  <c r="T14" i="178"/>
  <c r="V14" i="178" s="1"/>
  <c r="K16" i="4"/>
  <c r="R15" i="4"/>
  <c r="R14" i="4"/>
  <c r="K17" i="4"/>
  <c r="R17" i="4"/>
  <c r="W17" i="4"/>
  <c r="U18" i="4"/>
  <c r="W18" i="4" s="1"/>
  <c r="U16" i="4"/>
  <c r="W16" i="4" s="1"/>
  <c r="U14" i="4"/>
  <c r="W14" i="4" s="1"/>
  <c r="H15" i="201"/>
  <c r="J15" i="201" s="1"/>
  <c r="I10" i="199"/>
  <c r="I12" i="199"/>
  <c r="I13" i="199"/>
  <c r="I19" i="198"/>
  <c r="I17" i="198"/>
  <c r="I15" i="198"/>
  <c r="I13" i="198"/>
  <c r="I11" i="198"/>
  <c r="I9" i="198"/>
  <c r="I8" i="197"/>
  <c r="I8" i="196"/>
  <c r="I10" i="195"/>
  <c r="I9" i="195"/>
  <c r="I8" i="195"/>
  <c r="G8" i="116"/>
  <c r="I8" i="116" s="1"/>
  <c r="O12" i="115"/>
  <c r="O16" i="115"/>
  <c r="D21" i="112"/>
  <c r="G24" i="61"/>
  <c r="H24" i="61" s="1"/>
  <c r="M19" i="194"/>
  <c r="G24" i="216" s="1"/>
  <c r="H24" i="216" s="1"/>
  <c r="J20" i="192"/>
  <c r="G11" i="216" s="1"/>
  <c r="H11" i="216" s="1"/>
  <c r="H20" i="192"/>
  <c r="G11" i="61" s="1"/>
  <c r="H11" i="61" s="1"/>
  <c r="H8" i="111" l="1"/>
  <c r="I15" i="201"/>
  <c r="I14" i="217"/>
  <c r="J14" i="217" s="1"/>
  <c r="J21" i="195"/>
  <c r="I10" i="105"/>
  <c r="I19" i="116"/>
  <c r="F11" i="114"/>
  <c r="F15" i="114"/>
  <c r="F19" i="114"/>
  <c r="F8" i="114"/>
  <c r="F12" i="114"/>
  <c r="F16" i="114"/>
  <c r="F20" i="114"/>
  <c r="F9" i="114"/>
  <c r="F13" i="114"/>
  <c r="F17" i="114"/>
  <c r="F21" i="114"/>
  <c r="F10" i="114"/>
  <c r="F14" i="114"/>
  <c r="F18" i="114"/>
  <c r="F22" i="114"/>
  <c r="J11" i="114"/>
  <c r="J15" i="114"/>
  <c r="J19" i="114"/>
  <c r="J8" i="114"/>
  <c r="J12" i="114"/>
  <c r="J16" i="114"/>
  <c r="J20" i="114"/>
  <c r="J9" i="114"/>
  <c r="J13" i="114"/>
  <c r="J17" i="114"/>
  <c r="J21" i="114"/>
  <c r="L24" i="114"/>
  <c r="J10" i="114"/>
  <c r="J14" i="114"/>
  <c r="J18" i="114"/>
  <c r="J22" i="114"/>
  <c r="F9" i="113"/>
  <c r="F13" i="113"/>
  <c r="F17" i="113"/>
  <c r="F8" i="113"/>
  <c r="F10" i="113"/>
  <c r="F14" i="113"/>
  <c r="F18" i="113"/>
  <c r="F11" i="113"/>
  <c r="F19" i="113"/>
  <c r="F12" i="113"/>
  <c r="F16" i="113"/>
  <c r="F20" i="113"/>
  <c r="F15" i="113"/>
  <c r="J11" i="113"/>
  <c r="J15" i="113"/>
  <c r="J19" i="113"/>
  <c r="J9" i="113"/>
  <c r="J8" i="113"/>
  <c r="J12" i="113"/>
  <c r="J16" i="113"/>
  <c r="J20" i="113"/>
  <c r="J13" i="113"/>
  <c r="J10" i="113"/>
  <c r="J14" i="113"/>
  <c r="J18" i="113"/>
  <c r="J17" i="113"/>
  <c r="E12" i="112"/>
  <c r="E16" i="112"/>
  <c r="E9" i="112"/>
  <c r="E21" i="112"/>
  <c r="E13" i="112"/>
  <c r="E17" i="112"/>
  <c r="E10" i="112"/>
  <c r="E14" i="112"/>
  <c r="E18" i="112"/>
  <c r="E11" i="112"/>
  <c r="E15" i="112"/>
  <c r="E19" i="112"/>
  <c r="I12" i="112"/>
  <c r="I16" i="112"/>
  <c r="I9" i="112"/>
  <c r="L21" i="112"/>
  <c r="I21" i="112"/>
  <c r="I13" i="112"/>
  <c r="I17" i="112"/>
  <c r="I10" i="112"/>
  <c r="I14" i="112"/>
  <c r="I18" i="112"/>
  <c r="I11" i="112"/>
  <c r="I15" i="112"/>
  <c r="I19" i="112"/>
  <c r="I29" i="111"/>
  <c r="I8" i="111"/>
  <c r="I20" i="216"/>
  <c r="J20" i="216" s="1"/>
  <c r="I16" i="216"/>
  <c r="J16" i="216" s="1"/>
  <c r="I25" i="216"/>
  <c r="J25" i="216" s="1"/>
  <c r="G19" i="116"/>
  <c r="I24" i="217"/>
  <c r="J24" i="217" s="1"/>
  <c r="G23" i="217"/>
  <c r="H23" i="217" s="1"/>
  <c r="I23" i="217"/>
  <c r="J23" i="217" s="1"/>
  <c r="G21" i="217"/>
  <c r="H21" i="217" s="1"/>
  <c r="I21" i="217"/>
  <c r="J21" i="217" s="1"/>
  <c r="I20" i="217"/>
  <c r="J20" i="217" s="1"/>
  <c r="G20" i="217"/>
  <c r="H20" i="217" s="1"/>
  <c r="G19" i="217"/>
  <c r="H19" i="217" s="1"/>
  <c r="I18" i="217"/>
  <c r="J18" i="217" s="1"/>
  <c r="G18" i="217"/>
  <c r="H18" i="217" s="1"/>
  <c r="G17" i="217"/>
  <c r="H17" i="217" s="1"/>
  <c r="I17" i="217"/>
  <c r="J17" i="217" s="1"/>
  <c r="G14" i="217"/>
  <c r="H14" i="217" s="1"/>
  <c r="I13" i="217"/>
  <c r="J13" i="217" s="1"/>
  <c r="G13" i="217"/>
  <c r="H13" i="217" s="1"/>
  <c r="G10" i="217"/>
  <c r="H10" i="217" s="1"/>
  <c r="I9" i="217"/>
  <c r="J9" i="217" s="1"/>
  <c r="G6" i="217"/>
  <c r="H6" i="217" s="1"/>
  <c r="G5" i="217"/>
  <c r="H5" i="217" s="1"/>
  <c r="I5" i="217"/>
  <c r="J5" i="217" s="1"/>
  <c r="I8" i="217"/>
  <c r="J8" i="217" s="1"/>
  <c r="G7" i="217"/>
  <c r="H7" i="217" s="1"/>
  <c r="I7" i="217"/>
  <c r="J7" i="217" s="1"/>
  <c r="G8" i="217"/>
  <c r="H8" i="217" s="1"/>
  <c r="F10" i="97"/>
  <c r="I34" i="216"/>
  <c r="J34" i="216" s="1"/>
  <c r="I19" i="217"/>
  <c r="J19" i="217" s="1"/>
  <c r="G24" i="217"/>
  <c r="H24" i="217" s="1"/>
  <c r="I6" i="217"/>
  <c r="J6" i="217" s="1"/>
  <c r="I21" i="195"/>
  <c r="I17" i="199"/>
  <c r="I11" i="196"/>
  <c r="P19" i="172"/>
  <c r="H12" i="116"/>
  <c r="I14" i="200"/>
  <c r="I14" i="174"/>
  <c r="H18" i="111"/>
  <c r="F15" i="97"/>
  <c r="F20" i="97"/>
  <c r="F11" i="97"/>
  <c r="F13" i="97"/>
  <c r="F19" i="97"/>
  <c r="F14" i="97"/>
  <c r="F16" i="97"/>
  <c r="Z30" i="193"/>
  <c r="N12" i="106"/>
  <c r="O12" i="106" s="1"/>
  <c r="F18" i="97"/>
  <c r="F12" i="97"/>
  <c r="F17" i="97"/>
  <c r="F9" i="97"/>
  <c r="I14" i="197"/>
  <c r="G29" i="111"/>
  <c r="I21" i="198"/>
  <c r="H8" i="116"/>
  <c r="D29" i="111"/>
  <c r="W30" i="193"/>
  <c r="T30" i="193"/>
  <c r="K30" i="193"/>
  <c r="AJ30" i="193" s="1"/>
  <c r="AA30" i="193"/>
  <c r="F24" i="114" l="1"/>
  <c r="J24" i="114"/>
  <c r="F21" i="113"/>
  <c r="J21" i="113"/>
  <c r="H19" i="116"/>
  <c r="I10" i="217"/>
  <c r="J10" i="217" s="1"/>
  <c r="X30" i="193"/>
  <c r="Y30" i="193" l="1"/>
  <c r="AK30" i="193" s="1"/>
  <c r="E5" i="74"/>
  <c r="E4" i="74"/>
  <c r="J3" i="74"/>
  <c r="C28" i="74"/>
  <c r="E28" i="74"/>
  <c r="C24" i="74"/>
  <c r="E24" i="74"/>
  <c r="C19" i="74"/>
  <c r="C14" i="74"/>
  <c r="D15" i="74"/>
  <c r="D16" i="74"/>
  <c r="D17" i="74"/>
  <c r="D18" i="74"/>
  <c r="D20" i="74"/>
  <c r="D21" i="74"/>
  <c r="D22" i="74"/>
  <c r="D23" i="74"/>
  <c r="D25" i="74"/>
  <c r="D26" i="74"/>
  <c r="D27" i="74"/>
  <c r="D29" i="74"/>
  <c r="D30" i="74"/>
  <c r="D31" i="74"/>
  <c r="D32" i="74"/>
  <c r="D33" i="74"/>
  <c r="C8" i="74"/>
  <c r="D10" i="74"/>
  <c r="D11" i="74"/>
  <c r="D12" i="74"/>
  <c r="D13" i="74"/>
  <c r="A5" i="191"/>
  <c r="A4" i="191"/>
  <c r="AC3" i="191"/>
  <c r="H29" i="190"/>
  <c r="AI29" i="190" s="1"/>
  <c r="A5" i="190"/>
  <c r="A4" i="190"/>
  <c r="AC3" i="190"/>
  <c r="M34" i="67"/>
  <c r="N24" i="67"/>
  <c r="N25" i="67"/>
  <c r="N26" i="67"/>
  <c r="N27" i="67"/>
  <c r="N28" i="67"/>
  <c r="N29" i="67"/>
  <c r="N30" i="67"/>
  <c r="N31" i="67"/>
  <c r="N32" i="67"/>
  <c r="N23" i="67"/>
  <c r="M20" i="67"/>
  <c r="N17" i="67"/>
  <c r="N18" i="67"/>
  <c r="N16" i="67"/>
  <c r="N11" i="67"/>
  <c r="N12" i="67"/>
  <c r="P20" i="66"/>
  <c r="G20" i="66"/>
  <c r="F108" i="189"/>
  <c r="F39" i="189"/>
  <c r="E39" i="189"/>
  <c r="D39" i="189"/>
  <c r="C39" i="189"/>
  <c r="B39" i="189"/>
  <c r="G35" i="189"/>
  <c r="F33" i="189"/>
  <c r="E33" i="189"/>
  <c r="D33" i="189"/>
  <c r="C33" i="189"/>
  <c r="F30" i="189"/>
  <c r="E30" i="189"/>
  <c r="D30" i="189"/>
  <c r="C30" i="189"/>
  <c r="G29" i="189"/>
  <c r="G26" i="189"/>
  <c r="G25" i="189"/>
  <c r="C24" i="189"/>
  <c r="G23" i="189"/>
  <c r="G22" i="189"/>
  <c r="F21" i="189"/>
  <c r="E21" i="189"/>
  <c r="D21" i="189"/>
  <c r="C21" i="189"/>
  <c r="B21" i="189"/>
  <c r="G20" i="189"/>
  <c r="G17" i="189"/>
  <c r="G16" i="189"/>
  <c r="F15" i="189"/>
  <c r="E15" i="189"/>
  <c r="D15" i="189"/>
  <c r="G14" i="189"/>
  <c r="G13" i="189"/>
  <c r="G12" i="189"/>
  <c r="D5" i="189"/>
  <c r="A5" i="189"/>
  <c r="D4" i="189"/>
  <c r="A4" i="189"/>
  <c r="G3" i="189"/>
  <c r="AL30" i="193" l="1"/>
  <c r="C35" i="74"/>
  <c r="C36" i="189"/>
  <c r="E36" i="189"/>
  <c r="F36" i="189"/>
  <c r="F18" i="189"/>
  <c r="D19" i="74"/>
  <c r="N20" i="67"/>
  <c r="D24" i="74"/>
  <c r="D14" i="74"/>
  <c r="K29" i="190"/>
  <c r="AJ29" i="190" s="1"/>
  <c r="H30" i="190"/>
  <c r="AI30" i="190" s="1"/>
  <c r="R30" i="190"/>
  <c r="N14" i="67"/>
  <c r="N34" i="67"/>
  <c r="B27" i="189"/>
  <c r="F27" i="189"/>
  <c r="D8" i="74"/>
  <c r="D28" i="74"/>
  <c r="M21" i="67"/>
  <c r="M35" i="67" s="1"/>
  <c r="G39" i="189"/>
  <c r="I31" i="59" s="1"/>
  <c r="J31" i="59" s="1"/>
  <c r="J31" i="215"/>
  <c r="D27" i="189"/>
  <c r="C18" i="189"/>
  <c r="E27" i="189"/>
  <c r="G24" i="189"/>
  <c r="C27" i="189"/>
  <c r="D18" i="189"/>
  <c r="D36" i="189"/>
  <c r="E18" i="189"/>
  <c r="G15" i="189"/>
  <c r="B97" i="189"/>
  <c r="G21" i="189"/>
  <c r="G97" i="189" l="1"/>
  <c r="G34" i="189"/>
  <c r="B100" i="189"/>
  <c r="D35" i="74"/>
  <c r="I12" i="216" s="1"/>
  <c r="J12" i="216" s="1"/>
  <c r="N21" i="67"/>
  <c r="F38" i="189"/>
  <c r="K30" i="190"/>
  <c r="T30" i="190"/>
  <c r="C38" i="189"/>
  <c r="E38" i="189"/>
  <c r="G27" i="189"/>
  <c r="D38" i="189"/>
  <c r="G31" i="189"/>
  <c r="B33" i="189"/>
  <c r="G33" i="189" s="1"/>
  <c r="G18" i="189"/>
  <c r="I9" i="216" l="1"/>
  <c r="J9" i="216" s="1"/>
  <c r="AJ30" i="190"/>
  <c r="N35" i="67"/>
  <c r="G8" i="216" s="1"/>
  <c r="H8" i="216" s="1"/>
  <c r="B99" i="189"/>
  <c r="G99" i="189" s="1"/>
  <c r="G100" i="189"/>
  <c r="G32" i="189"/>
  <c r="B98" i="189"/>
  <c r="W30" i="190"/>
  <c r="Y29" i="190"/>
  <c r="AA29" i="190"/>
  <c r="AA30" i="190" s="1"/>
  <c r="Z29" i="190"/>
  <c r="Z30" i="190" s="1"/>
  <c r="B30" i="189"/>
  <c r="G9" i="216" l="1"/>
  <c r="H9" i="216" s="1"/>
  <c r="G98" i="189"/>
  <c r="B96" i="189"/>
  <c r="Y30" i="190"/>
  <c r="X29" i="190"/>
  <c r="G30" i="189"/>
  <c r="B36" i="189"/>
  <c r="AK29" i="190" l="1"/>
  <c r="AL29" i="190"/>
  <c r="B102" i="189"/>
  <c r="G96" i="189"/>
  <c r="X30" i="190"/>
  <c r="G36" i="189"/>
  <c r="B38" i="189"/>
  <c r="AK30" i="190" l="1"/>
  <c r="AL30" i="190"/>
  <c r="G102" i="189"/>
  <c r="B104" i="189"/>
  <c r="G104" i="189" s="1"/>
  <c r="G31" i="215" s="1"/>
  <c r="H31" i="215" s="1"/>
  <c r="G38" i="189"/>
  <c r="G31" i="59" s="1"/>
  <c r="H31" i="59" s="1"/>
  <c r="L19" i="62" l="1"/>
  <c r="M19" i="62"/>
  <c r="J20" i="55"/>
  <c r="F20" i="55"/>
  <c r="I35" i="59" s="1"/>
  <c r="J35" i="59" s="1"/>
  <c r="H10" i="55"/>
  <c r="H11" i="55"/>
  <c r="H12" i="55"/>
  <c r="H13" i="55"/>
  <c r="E20" i="54"/>
  <c r="E19" i="54"/>
  <c r="E18" i="54"/>
  <c r="E17" i="54"/>
  <c r="E16" i="54"/>
  <c r="E10" i="54"/>
  <c r="E11" i="54"/>
  <c r="E12" i="54"/>
  <c r="E13" i="54"/>
  <c r="J10" i="163"/>
  <c r="J11" i="163"/>
  <c r="J12" i="163"/>
  <c r="J13" i="163"/>
  <c r="J14" i="163"/>
  <c r="J15" i="163"/>
  <c r="J16" i="163"/>
  <c r="J17" i="163"/>
  <c r="J18" i="163"/>
  <c r="H28" i="52"/>
  <c r="H18" i="52"/>
  <c r="H8" i="52"/>
  <c r="D36" i="52"/>
  <c r="D35" i="52"/>
  <c r="D34" i="52"/>
  <c r="D33" i="52"/>
  <c r="D32" i="52"/>
  <c r="D31" i="52"/>
  <c r="D30" i="52"/>
  <c r="D29" i="52"/>
  <c r="D26" i="52"/>
  <c r="D25" i="52"/>
  <c r="D24" i="52"/>
  <c r="D23" i="52"/>
  <c r="D22" i="52"/>
  <c r="D21" i="52"/>
  <c r="D20" i="52"/>
  <c r="D19" i="52"/>
  <c r="D39" i="52" s="1"/>
  <c r="D10" i="52"/>
  <c r="D11" i="52"/>
  <c r="D12" i="52"/>
  <c r="D13" i="52"/>
  <c r="D14" i="52"/>
  <c r="D15" i="52"/>
  <c r="D16" i="52"/>
  <c r="C20" i="161"/>
  <c r="D40" i="52" l="1"/>
  <c r="E8" i="54"/>
  <c r="J20" i="163"/>
  <c r="I33" i="215" s="1"/>
  <c r="J33" i="215" s="1"/>
  <c r="D43" i="52"/>
  <c r="G9" i="56"/>
  <c r="D45" i="52"/>
  <c r="D41" i="52"/>
  <c r="D28" i="52"/>
  <c r="D44" i="52"/>
  <c r="E15" i="54"/>
  <c r="D46" i="52"/>
  <c r="D42" i="52"/>
  <c r="D18" i="52"/>
  <c r="I5" i="216"/>
  <c r="J5" i="216" s="1"/>
  <c r="I37" i="215"/>
  <c r="J37" i="215" s="1"/>
  <c r="H20" i="55"/>
  <c r="I35" i="215" s="1"/>
  <c r="J35" i="215" s="1"/>
  <c r="D8" i="52"/>
  <c r="D20" i="161"/>
  <c r="I29" i="215" s="1"/>
  <c r="F23" i="151"/>
  <c r="F24" i="151"/>
  <c r="F25" i="151"/>
  <c r="F26" i="151"/>
  <c r="G28" i="151"/>
  <c r="C28" i="151"/>
  <c r="K26" i="151"/>
  <c r="K25" i="151"/>
  <c r="K24" i="151"/>
  <c r="K23" i="151"/>
  <c r="D10" i="153"/>
  <c r="D11" i="153"/>
  <c r="D12" i="153"/>
  <c r="D13" i="153"/>
  <c r="E19" i="151"/>
  <c r="F9" i="151"/>
  <c r="F10" i="151"/>
  <c r="F11" i="151"/>
  <c r="F12" i="151"/>
  <c r="F13" i="151"/>
  <c r="F14" i="151"/>
  <c r="F15" i="151"/>
  <c r="F16" i="151"/>
  <c r="F17" i="151"/>
  <c r="F8" i="151"/>
  <c r="E5" i="39"/>
  <c r="E4" i="39"/>
  <c r="J3" i="39"/>
  <c r="D37" i="39"/>
  <c r="D36" i="39"/>
  <c r="D35" i="39"/>
  <c r="D34" i="39"/>
  <c r="D33" i="39"/>
  <c r="D32" i="39"/>
  <c r="D31" i="39"/>
  <c r="D30" i="39"/>
  <c r="D29" i="39"/>
  <c r="D27" i="39"/>
  <c r="D26" i="39"/>
  <c r="D25" i="39"/>
  <c r="D24" i="39"/>
  <c r="D23" i="39"/>
  <c r="D22" i="39"/>
  <c r="D21" i="39"/>
  <c r="D20" i="39"/>
  <c r="C18" i="39"/>
  <c r="D11" i="39"/>
  <c r="D12" i="39"/>
  <c r="D13" i="39"/>
  <c r="D14" i="39"/>
  <c r="D15" i="39"/>
  <c r="D16" i="39"/>
  <c r="D17" i="39"/>
  <c r="D9" i="39"/>
  <c r="C43" i="147"/>
  <c r="D43" i="147"/>
  <c r="E43" i="147"/>
  <c r="D11" i="37"/>
  <c r="D23" i="37" s="1"/>
  <c r="D12" i="37"/>
  <c r="D14" i="37"/>
  <c r="D15" i="37"/>
  <c r="D16" i="37"/>
  <c r="D18" i="37"/>
  <c r="D19" i="37"/>
  <c r="D20" i="37"/>
  <c r="AD23" i="146"/>
  <c r="G9" i="33"/>
  <c r="U9" i="33" s="1"/>
  <c r="G10" i="33"/>
  <c r="U10" i="33" s="1"/>
  <c r="G11" i="33"/>
  <c r="U11" i="33" s="1"/>
  <c r="G12" i="33"/>
  <c r="U12" i="33" s="1"/>
  <c r="A5" i="186"/>
  <c r="A4" i="186"/>
  <c r="Q3" i="186"/>
  <c r="G22" i="185"/>
  <c r="G21" i="185"/>
  <c r="G20" i="185"/>
  <c r="G19" i="185"/>
  <c r="G18" i="185"/>
  <c r="G16" i="185"/>
  <c r="G15" i="185"/>
  <c r="G13" i="185"/>
  <c r="E5" i="185"/>
  <c r="A5" i="185"/>
  <c r="E4" i="185"/>
  <c r="A4" i="185"/>
  <c r="H3" i="185"/>
  <c r="AF20" i="145"/>
  <c r="F9" i="28"/>
  <c r="F10" i="28"/>
  <c r="F11" i="28"/>
  <c r="F12" i="28"/>
  <c r="K9" i="27"/>
  <c r="K10" i="27"/>
  <c r="K11" i="27"/>
  <c r="K12" i="27"/>
  <c r="L14" i="27"/>
  <c r="M14" i="27"/>
  <c r="O14" i="27"/>
  <c r="L10" i="165"/>
  <c r="L11" i="165"/>
  <c r="L12" i="165"/>
  <c r="L13" i="165"/>
  <c r="E5" i="183"/>
  <c r="E4" i="183"/>
  <c r="J14" i="59"/>
  <c r="H18" i="183"/>
  <c r="J18" i="183" s="1"/>
  <c r="E18" i="183"/>
  <c r="H17" i="183"/>
  <c r="J17" i="183" s="1"/>
  <c r="E17" i="183"/>
  <c r="H16" i="183"/>
  <c r="J16" i="183" s="1"/>
  <c r="E16" i="183"/>
  <c r="H15" i="183"/>
  <c r="J15" i="183" s="1"/>
  <c r="E15" i="183"/>
  <c r="H14" i="183"/>
  <c r="J14" i="183" s="1"/>
  <c r="E14" i="183"/>
  <c r="H13" i="183"/>
  <c r="J13" i="183" s="1"/>
  <c r="E13" i="183"/>
  <c r="H12" i="183"/>
  <c r="J12" i="183" s="1"/>
  <c r="E12" i="183"/>
  <c r="H11" i="183"/>
  <c r="J11" i="183" s="1"/>
  <c r="E11" i="183"/>
  <c r="H10" i="183"/>
  <c r="E10" i="183"/>
  <c r="A5" i="183"/>
  <c r="A4" i="183"/>
  <c r="J3" i="183"/>
  <c r="D29" i="169"/>
  <c r="D30" i="169"/>
  <c r="D31" i="169"/>
  <c r="D32" i="169"/>
  <c r="D33" i="169"/>
  <c r="D34" i="169"/>
  <c r="D35" i="169"/>
  <c r="D36" i="169"/>
  <c r="D37" i="169"/>
  <c r="D38" i="169"/>
  <c r="D39" i="169"/>
  <c r="D40" i="169"/>
  <c r="D41" i="169"/>
  <c r="I43" i="169"/>
  <c r="H29" i="169"/>
  <c r="J29" i="169" s="1"/>
  <c r="H30" i="169"/>
  <c r="J30" i="169" s="1"/>
  <c r="H31" i="169"/>
  <c r="J31" i="169" s="1"/>
  <c r="H32" i="169"/>
  <c r="J32" i="169" s="1"/>
  <c r="H33" i="169"/>
  <c r="J33" i="169" s="1"/>
  <c r="H34" i="169"/>
  <c r="J34" i="169" s="1"/>
  <c r="H35" i="169"/>
  <c r="J35" i="169" s="1"/>
  <c r="H36" i="169"/>
  <c r="J36" i="169" s="1"/>
  <c r="H37" i="169"/>
  <c r="J37" i="169" s="1"/>
  <c r="H38" i="169"/>
  <c r="J38" i="169" s="1"/>
  <c r="H39" i="169"/>
  <c r="J39" i="169" s="1"/>
  <c r="H40" i="169"/>
  <c r="J40" i="169" s="1"/>
  <c r="H41" i="169"/>
  <c r="J41" i="169" s="1"/>
  <c r="G10" i="169"/>
  <c r="I10" i="169" s="1"/>
  <c r="G11" i="169"/>
  <c r="I11" i="169" s="1"/>
  <c r="D12" i="169"/>
  <c r="K12" i="169" s="1"/>
  <c r="G12" i="169"/>
  <c r="I12" i="169" s="1"/>
  <c r="D13" i="169"/>
  <c r="K13" i="169" s="1"/>
  <c r="G13" i="169"/>
  <c r="I13" i="169" s="1"/>
  <c r="D14" i="169"/>
  <c r="K14" i="169" s="1"/>
  <c r="G14" i="169"/>
  <c r="D15" i="169"/>
  <c r="K15" i="169" s="1"/>
  <c r="G15" i="169"/>
  <c r="I15" i="169" s="1"/>
  <c r="D16" i="169"/>
  <c r="K16" i="169" s="1"/>
  <c r="G16" i="169"/>
  <c r="I16" i="169" s="1"/>
  <c r="D17" i="169"/>
  <c r="K17" i="169" s="1"/>
  <c r="G17" i="169"/>
  <c r="I17" i="169" s="1"/>
  <c r="D18" i="169"/>
  <c r="K18" i="169" s="1"/>
  <c r="G18" i="169"/>
  <c r="I18" i="169" s="1"/>
  <c r="D19" i="169"/>
  <c r="K19" i="169" s="1"/>
  <c r="G19" i="169"/>
  <c r="I19" i="169" s="1"/>
  <c r="D20" i="169"/>
  <c r="K20" i="169" s="1"/>
  <c r="G20" i="169"/>
  <c r="I20" i="169" s="1"/>
  <c r="D21" i="169"/>
  <c r="K21" i="169" s="1"/>
  <c r="G21" i="169"/>
  <c r="I21" i="169" s="1"/>
  <c r="D22" i="169"/>
  <c r="K22" i="169" s="1"/>
  <c r="G22" i="169"/>
  <c r="I22" i="169" s="1"/>
  <c r="H5" i="182"/>
  <c r="H4" i="182"/>
  <c r="O3" i="182"/>
  <c r="O21" i="182"/>
  <c r="O20" i="182"/>
  <c r="O19" i="182"/>
  <c r="O16" i="182"/>
  <c r="O14" i="182"/>
  <c r="O13" i="182"/>
  <c r="N25" i="182"/>
  <c r="M25" i="182"/>
  <c r="L11" i="182"/>
  <c r="L17" i="182" s="1"/>
  <c r="O10" i="182"/>
  <c r="O9" i="182"/>
  <c r="K21" i="182"/>
  <c r="K20" i="182"/>
  <c r="K19" i="182"/>
  <c r="K15" i="182"/>
  <c r="K14" i="182"/>
  <c r="K13" i="182"/>
  <c r="J25" i="182"/>
  <c r="I25" i="182"/>
  <c r="H11" i="182"/>
  <c r="H17" i="182" s="1"/>
  <c r="K10" i="182"/>
  <c r="K9" i="182"/>
  <c r="G19" i="182"/>
  <c r="G15" i="182"/>
  <c r="G14" i="182"/>
  <c r="G13" i="182"/>
  <c r="F25" i="182"/>
  <c r="E25" i="182"/>
  <c r="D11" i="182"/>
  <c r="D17" i="182" s="1"/>
  <c r="G10" i="182"/>
  <c r="G9" i="182"/>
  <c r="A5" i="182"/>
  <c r="A4" i="182"/>
  <c r="F25" i="180"/>
  <c r="E25" i="180"/>
  <c r="G13" i="180"/>
  <c r="G15" i="180"/>
  <c r="G16" i="180"/>
  <c r="G18" i="180"/>
  <c r="G19" i="180"/>
  <c r="G20" i="180"/>
  <c r="I10" i="59"/>
  <c r="J10" i="59" s="1"/>
  <c r="H3" i="180"/>
  <c r="E5" i="180"/>
  <c r="E4" i="180"/>
  <c r="A5" i="180"/>
  <c r="A4" i="180"/>
  <c r="E10" i="179"/>
  <c r="E11" i="179"/>
  <c r="E12" i="179"/>
  <c r="E13" i="179"/>
  <c r="E14" i="179"/>
  <c r="E15" i="179"/>
  <c r="E16" i="179"/>
  <c r="E17" i="179"/>
  <c r="E9" i="179"/>
  <c r="J10" i="179"/>
  <c r="J11" i="179"/>
  <c r="J12" i="179"/>
  <c r="J13" i="179"/>
  <c r="J14" i="179"/>
  <c r="J15" i="179"/>
  <c r="J16" i="179"/>
  <c r="J17" i="179"/>
  <c r="K3" i="179"/>
  <c r="L17" i="179"/>
  <c r="L16" i="179"/>
  <c r="L15" i="179"/>
  <c r="L14" i="179"/>
  <c r="L13" i="179"/>
  <c r="L12" i="179"/>
  <c r="L11" i="179"/>
  <c r="L10" i="179"/>
  <c r="A5" i="179"/>
  <c r="A4" i="179"/>
  <c r="D38" i="52" l="1"/>
  <c r="D47" i="39"/>
  <c r="D22" i="37"/>
  <c r="G40" i="56"/>
  <c r="G36" i="215" s="1"/>
  <c r="H36" i="215" s="1"/>
  <c r="D39" i="39"/>
  <c r="D44" i="39"/>
  <c r="D41" i="39"/>
  <c r="G14" i="33"/>
  <c r="F14" i="28"/>
  <c r="L15" i="165"/>
  <c r="H20" i="183"/>
  <c r="G17" i="182"/>
  <c r="D23" i="182"/>
  <c r="O17" i="182"/>
  <c r="L23" i="182"/>
  <c r="O23" i="182" s="1"/>
  <c r="H23" i="182"/>
  <c r="K23" i="182" s="1"/>
  <c r="K17" i="182"/>
  <c r="I12" i="59"/>
  <c r="J12" i="59" s="1"/>
  <c r="D8" i="39"/>
  <c r="E22" i="54"/>
  <c r="I34" i="215" s="1"/>
  <c r="J34" i="215" s="1"/>
  <c r="D15" i="153"/>
  <c r="F28" i="151"/>
  <c r="D28" i="39"/>
  <c r="I32" i="215"/>
  <c r="D18" i="39"/>
  <c r="D24" i="169"/>
  <c r="K24" i="169" s="1"/>
  <c r="E20" i="183"/>
  <c r="I14" i="215" s="1"/>
  <c r="J14" i="215" s="1"/>
  <c r="J10" i="183"/>
  <c r="D46" i="39"/>
  <c r="D13" i="37"/>
  <c r="D9" i="37"/>
  <c r="D43" i="169"/>
  <c r="J10" i="169"/>
  <c r="D42" i="39"/>
  <c r="H21" i="59"/>
  <c r="K14" i="27"/>
  <c r="J21" i="215"/>
  <c r="I17" i="215"/>
  <c r="J17" i="215" s="1"/>
  <c r="E20" i="179"/>
  <c r="I10" i="215" s="1"/>
  <c r="J10" i="215" s="1"/>
  <c r="J16" i="169"/>
  <c r="F19" i="151"/>
  <c r="K28" i="151"/>
  <c r="G15" i="215"/>
  <c r="H15" i="215" s="1"/>
  <c r="J22" i="169"/>
  <c r="J17" i="169"/>
  <c r="H25" i="182"/>
  <c r="D43" i="39"/>
  <c r="J19" i="169"/>
  <c r="J15" i="169"/>
  <c r="J20" i="169"/>
  <c r="L25" i="182"/>
  <c r="I14" i="169"/>
  <c r="D40" i="39"/>
  <c r="D45" i="39"/>
  <c r="D24" i="37"/>
  <c r="D21" i="37" s="1"/>
  <c r="J11" i="169"/>
  <c r="J21" i="169"/>
  <c r="J18" i="169"/>
  <c r="J13" i="169"/>
  <c r="H43" i="169"/>
  <c r="J12" i="169"/>
  <c r="O11" i="182"/>
  <c r="H21" i="215"/>
  <c r="G11" i="182"/>
  <c r="K11" i="182"/>
  <c r="O12" i="182"/>
  <c r="K12" i="182"/>
  <c r="J9" i="179"/>
  <c r="J20" i="179" s="1"/>
  <c r="K20" i="179"/>
  <c r="L20" i="179" s="1"/>
  <c r="L9" i="179"/>
  <c r="D38" i="39" l="1"/>
  <c r="J20" i="183"/>
  <c r="G14" i="215" s="1"/>
  <c r="H14" i="215" s="1"/>
  <c r="G23" i="182"/>
  <c r="G25" i="182" s="1"/>
  <c r="D25" i="182"/>
  <c r="I28" i="215"/>
  <c r="J28" i="215" s="1"/>
  <c r="I22" i="215"/>
  <c r="J22" i="215" s="1"/>
  <c r="I16" i="215"/>
  <c r="J16" i="215" s="1"/>
  <c r="I12" i="215"/>
  <c r="J12" i="215" s="1"/>
  <c r="I27" i="215"/>
  <c r="I13" i="215"/>
  <c r="J13" i="215" s="1"/>
  <c r="G14" i="59"/>
  <c r="H14" i="59" s="1"/>
  <c r="G25" i="180"/>
  <c r="G10" i="215" s="1"/>
  <c r="H10" i="215" s="1"/>
  <c r="G10" i="59"/>
  <c r="H10" i="59" s="1"/>
  <c r="I26" i="215"/>
  <c r="J14" i="169"/>
  <c r="K25" i="182"/>
  <c r="O25" i="182" l="1"/>
  <c r="G12" i="59"/>
  <c r="H12" i="59" s="1"/>
  <c r="G12" i="215"/>
  <c r="H12" i="215" s="1"/>
  <c r="H31" i="6"/>
  <c r="J31" i="6"/>
  <c r="K31" i="6"/>
  <c r="L31" i="6"/>
  <c r="M31" i="6"/>
  <c r="N31" i="6"/>
  <c r="P31" i="6"/>
  <c r="G31" i="6"/>
  <c r="I8" i="59" s="1"/>
  <c r="I11" i="6"/>
  <c r="O11" i="6"/>
  <c r="Q11" i="6" s="1"/>
  <c r="I12" i="6"/>
  <c r="O12" i="6"/>
  <c r="Q12" i="6" s="1"/>
  <c r="I13" i="6"/>
  <c r="O13" i="6"/>
  <c r="Q13" i="6" s="1"/>
  <c r="I14" i="6"/>
  <c r="O14" i="6"/>
  <c r="Q14" i="6" s="1"/>
  <c r="I15" i="6"/>
  <c r="O15" i="6"/>
  <c r="Q15" i="6" s="1"/>
  <c r="I16" i="6"/>
  <c r="O16" i="6"/>
  <c r="Q16" i="6" s="1"/>
  <c r="I17" i="6"/>
  <c r="O17" i="6"/>
  <c r="Q17" i="6" s="1"/>
  <c r="I18" i="6"/>
  <c r="O18" i="6"/>
  <c r="Q18" i="6" s="1"/>
  <c r="I19" i="6"/>
  <c r="O19" i="6"/>
  <c r="Q19" i="6" s="1"/>
  <c r="I20" i="6"/>
  <c r="O20" i="6"/>
  <c r="Q20" i="6" s="1"/>
  <c r="I21" i="6"/>
  <c r="O21" i="6"/>
  <c r="Q21" i="6" s="1"/>
  <c r="I22" i="6"/>
  <c r="O22" i="6"/>
  <c r="Q22" i="6" s="1"/>
  <c r="I23" i="6"/>
  <c r="O23" i="6"/>
  <c r="Q23" i="6" s="1"/>
  <c r="I24" i="6"/>
  <c r="O24" i="6"/>
  <c r="Q24" i="6" s="1"/>
  <c r="I25" i="6"/>
  <c r="O25" i="6"/>
  <c r="Q25" i="6" s="1"/>
  <c r="I26" i="6"/>
  <c r="O26" i="6"/>
  <c r="Q26" i="6" s="1"/>
  <c r="I10" i="6"/>
  <c r="S20" i="178"/>
  <c r="R20" i="178"/>
  <c r="N20" i="178"/>
  <c r="M20" i="178"/>
  <c r="L20" i="178"/>
  <c r="G20" i="178"/>
  <c r="P13" i="178"/>
  <c r="U13" i="178" s="1"/>
  <c r="O13" i="178"/>
  <c r="T13" i="178" s="1"/>
  <c r="I13" i="178"/>
  <c r="H13" i="178"/>
  <c r="E13" i="178"/>
  <c r="P12" i="178"/>
  <c r="U12" i="178" s="1"/>
  <c r="O12" i="178"/>
  <c r="I12" i="178"/>
  <c r="H12" i="178"/>
  <c r="E12" i="178"/>
  <c r="P11" i="178"/>
  <c r="U11" i="178" s="1"/>
  <c r="O11" i="178"/>
  <c r="T11" i="178" s="1"/>
  <c r="I11" i="178"/>
  <c r="H11" i="178"/>
  <c r="E11" i="178"/>
  <c r="P10" i="178"/>
  <c r="U10" i="178" s="1"/>
  <c r="O10" i="178"/>
  <c r="I10" i="178"/>
  <c r="H10" i="178"/>
  <c r="E10" i="178"/>
  <c r="A5" i="178"/>
  <c r="A4" i="178"/>
  <c r="T20" i="4"/>
  <c r="S20" i="4"/>
  <c r="E20" i="4"/>
  <c r="G20" i="4"/>
  <c r="H20" i="4"/>
  <c r="L20" i="4"/>
  <c r="I10" i="4"/>
  <c r="J10" i="4"/>
  <c r="I11" i="4"/>
  <c r="J11" i="4"/>
  <c r="I12" i="4"/>
  <c r="J12" i="4"/>
  <c r="I13" i="4"/>
  <c r="J13" i="4"/>
  <c r="H20" i="178" l="1"/>
  <c r="I20" i="178"/>
  <c r="J10" i="178"/>
  <c r="J8" i="59"/>
  <c r="J9" i="178"/>
  <c r="I31" i="6"/>
  <c r="I8" i="215" s="1"/>
  <c r="E20" i="178"/>
  <c r="I7" i="59" s="1"/>
  <c r="J7" i="59" s="1"/>
  <c r="Q10" i="178"/>
  <c r="K12" i="4"/>
  <c r="K9" i="4"/>
  <c r="Q31" i="6"/>
  <c r="G8" i="215" s="1"/>
  <c r="I20" i="4"/>
  <c r="O31" i="6"/>
  <c r="G8" i="59" s="1"/>
  <c r="K13" i="4"/>
  <c r="K11" i="4"/>
  <c r="K10" i="4"/>
  <c r="Q12" i="178"/>
  <c r="T10" i="178"/>
  <c r="V11" i="178"/>
  <c r="J12" i="178"/>
  <c r="T12" i="178"/>
  <c r="V12" i="178" s="1"/>
  <c r="V13" i="178"/>
  <c r="J11" i="178"/>
  <c r="J13" i="178"/>
  <c r="U20" i="178"/>
  <c r="Q11" i="178"/>
  <c r="Q13" i="178"/>
  <c r="O20" i="178"/>
  <c r="P20" i="178"/>
  <c r="J20" i="4"/>
  <c r="D44" i="61"/>
  <c r="C44" i="61"/>
  <c r="Q3" i="3"/>
  <c r="J28" i="175"/>
  <c r="M27" i="175"/>
  <c r="J27" i="175"/>
  <c r="M26" i="175"/>
  <c r="J26" i="175"/>
  <c r="M25" i="175"/>
  <c r="J25" i="175"/>
  <c r="M24" i="175"/>
  <c r="J24" i="175"/>
  <c r="M23" i="175"/>
  <c r="J23" i="175"/>
  <c r="M22" i="175"/>
  <c r="J22" i="175"/>
  <c r="M21" i="175"/>
  <c r="J21" i="175"/>
  <c r="M20" i="175"/>
  <c r="J20" i="175"/>
  <c r="M19" i="175"/>
  <c r="J19" i="175"/>
  <c r="M18" i="175"/>
  <c r="J18" i="175"/>
  <c r="J17" i="175"/>
  <c r="J16" i="175"/>
  <c r="J15" i="175"/>
  <c r="J14" i="175"/>
  <c r="S13" i="175"/>
  <c r="J13" i="175"/>
  <c r="J12" i="175"/>
  <c r="J11" i="175"/>
  <c r="J10" i="175"/>
  <c r="J30" i="175" s="1"/>
  <c r="A5" i="175"/>
  <c r="A4" i="175"/>
  <c r="S3" i="175"/>
  <c r="K10" i="3"/>
  <c r="N10" i="3"/>
  <c r="K11" i="3"/>
  <c r="N11" i="3"/>
  <c r="R11" i="3" s="1"/>
  <c r="K12" i="3"/>
  <c r="N12" i="3"/>
  <c r="R12" i="3" s="1"/>
  <c r="K13" i="3"/>
  <c r="N13" i="3"/>
  <c r="R13" i="3" s="1"/>
  <c r="K14" i="3"/>
  <c r="N14" i="3"/>
  <c r="R14" i="3" s="1"/>
  <c r="K15" i="3"/>
  <c r="N15" i="3"/>
  <c r="R15" i="3" s="1"/>
  <c r="K16" i="3"/>
  <c r="N16" i="3"/>
  <c r="R16" i="3" s="1"/>
  <c r="K17" i="3"/>
  <c r="N17" i="3"/>
  <c r="R17" i="3" s="1"/>
  <c r="K18" i="3"/>
  <c r="N18" i="3"/>
  <c r="R18" i="3" s="1"/>
  <c r="Q20" i="3"/>
  <c r="N9" i="3"/>
  <c r="R9" i="3" s="1"/>
  <c r="M30" i="175" l="1"/>
  <c r="H8" i="215"/>
  <c r="J8" i="215"/>
  <c r="H8" i="59"/>
  <c r="S15" i="175"/>
  <c r="Q15" i="175"/>
  <c r="S17" i="175"/>
  <c r="Q17" i="175"/>
  <c r="S19" i="175"/>
  <c r="Q19" i="175"/>
  <c r="S21" i="175"/>
  <c r="Q21" i="175"/>
  <c r="S23" i="175"/>
  <c r="Q23" i="175"/>
  <c r="Q25" i="175"/>
  <c r="S27" i="175"/>
  <c r="Q27" i="175"/>
  <c r="S10" i="175"/>
  <c r="Q10" i="175"/>
  <c r="Q12" i="175"/>
  <c r="S14" i="175"/>
  <c r="Q14" i="175"/>
  <c r="Q16" i="175"/>
  <c r="S18" i="175"/>
  <c r="Q18" i="175"/>
  <c r="Q20" i="175"/>
  <c r="S22" i="175"/>
  <c r="Q22" i="175"/>
  <c r="Q24" i="175"/>
  <c r="S26" i="175"/>
  <c r="Q26" i="175"/>
  <c r="Q28" i="175"/>
  <c r="S11" i="175"/>
  <c r="Q11" i="175"/>
  <c r="Q13" i="175"/>
  <c r="T20" i="178"/>
  <c r="K20" i="4"/>
  <c r="I6" i="215" s="1"/>
  <c r="J6" i="215" s="1"/>
  <c r="S25" i="175"/>
  <c r="S28" i="175"/>
  <c r="J20" i="178"/>
  <c r="I7" i="215" s="1"/>
  <c r="J7" i="215" s="1"/>
  <c r="S12" i="175"/>
  <c r="S16" i="175"/>
  <c r="S20" i="175"/>
  <c r="S24" i="175"/>
  <c r="V10" i="178"/>
  <c r="V20" i="178" s="1"/>
  <c r="G7" i="215" s="1"/>
  <c r="H7" i="215" s="1"/>
  <c r="Q20" i="178"/>
  <c r="G7" i="59" s="1"/>
  <c r="H7" i="59" s="1"/>
  <c r="K9" i="3"/>
  <c r="K20" i="3" s="1"/>
  <c r="R10" i="3"/>
  <c r="Q30" i="175" l="1"/>
  <c r="S30" i="175"/>
  <c r="R20" i="3"/>
  <c r="P20" i="3"/>
  <c r="O30" i="175"/>
  <c r="K24" i="1"/>
  <c r="J25" i="1"/>
  <c r="J17" i="1"/>
  <c r="J9" i="1"/>
  <c r="E25" i="1"/>
  <c r="E17" i="1"/>
  <c r="F19" i="1"/>
  <c r="D20" i="1"/>
  <c r="D21" i="1"/>
  <c r="F21" i="1" s="1"/>
  <c r="D22" i="1"/>
  <c r="F22" i="1" s="1"/>
  <c r="D23" i="1"/>
  <c r="F23" i="1" s="1"/>
  <c r="D24" i="1"/>
  <c r="F24" i="1" s="1"/>
  <c r="E9" i="1"/>
  <c r="D17" i="1" l="1"/>
  <c r="F20" i="1"/>
  <c r="J33" i="1"/>
  <c r="E33" i="1"/>
  <c r="D33" i="132"/>
  <c r="C33" i="132"/>
  <c r="G5" i="215" l="1"/>
  <c r="H5" i="215" s="1"/>
  <c r="D31" i="105"/>
  <c r="C31" i="105"/>
  <c r="D31" i="61"/>
  <c r="C31" i="61"/>
  <c r="D18" i="61"/>
  <c r="C18" i="61"/>
  <c r="C32" i="61" l="1"/>
  <c r="D32" i="61"/>
  <c r="O12" i="78" l="1"/>
  <c r="AF12" i="78" s="1"/>
  <c r="O11" i="78"/>
  <c r="AF11" i="78" s="1"/>
  <c r="O10" i="78"/>
  <c r="H9" i="78"/>
  <c r="N29" i="71"/>
  <c r="H27" i="78" l="1"/>
  <c r="AE9" i="78"/>
  <c r="P10" i="78"/>
  <c r="AF10" i="78"/>
  <c r="Q29" i="71"/>
  <c r="P11" i="78"/>
  <c r="P12" i="78"/>
  <c r="R12" i="78" s="1"/>
  <c r="R10" i="78"/>
  <c r="AG10" i="78" s="1"/>
  <c r="O27" i="78"/>
  <c r="AF27" i="78" s="1"/>
  <c r="G30" i="71"/>
  <c r="Q30" i="71"/>
  <c r="N30" i="71"/>
  <c r="U29" i="71"/>
  <c r="U30" i="71" s="1"/>
  <c r="S29" i="71"/>
  <c r="S30" i="71" s="1"/>
  <c r="Y12" i="78" l="1"/>
  <c r="AG12" i="78"/>
  <c r="I14" i="216"/>
  <c r="AE27" i="78"/>
  <c r="G10" i="216"/>
  <c r="H10" i="216" s="1"/>
  <c r="I10" i="216"/>
  <c r="J10" i="216" s="1"/>
  <c r="AF30" i="71"/>
  <c r="G10" i="61"/>
  <c r="H10" i="61" s="1"/>
  <c r="T29" i="71"/>
  <c r="T30" i="71" s="1"/>
  <c r="P27" i="78"/>
  <c r="Y10" i="78"/>
  <c r="R11" i="78"/>
  <c r="J11" i="215"/>
  <c r="G32" i="11"/>
  <c r="G19" i="11"/>
  <c r="Y11" i="78" l="1"/>
  <c r="AG11" i="78"/>
  <c r="R29" i="71"/>
  <c r="R27" i="78"/>
  <c r="AG27" i="78" s="1"/>
  <c r="H11" i="215"/>
  <c r="H11" i="59"/>
  <c r="R30" i="71" l="1"/>
  <c r="AG29" i="71"/>
  <c r="AH29" i="71"/>
  <c r="W8" i="8"/>
  <c r="X8" i="8"/>
  <c r="Y8" i="8"/>
  <c r="Z8" i="8"/>
  <c r="AA8" i="8"/>
  <c r="AB8" i="8"/>
  <c r="AC8" i="8"/>
  <c r="V8" i="8"/>
  <c r="AH30" i="71" l="1"/>
  <c r="AG30" i="71"/>
  <c r="I9" i="105"/>
  <c r="C18" i="59" l="1"/>
  <c r="J19" i="95"/>
  <c r="K19" i="95"/>
  <c r="L19" i="95"/>
  <c r="V20" i="87"/>
  <c r="U20" i="87"/>
  <c r="T20" i="87"/>
  <c r="R20" i="87"/>
  <c r="Q20" i="87"/>
  <c r="P20" i="87"/>
  <c r="L20" i="87"/>
  <c r="K20" i="87"/>
  <c r="J20" i="87"/>
  <c r="I20" i="87"/>
  <c r="H20" i="87"/>
  <c r="Z11" i="87" l="1"/>
  <c r="Y11" i="87"/>
  <c r="X11" i="87"/>
  <c r="W12" i="87"/>
  <c r="W11" i="87"/>
  <c r="W10" i="87"/>
  <c r="S12" i="87"/>
  <c r="S11" i="87"/>
  <c r="AA11" i="87" l="1"/>
  <c r="W20" i="87"/>
  <c r="C14" i="174" l="1"/>
  <c r="G53" i="132" l="1"/>
  <c r="H53" i="132" s="1"/>
  <c r="G21" i="105"/>
  <c r="F5" i="174"/>
  <c r="A5" i="174"/>
  <c r="F4" i="174"/>
  <c r="A4" i="174"/>
  <c r="K3" i="174"/>
  <c r="G15" i="59" l="1"/>
  <c r="H15" i="59" s="1"/>
  <c r="M5" i="172" l="1"/>
  <c r="A5" i="172"/>
  <c r="M4" i="172"/>
  <c r="A4" i="172"/>
  <c r="R3" i="172"/>
  <c r="C5" i="170" l="1"/>
  <c r="A5" i="170"/>
  <c r="C4" i="170"/>
  <c r="A4" i="170"/>
  <c r="E3" i="170"/>
  <c r="D19" i="115"/>
  <c r="H8" i="115"/>
  <c r="J8" i="115" s="1"/>
  <c r="M24" i="107"/>
  <c r="I24" i="107"/>
  <c r="E24" i="107"/>
  <c r="B36" i="147"/>
  <c r="B13" i="37"/>
  <c r="O8" i="115" l="1"/>
  <c r="J19" i="115"/>
  <c r="H19" i="115"/>
  <c r="G9" i="105" l="1"/>
  <c r="G20" i="115"/>
  <c r="C20" i="115"/>
  <c r="F20" i="115"/>
  <c r="D20" i="115"/>
  <c r="E20" i="115"/>
  <c r="K11" i="115"/>
  <c r="K15" i="115"/>
  <c r="K8" i="115"/>
  <c r="K18" i="115"/>
  <c r="K12" i="115"/>
  <c r="K16" i="115"/>
  <c r="K10" i="115"/>
  <c r="K9" i="115"/>
  <c r="K13" i="115"/>
  <c r="K17" i="115"/>
  <c r="K14" i="115"/>
  <c r="G9" i="217"/>
  <c r="H9" i="217" s="1"/>
  <c r="O19" i="115"/>
  <c r="K19" i="115" l="1"/>
  <c r="H20" i="115"/>
  <c r="A1" i="126"/>
  <c r="M20" i="168"/>
  <c r="G35" i="216" s="1"/>
  <c r="H35" i="216" s="1"/>
  <c r="E39" i="162"/>
  <c r="B38" i="158"/>
  <c r="J8" i="161"/>
  <c r="J20" i="161" s="1"/>
  <c r="G11" i="152"/>
  <c r="E9" i="150"/>
  <c r="B39" i="149"/>
  <c r="G9" i="149"/>
  <c r="C20" i="148"/>
  <c r="B43" i="147"/>
  <c r="F10" i="147"/>
  <c r="G43" i="169"/>
  <c r="F43" i="169"/>
  <c r="E43" i="169"/>
  <c r="B43" i="169"/>
  <c r="F5" i="169"/>
  <c r="A5" i="169"/>
  <c r="F4" i="169"/>
  <c r="A4" i="169"/>
  <c r="K3" i="169"/>
  <c r="G10" i="146"/>
  <c r="AB9" i="145"/>
  <c r="W13" i="145"/>
  <c r="Q9" i="145"/>
  <c r="H20" i="145"/>
  <c r="E19" i="11"/>
  <c r="I9" i="10"/>
  <c r="I35" i="61"/>
  <c r="J35" i="61" s="1"/>
  <c r="A5" i="168"/>
  <c r="A4" i="168"/>
  <c r="N3" i="168"/>
  <c r="N14" i="167"/>
  <c r="M14" i="167"/>
  <c r="J14" i="167"/>
  <c r="G15" i="61" s="1"/>
  <c r="H15" i="61" s="1"/>
  <c r="C14" i="167"/>
  <c r="A5" i="167"/>
  <c r="A4" i="167"/>
  <c r="O3" i="167"/>
  <c r="J20" i="166"/>
  <c r="H20" i="166"/>
  <c r="F20" i="166"/>
  <c r="I7" i="61"/>
  <c r="J7" i="61" s="1"/>
  <c r="N13" i="166"/>
  <c r="G13" i="166"/>
  <c r="N12" i="166"/>
  <c r="G12" i="166"/>
  <c r="N11" i="166"/>
  <c r="G11" i="166"/>
  <c r="N10" i="166"/>
  <c r="G10" i="166"/>
  <c r="G5" i="166"/>
  <c r="A5" i="166"/>
  <c r="G4" i="166"/>
  <c r="A4" i="166"/>
  <c r="Q3" i="166"/>
  <c r="C22" i="148" l="1"/>
  <c r="I10" i="146"/>
  <c r="K10" i="146" s="1"/>
  <c r="I13" i="59"/>
  <c r="J13" i="59" s="1"/>
  <c r="F43" i="147"/>
  <c r="J26" i="215"/>
  <c r="G24" i="169"/>
  <c r="P11" i="166"/>
  <c r="O20" i="166"/>
  <c r="P12" i="166"/>
  <c r="J43" i="169"/>
  <c r="N20" i="166"/>
  <c r="P13" i="166"/>
  <c r="G20" i="166"/>
  <c r="P10" i="166"/>
  <c r="P9" i="166"/>
  <c r="C15" i="165"/>
  <c r="A5" i="165"/>
  <c r="A4" i="165"/>
  <c r="O3" i="165"/>
  <c r="I7" i="216" l="1"/>
  <c r="J7" i="216" s="1"/>
  <c r="G13" i="59"/>
  <c r="H13" i="59" s="1"/>
  <c r="G7" i="61"/>
  <c r="H7" i="61" s="1"/>
  <c r="J24" i="169"/>
  <c r="I24" i="169"/>
  <c r="G13" i="215" s="1"/>
  <c r="H13" i="215" s="1"/>
  <c r="P20" i="166"/>
  <c r="G7" i="216" l="1"/>
  <c r="H7" i="216" s="1"/>
  <c r="J9" i="56"/>
  <c r="M15" i="163"/>
  <c r="P20" i="163"/>
  <c r="O20" i="163"/>
  <c r="N20" i="163"/>
  <c r="Q18" i="163"/>
  <c r="M18" i="163"/>
  <c r="Q17" i="163"/>
  <c r="M17" i="163"/>
  <c r="Q16" i="163"/>
  <c r="M16" i="163"/>
  <c r="Q15" i="163"/>
  <c r="Q14" i="163"/>
  <c r="M14" i="163"/>
  <c r="Q13" i="163"/>
  <c r="M13" i="163"/>
  <c r="Q12" i="163"/>
  <c r="M12" i="163"/>
  <c r="Q11" i="163"/>
  <c r="M11" i="163"/>
  <c r="Q10" i="163"/>
  <c r="M10" i="163"/>
  <c r="M5" i="163"/>
  <c r="A5" i="163"/>
  <c r="M4" i="163"/>
  <c r="A4" i="163"/>
  <c r="D39" i="162"/>
  <c r="C39" i="162"/>
  <c r="B39" i="162"/>
  <c r="F37" i="162"/>
  <c r="F35" i="162"/>
  <c r="F34" i="162"/>
  <c r="E33" i="162"/>
  <c r="D33" i="162"/>
  <c r="C33" i="162"/>
  <c r="B33" i="162"/>
  <c r="F32" i="162"/>
  <c r="F31" i="162"/>
  <c r="E30" i="162"/>
  <c r="D30" i="162"/>
  <c r="C30" i="162"/>
  <c r="B30" i="162"/>
  <c r="F29" i="162"/>
  <c r="F26" i="162"/>
  <c r="F25" i="162"/>
  <c r="E24" i="162"/>
  <c r="D24" i="162"/>
  <c r="C24" i="162"/>
  <c r="B24" i="162"/>
  <c r="B27" i="162" s="1"/>
  <c r="F23" i="162"/>
  <c r="F22" i="162"/>
  <c r="E21" i="162"/>
  <c r="D21" i="162"/>
  <c r="C21" i="162"/>
  <c r="F20" i="162"/>
  <c r="F17" i="162"/>
  <c r="F16" i="162"/>
  <c r="E15" i="162"/>
  <c r="E18" i="162" s="1"/>
  <c r="D15" i="162"/>
  <c r="D18" i="162" s="1"/>
  <c r="F14" i="162"/>
  <c r="F13" i="162"/>
  <c r="F12" i="162"/>
  <c r="F11" i="162"/>
  <c r="F9" i="162"/>
  <c r="C5" i="162"/>
  <c r="A5" i="162"/>
  <c r="F3" i="162"/>
  <c r="C4" i="162"/>
  <c r="A4" i="162"/>
  <c r="G20" i="161"/>
  <c r="F20" i="161"/>
  <c r="E20" i="161"/>
  <c r="B20" i="161"/>
  <c r="F5" i="161"/>
  <c r="A5" i="161"/>
  <c r="F4" i="161"/>
  <c r="A4" i="161"/>
  <c r="K3" i="161"/>
  <c r="E38" i="158"/>
  <c r="D38" i="158"/>
  <c r="C38" i="158"/>
  <c r="F36" i="158"/>
  <c r="F34" i="158"/>
  <c r="F33" i="158"/>
  <c r="E32" i="158"/>
  <c r="D32" i="158"/>
  <c r="C32" i="158"/>
  <c r="B32" i="158"/>
  <c r="F31" i="158"/>
  <c r="F30" i="158"/>
  <c r="E29" i="158"/>
  <c r="D29" i="158"/>
  <c r="C29" i="158"/>
  <c r="B29" i="158"/>
  <c r="F28" i="158"/>
  <c r="F25" i="158"/>
  <c r="F24" i="158"/>
  <c r="E23" i="158"/>
  <c r="D23" i="158"/>
  <c r="C23" i="158"/>
  <c r="B23" i="158"/>
  <c r="F22" i="158"/>
  <c r="F21" i="158"/>
  <c r="E20" i="158"/>
  <c r="D20" i="158"/>
  <c r="C20" i="158"/>
  <c r="B20" i="158"/>
  <c r="F19" i="158"/>
  <c r="F16" i="158"/>
  <c r="F15" i="158"/>
  <c r="E14" i="158"/>
  <c r="D14" i="158"/>
  <c r="C14" i="158"/>
  <c r="B14" i="158"/>
  <c r="F13" i="158"/>
  <c r="F12" i="158"/>
  <c r="F11" i="158"/>
  <c r="E10" i="158"/>
  <c r="D10" i="158"/>
  <c r="C10" i="158"/>
  <c r="F9" i="158"/>
  <c r="C5" i="158"/>
  <c r="A5" i="158"/>
  <c r="C4" i="158"/>
  <c r="A4" i="158"/>
  <c r="F3" i="158"/>
  <c r="A5" i="157"/>
  <c r="A4" i="157"/>
  <c r="E41" i="156"/>
  <c r="D41" i="156"/>
  <c r="C41" i="156"/>
  <c r="F39" i="156"/>
  <c r="F37" i="156"/>
  <c r="F36" i="156"/>
  <c r="F35" i="156"/>
  <c r="E34" i="156"/>
  <c r="D34" i="156"/>
  <c r="C34" i="156"/>
  <c r="F33" i="156"/>
  <c r="F32" i="156"/>
  <c r="E31" i="156"/>
  <c r="D31" i="156"/>
  <c r="C31" i="156"/>
  <c r="F30" i="156"/>
  <c r="F27" i="156"/>
  <c r="F26" i="156"/>
  <c r="F25" i="156"/>
  <c r="E24" i="156"/>
  <c r="D24" i="156"/>
  <c r="C24" i="156"/>
  <c r="F23" i="156"/>
  <c r="F22" i="156"/>
  <c r="E21" i="156"/>
  <c r="D21" i="156"/>
  <c r="C21" i="156"/>
  <c r="F20" i="156"/>
  <c r="F17" i="156"/>
  <c r="F16" i="156"/>
  <c r="F15" i="156"/>
  <c r="E14" i="156"/>
  <c r="D14" i="156"/>
  <c r="C14" i="156"/>
  <c r="F13" i="156"/>
  <c r="F12" i="156"/>
  <c r="E10" i="156"/>
  <c r="D10" i="156"/>
  <c r="C10" i="156"/>
  <c r="C6" i="156"/>
  <c r="C5" i="156"/>
  <c r="A5" i="156"/>
  <c r="F4" i="156"/>
  <c r="A4" i="156"/>
  <c r="L9" i="56" l="1"/>
  <c r="L40" i="56" s="1"/>
  <c r="I36" i="215" s="1"/>
  <c r="J36" i="215" s="1"/>
  <c r="J40" i="56"/>
  <c r="I33" i="59"/>
  <c r="J33" i="59" s="1"/>
  <c r="G29" i="215"/>
  <c r="J29" i="215"/>
  <c r="F39" i="162"/>
  <c r="J32" i="215"/>
  <c r="J30" i="215"/>
  <c r="F38" i="158"/>
  <c r="B40" i="156"/>
  <c r="C18" i="162"/>
  <c r="F18" i="162" s="1"/>
  <c r="E27" i="162"/>
  <c r="E28" i="156"/>
  <c r="D17" i="158"/>
  <c r="D18" i="156"/>
  <c r="E38" i="156"/>
  <c r="E17" i="158"/>
  <c r="R13" i="163"/>
  <c r="T13" i="163" s="1"/>
  <c r="R15" i="163"/>
  <c r="T15" i="163" s="1"/>
  <c r="D36" i="162"/>
  <c r="E18" i="156"/>
  <c r="F14" i="156"/>
  <c r="F31" i="156"/>
  <c r="D38" i="156"/>
  <c r="G36" i="59"/>
  <c r="H36" i="59" s="1"/>
  <c r="R12" i="163"/>
  <c r="T12" i="163" s="1"/>
  <c r="R14" i="163"/>
  <c r="T14" i="163" s="1"/>
  <c r="M20" i="163"/>
  <c r="R11" i="163"/>
  <c r="T11" i="163" s="1"/>
  <c r="R16" i="163"/>
  <c r="T16" i="163" s="1"/>
  <c r="R18" i="163"/>
  <c r="T18" i="163" s="1"/>
  <c r="Q20" i="163"/>
  <c r="F24" i="162"/>
  <c r="C27" i="162"/>
  <c r="E36" i="162"/>
  <c r="C36" i="162"/>
  <c r="E26" i="158"/>
  <c r="C35" i="158"/>
  <c r="C17" i="158"/>
  <c r="D26" i="158"/>
  <c r="F23" i="158"/>
  <c r="B35" i="158"/>
  <c r="F14" i="158"/>
  <c r="C38" i="156"/>
  <c r="R10" i="163"/>
  <c r="T10" i="163" s="1"/>
  <c r="R17" i="163"/>
  <c r="T17" i="163" s="1"/>
  <c r="F30" i="162"/>
  <c r="B36" i="162"/>
  <c r="B38" i="162" s="1"/>
  <c r="F33" i="162"/>
  <c r="F15" i="162"/>
  <c r="D27" i="162"/>
  <c r="B17" i="158"/>
  <c r="C26" i="158"/>
  <c r="E35" i="158"/>
  <c r="F20" i="158"/>
  <c r="D35" i="158"/>
  <c r="F32" i="158"/>
  <c r="C18" i="156"/>
  <c r="F21" i="156"/>
  <c r="D28" i="156"/>
  <c r="C28" i="156"/>
  <c r="F41" i="156"/>
  <c r="I29" i="59" s="1"/>
  <c r="J29" i="59" s="1"/>
  <c r="F10" i="162"/>
  <c r="F21" i="162"/>
  <c r="F34" i="156"/>
  <c r="F10" i="158"/>
  <c r="B26" i="158"/>
  <c r="F10" i="156"/>
  <c r="F29" i="158"/>
  <c r="F24" i="156"/>
  <c r="G15" i="153"/>
  <c r="F15" i="153"/>
  <c r="E15" i="153"/>
  <c r="H13" i="153"/>
  <c r="J13" i="153" s="1"/>
  <c r="H12" i="153"/>
  <c r="J12" i="153" s="1"/>
  <c r="H11" i="153"/>
  <c r="J11" i="153" s="1"/>
  <c r="H10" i="153"/>
  <c r="J10" i="153" s="1"/>
  <c r="G23" i="152"/>
  <c r="G31" i="152" s="1"/>
  <c r="F23" i="152"/>
  <c r="F31" i="152" s="1"/>
  <c r="E23" i="152"/>
  <c r="E31" i="152" s="1"/>
  <c r="D23" i="152"/>
  <c r="D31" i="152" s="1"/>
  <c r="C31" i="152"/>
  <c r="C32" i="152" s="1"/>
  <c r="G19" i="152"/>
  <c r="F11" i="152"/>
  <c r="F19" i="152" s="1"/>
  <c r="E19" i="152"/>
  <c r="D19" i="152"/>
  <c r="N19" i="151"/>
  <c r="J19" i="151"/>
  <c r="I19" i="151"/>
  <c r="H19" i="151"/>
  <c r="G19" i="151"/>
  <c r="D19" i="151"/>
  <c r="C19" i="151"/>
  <c r="P17" i="151"/>
  <c r="R17" i="151" s="1"/>
  <c r="P16" i="151"/>
  <c r="R16" i="151" s="1"/>
  <c r="P15" i="151"/>
  <c r="R15" i="151" s="1"/>
  <c r="P14" i="151"/>
  <c r="R14" i="151" s="1"/>
  <c r="P13" i="151"/>
  <c r="R13" i="151" s="1"/>
  <c r="P12" i="151"/>
  <c r="R12" i="151" s="1"/>
  <c r="P11" i="151"/>
  <c r="R11" i="151" s="1"/>
  <c r="P10" i="151"/>
  <c r="R10" i="151" s="1"/>
  <c r="P9" i="151"/>
  <c r="I5" i="151"/>
  <c r="A5" i="151"/>
  <c r="I4" i="151"/>
  <c r="R3" i="151"/>
  <c r="E69" i="150"/>
  <c r="C69" i="150"/>
  <c r="B69" i="150"/>
  <c r="D60" i="150"/>
  <c r="C60" i="150"/>
  <c r="B60" i="150"/>
  <c r="E58" i="150"/>
  <c r="E57" i="150"/>
  <c r="E56" i="150"/>
  <c r="E55" i="150"/>
  <c r="E54" i="150"/>
  <c r="D51" i="150"/>
  <c r="C51" i="150"/>
  <c r="B51" i="150"/>
  <c r="E49" i="150"/>
  <c r="E48" i="150"/>
  <c r="E47" i="150"/>
  <c r="E46" i="150"/>
  <c r="E45" i="150"/>
  <c r="D42" i="150"/>
  <c r="C42" i="150"/>
  <c r="B42" i="150"/>
  <c r="E40" i="150"/>
  <c r="E39" i="150"/>
  <c r="E38" i="150"/>
  <c r="E37" i="150"/>
  <c r="E36" i="150"/>
  <c r="D33" i="150"/>
  <c r="C33" i="150"/>
  <c r="B33" i="150"/>
  <c r="E31" i="150"/>
  <c r="E30" i="150"/>
  <c r="E29" i="150"/>
  <c r="E28" i="150"/>
  <c r="E27" i="150"/>
  <c r="D24" i="150"/>
  <c r="C24" i="150"/>
  <c r="B24" i="150"/>
  <c r="E22" i="150"/>
  <c r="E21" i="150"/>
  <c r="E20" i="150"/>
  <c r="E19" i="150"/>
  <c r="D15" i="150"/>
  <c r="C15" i="150"/>
  <c r="E13" i="150"/>
  <c r="E12" i="150"/>
  <c r="E11" i="150"/>
  <c r="E10" i="150"/>
  <c r="C5" i="150"/>
  <c r="A5" i="150"/>
  <c r="C4" i="150"/>
  <c r="A4" i="150"/>
  <c r="G3" i="150"/>
  <c r="F39" i="149"/>
  <c r="E39" i="149"/>
  <c r="D39" i="149"/>
  <c r="C39" i="149"/>
  <c r="G35" i="149"/>
  <c r="F33" i="149"/>
  <c r="E33" i="149"/>
  <c r="D33" i="149"/>
  <c r="C33" i="149"/>
  <c r="F30" i="149"/>
  <c r="F36" i="149" s="1"/>
  <c r="E30" i="149"/>
  <c r="E36" i="149" s="1"/>
  <c r="D30" i="149"/>
  <c r="C30" i="149"/>
  <c r="G29" i="149"/>
  <c r="G26" i="149"/>
  <c r="G25" i="149"/>
  <c r="F24" i="149"/>
  <c r="E24" i="149"/>
  <c r="D24" i="149"/>
  <c r="C24" i="149"/>
  <c r="B24" i="149"/>
  <c r="G23" i="149"/>
  <c r="G22" i="149"/>
  <c r="F21" i="149"/>
  <c r="E21" i="149"/>
  <c r="D21" i="149"/>
  <c r="C21" i="149"/>
  <c r="G20" i="149"/>
  <c r="G17" i="149"/>
  <c r="G16" i="149"/>
  <c r="F15" i="149"/>
  <c r="E15" i="149"/>
  <c r="D15" i="149"/>
  <c r="C15" i="149"/>
  <c r="B15" i="149"/>
  <c r="G14" i="149"/>
  <c r="G13" i="149"/>
  <c r="G12" i="149"/>
  <c r="G11" i="149"/>
  <c r="F10" i="149"/>
  <c r="E10" i="149"/>
  <c r="D10" i="149"/>
  <c r="C10" i="149"/>
  <c r="C5" i="149"/>
  <c r="A5" i="149"/>
  <c r="C4" i="149"/>
  <c r="A4" i="149"/>
  <c r="G3" i="149"/>
  <c r="E20" i="148"/>
  <c r="E22" i="148" s="1"/>
  <c r="D20" i="148"/>
  <c r="F19" i="148"/>
  <c r="F18" i="148"/>
  <c r="F16" i="148"/>
  <c r="F15" i="148"/>
  <c r="F14" i="148"/>
  <c r="C5" i="148"/>
  <c r="A5" i="148"/>
  <c r="C4" i="148"/>
  <c r="A4" i="148"/>
  <c r="F41" i="147"/>
  <c r="E36" i="147"/>
  <c r="D36" i="147"/>
  <c r="C36" i="147"/>
  <c r="E33" i="147"/>
  <c r="D33" i="147"/>
  <c r="C33" i="147"/>
  <c r="B33" i="147"/>
  <c r="F31" i="147"/>
  <c r="F29" i="147"/>
  <c r="F28" i="147"/>
  <c r="F27" i="147"/>
  <c r="E26" i="147"/>
  <c r="D26" i="147"/>
  <c r="C26" i="147"/>
  <c r="B26" i="147"/>
  <c r="F25" i="147"/>
  <c r="F24" i="147"/>
  <c r="E23" i="147"/>
  <c r="D23" i="147"/>
  <c r="C23" i="147"/>
  <c r="B23" i="147"/>
  <c r="F22" i="147"/>
  <c r="F21" i="147"/>
  <c r="F19" i="147"/>
  <c r="F18" i="147"/>
  <c r="F17" i="147"/>
  <c r="E16" i="147"/>
  <c r="D16" i="147"/>
  <c r="C16" i="147"/>
  <c r="B16" i="147"/>
  <c r="B20" i="147" s="1"/>
  <c r="F13" i="147"/>
  <c r="E11" i="147"/>
  <c r="C20" i="147"/>
  <c r="C5" i="147"/>
  <c r="A5" i="147"/>
  <c r="C4" i="147"/>
  <c r="A4" i="147"/>
  <c r="F3" i="147"/>
  <c r="AB21" i="146"/>
  <c r="Z21" i="146"/>
  <c r="Y21" i="146"/>
  <c r="X21" i="146"/>
  <c r="U21" i="146"/>
  <c r="W21" i="146" s="1"/>
  <c r="Q21" i="146"/>
  <c r="O21" i="146"/>
  <c r="G21" i="146"/>
  <c r="I21" i="146" s="1"/>
  <c r="K21" i="146" s="1"/>
  <c r="AB20" i="146"/>
  <c r="Z20" i="146"/>
  <c r="Y20" i="146"/>
  <c r="X20" i="146"/>
  <c r="U20" i="146"/>
  <c r="W20" i="146" s="1"/>
  <c r="Q20" i="146"/>
  <c r="O20" i="146"/>
  <c r="G20" i="146"/>
  <c r="I20" i="146" s="1"/>
  <c r="K20" i="146" s="1"/>
  <c r="AB19" i="146"/>
  <c r="Z19" i="146"/>
  <c r="Y19" i="146"/>
  <c r="X19" i="146"/>
  <c r="U19" i="146"/>
  <c r="W19" i="146" s="1"/>
  <c r="Q19" i="146"/>
  <c r="O19" i="146"/>
  <c r="G19" i="146"/>
  <c r="I19" i="146" s="1"/>
  <c r="K19" i="146" s="1"/>
  <c r="AB18" i="146"/>
  <c r="Z18" i="146"/>
  <c r="Y18" i="146"/>
  <c r="X18" i="146"/>
  <c r="U18" i="146"/>
  <c r="W18" i="146" s="1"/>
  <c r="Q18" i="146"/>
  <c r="O18" i="146"/>
  <c r="G18" i="146"/>
  <c r="I18" i="146" s="1"/>
  <c r="K18" i="146" s="1"/>
  <c r="AB17" i="146"/>
  <c r="Z17" i="146"/>
  <c r="Y17" i="146"/>
  <c r="X17" i="146"/>
  <c r="U17" i="146"/>
  <c r="W17" i="146" s="1"/>
  <c r="Q17" i="146"/>
  <c r="Q16" i="146" s="1"/>
  <c r="G17" i="146"/>
  <c r="E16" i="146"/>
  <c r="Y16" i="146" s="1"/>
  <c r="AB14" i="146"/>
  <c r="Z14" i="146"/>
  <c r="Y14" i="146"/>
  <c r="X14" i="146"/>
  <c r="U14" i="146"/>
  <c r="W14" i="146" s="1"/>
  <c r="O14" i="146"/>
  <c r="Q14" i="146" s="1"/>
  <c r="G14" i="146"/>
  <c r="I14" i="146" s="1"/>
  <c r="K14" i="146" s="1"/>
  <c r="AB13" i="146"/>
  <c r="Z13" i="146"/>
  <c r="Y13" i="146"/>
  <c r="X13" i="146"/>
  <c r="U13" i="146"/>
  <c r="W13" i="146" s="1"/>
  <c r="O13" i="146"/>
  <c r="Q13" i="146" s="1"/>
  <c r="G13" i="146"/>
  <c r="I13" i="146" s="1"/>
  <c r="K13" i="146" s="1"/>
  <c r="AB12" i="146"/>
  <c r="Z12" i="146"/>
  <c r="Y12" i="146"/>
  <c r="X12" i="146"/>
  <c r="U12" i="146"/>
  <c r="W12" i="146" s="1"/>
  <c r="O12" i="146"/>
  <c r="Q12" i="146" s="1"/>
  <c r="G12" i="146"/>
  <c r="AB11" i="146"/>
  <c r="Y11" i="146"/>
  <c r="X11" i="146"/>
  <c r="U11" i="146"/>
  <c r="W11" i="146" s="1"/>
  <c r="O11" i="146"/>
  <c r="Q11" i="146" s="1"/>
  <c r="G11" i="146"/>
  <c r="AB10" i="146"/>
  <c r="Z10" i="146"/>
  <c r="Y10" i="146"/>
  <c r="U10" i="146"/>
  <c r="O10" i="146"/>
  <c r="T9" i="146"/>
  <c r="S9" i="146"/>
  <c r="R9" i="146"/>
  <c r="P9" i="146"/>
  <c r="N9" i="146"/>
  <c r="H9" i="146"/>
  <c r="E9" i="146"/>
  <c r="N5" i="146"/>
  <c r="A5" i="146"/>
  <c r="N4" i="146"/>
  <c r="A4" i="146"/>
  <c r="AF3" i="146"/>
  <c r="X20" i="145"/>
  <c r="V20" i="145"/>
  <c r="U20" i="145"/>
  <c r="T20" i="145"/>
  <c r="R20" i="145"/>
  <c r="P20" i="145"/>
  <c r="O20" i="145"/>
  <c r="N20" i="145"/>
  <c r="G20" i="145"/>
  <c r="F20" i="145"/>
  <c r="AD13" i="145"/>
  <c r="AB13" i="145"/>
  <c r="AA13" i="145"/>
  <c r="Z13" i="145"/>
  <c r="Y13" i="145"/>
  <c r="Q13" i="145"/>
  <c r="S13" i="145" s="1"/>
  <c r="I13" i="145"/>
  <c r="K13" i="145" s="1"/>
  <c r="M13" i="145" s="1"/>
  <c r="AD12" i="145"/>
  <c r="AB12" i="145"/>
  <c r="AA12" i="145"/>
  <c r="Z12" i="145"/>
  <c r="W12" i="145"/>
  <c r="Y12" i="145" s="1"/>
  <c r="Q12" i="145"/>
  <c r="S12" i="145" s="1"/>
  <c r="I12" i="145"/>
  <c r="K12" i="145" s="1"/>
  <c r="M12" i="145" s="1"/>
  <c r="AD11" i="145"/>
  <c r="AB11" i="145"/>
  <c r="AA11" i="145"/>
  <c r="Z11" i="145"/>
  <c r="W11" i="145"/>
  <c r="Y11" i="145" s="1"/>
  <c r="Q11" i="145"/>
  <c r="S11" i="145" s="1"/>
  <c r="I11" i="145"/>
  <c r="K11" i="145" s="1"/>
  <c r="M11" i="145" s="1"/>
  <c r="AD10" i="145"/>
  <c r="AB10" i="145"/>
  <c r="AA10" i="145"/>
  <c r="Z10" i="145"/>
  <c r="W10" i="145"/>
  <c r="Y10" i="145" s="1"/>
  <c r="Q10" i="145"/>
  <c r="I10" i="145"/>
  <c r="W9" i="145"/>
  <c r="Y9" i="145" s="1"/>
  <c r="K9" i="145"/>
  <c r="S5" i="145"/>
  <c r="A5" i="145"/>
  <c r="S4" i="145"/>
  <c r="A4" i="145"/>
  <c r="AG3" i="145"/>
  <c r="G14" i="10"/>
  <c r="H14" i="10"/>
  <c r="I14" i="10"/>
  <c r="I20" i="10" s="1"/>
  <c r="J16" i="10"/>
  <c r="L15" i="10"/>
  <c r="D5" i="143"/>
  <c r="A5" i="143"/>
  <c r="D4" i="143"/>
  <c r="A4" i="143"/>
  <c r="G3" i="143"/>
  <c r="O25" i="107"/>
  <c r="M25" i="107"/>
  <c r="O22" i="107"/>
  <c r="O24" i="107" s="1"/>
  <c r="N22" i="107"/>
  <c r="N24" i="107" l="1"/>
  <c r="N25" i="107" s="1"/>
  <c r="P22" i="107"/>
  <c r="G32" i="152"/>
  <c r="R9" i="151"/>
  <c r="P19" i="151"/>
  <c r="E15" i="150"/>
  <c r="E24" i="150"/>
  <c r="D22" i="148"/>
  <c r="F22" i="148" s="1"/>
  <c r="F20" i="148"/>
  <c r="K10" i="145"/>
  <c r="M10" i="145" s="1"/>
  <c r="I20" i="145"/>
  <c r="C36" i="149"/>
  <c r="X9" i="146"/>
  <c r="X23" i="146" s="1"/>
  <c r="E20" i="147"/>
  <c r="I30" i="59"/>
  <c r="J30" i="59" s="1"/>
  <c r="Q10" i="146"/>
  <c r="O9" i="146"/>
  <c r="W10" i="146"/>
  <c r="W9" i="146" s="1"/>
  <c r="U9" i="146"/>
  <c r="I12" i="146"/>
  <c r="K12" i="146" s="1"/>
  <c r="I11" i="146"/>
  <c r="G9" i="146"/>
  <c r="I17" i="146"/>
  <c r="I16" i="146" s="1"/>
  <c r="AC16" i="146" s="1"/>
  <c r="G16" i="146"/>
  <c r="AA16" i="146" s="1"/>
  <c r="L16" i="10"/>
  <c r="I28" i="59"/>
  <c r="J28" i="59" s="1"/>
  <c r="K20" i="145"/>
  <c r="M9" i="145"/>
  <c r="M20" i="145" s="1"/>
  <c r="I20" i="215" s="1"/>
  <c r="D36" i="149"/>
  <c r="T20" i="163"/>
  <c r="J27" i="215"/>
  <c r="G39" i="149"/>
  <c r="I27" i="59" s="1"/>
  <c r="F20" i="10"/>
  <c r="J15" i="153"/>
  <c r="C30" i="147"/>
  <c r="C38" i="162"/>
  <c r="E38" i="162"/>
  <c r="P23" i="146"/>
  <c r="B27" i="149"/>
  <c r="F27" i="149"/>
  <c r="D40" i="156"/>
  <c r="E40" i="156"/>
  <c r="Z20" i="145"/>
  <c r="F32" i="152"/>
  <c r="E37" i="158"/>
  <c r="F27" i="162"/>
  <c r="F36" i="162"/>
  <c r="F17" i="158"/>
  <c r="F23" i="146"/>
  <c r="N23" i="146"/>
  <c r="E30" i="147"/>
  <c r="B37" i="158"/>
  <c r="Y20" i="145"/>
  <c r="W20" i="145"/>
  <c r="S10" i="145"/>
  <c r="Q20" i="145"/>
  <c r="F38" i="156"/>
  <c r="AC9" i="145"/>
  <c r="L23" i="146"/>
  <c r="D27" i="149"/>
  <c r="C37" i="158"/>
  <c r="D38" i="162"/>
  <c r="F18" i="156"/>
  <c r="G10" i="149"/>
  <c r="F18" i="149"/>
  <c r="E18" i="149"/>
  <c r="E40" i="147"/>
  <c r="R20" i="163"/>
  <c r="D37" i="158"/>
  <c r="E32" i="152"/>
  <c r="E23" i="146"/>
  <c r="S23" i="146"/>
  <c r="Y9" i="146"/>
  <c r="V23" i="146"/>
  <c r="AB9" i="146"/>
  <c r="AA12" i="146"/>
  <c r="F26" i="158"/>
  <c r="E33" i="150"/>
  <c r="E42" i="150"/>
  <c r="E51" i="150"/>
  <c r="E60" i="150"/>
  <c r="F23" i="147"/>
  <c r="C40" i="147"/>
  <c r="F35" i="158"/>
  <c r="F28" i="156"/>
  <c r="C40" i="156"/>
  <c r="H15" i="153"/>
  <c r="D32" i="152"/>
  <c r="D18" i="149"/>
  <c r="C27" i="149"/>
  <c r="C18" i="149"/>
  <c r="G15" i="149"/>
  <c r="E27" i="149"/>
  <c r="G24" i="149"/>
  <c r="D20" i="147"/>
  <c r="B40" i="147"/>
  <c r="D30" i="147"/>
  <c r="F11" i="147"/>
  <c r="F33" i="147"/>
  <c r="D40" i="147"/>
  <c r="B30" i="147"/>
  <c r="H23" i="146"/>
  <c r="T23" i="146"/>
  <c r="Z9" i="146"/>
  <c r="AA13" i="146"/>
  <c r="AA10" i="146"/>
  <c r="AA18" i="146"/>
  <c r="M23" i="146"/>
  <c r="R23" i="146"/>
  <c r="AA11" i="146"/>
  <c r="AC17" i="146"/>
  <c r="AE17" i="146" s="1"/>
  <c r="AC18" i="146"/>
  <c r="AE18" i="146" s="1"/>
  <c r="AC19" i="146"/>
  <c r="AE19" i="146" s="1"/>
  <c r="AC20" i="146"/>
  <c r="AE20" i="146" s="1"/>
  <c r="AC21" i="146"/>
  <c r="AB20" i="145"/>
  <c r="AC12" i="145"/>
  <c r="B97" i="149"/>
  <c r="G21" i="149"/>
  <c r="B18" i="149"/>
  <c r="F26" i="147"/>
  <c r="F16" i="147"/>
  <c r="F36" i="147"/>
  <c r="Q9" i="146"/>
  <c r="Q23" i="146" s="1"/>
  <c r="AA20" i="146"/>
  <c r="AA14" i="146"/>
  <c r="AA17" i="146"/>
  <c r="AA19" i="146"/>
  <c r="AA21" i="146"/>
  <c r="AA20" i="145"/>
  <c r="AC13" i="145"/>
  <c r="AC10" i="145"/>
  <c r="AD20" i="145"/>
  <c r="AC11" i="145"/>
  <c r="AC13" i="146"/>
  <c r="AE13" i="146" s="1"/>
  <c r="AC14" i="146"/>
  <c r="AE14" i="146" s="1"/>
  <c r="S9" i="145"/>
  <c r="AE9" i="145" s="1"/>
  <c r="AG9" i="145" s="1"/>
  <c r="AE11" i="145"/>
  <c r="AG11" i="145" s="1"/>
  <c r="AE12" i="145"/>
  <c r="AG12" i="145" s="1"/>
  <c r="AE13" i="145"/>
  <c r="AG13" i="145" s="1"/>
  <c r="P24" i="107"/>
  <c r="AC12" i="146" l="1"/>
  <c r="AE12" i="146" s="1"/>
  <c r="G33" i="215"/>
  <c r="H33" i="215" s="1"/>
  <c r="I20" i="59"/>
  <c r="J20" i="59" s="1"/>
  <c r="I9" i="146"/>
  <c r="AC11" i="146"/>
  <c r="AE11" i="146" s="1"/>
  <c r="AC10" i="146"/>
  <c r="AE10" i="146" s="1"/>
  <c r="K11" i="146"/>
  <c r="K9" i="146" s="1"/>
  <c r="K17" i="146"/>
  <c r="K16" i="146" s="1"/>
  <c r="G97" i="149"/>
  <c r="G33" i="59"/>
  <c r="H33" i="59" s="1"/>
  <c r="AE16" i="146"/>
  <c r="R19" i="151"/>
  <c r="G28" i="215" s="1"/>
  <c r="H28" i="215" s="1"/>
  <c r="G28" i="59"/>
  <c r="H28" i="59" s="1"/>
  <c r="H30" i="215"/>
  <c r="G23" i="146"/>
  <c r="H29" i="215"/>
  <c r="E42" i="147"/>
  <c r="D42" i="147"/>
  <c r="C42" i="147"/>
  <c r="AB23" i="146"/>
  <c r="F37" i="158"/>
  <c r="F30" i="147"/>
  <c r="AE10" i="145"/>
  <c r="AG10" i="145" s="1"/>
  <c r="AG20" i="145" s="1"/>
  <c r="G20" i="215" s="1"/>
  <c r="Y23" i="146"/>
  <c r="S20" i="145"/>
  <c r="F38" i="162"/>
  <c r="D38" i="149"/>
  <c r="F38" i="149"/>
  <c r="E38" i="149"/>
  <c r="W23" i="146"/>
  <c r="U23" i="146"/>
  <c r="B42" i="147"/>
  <c r="F40" i="156"/>
  <c r="G29" i="59" s="1"/>
  <c r="H29" i="59" s="1"/>
  <c r="F20" i="147"/>
  <c r="J20" i="215"/>
  <c r="O23" i="146"/>
  <c r="AA9" i="146"/>
  <c r="Z23" i="146"/>
  <c r="G27" i="149"/>
  <c r="F40" i="147"/>
  <c r="C38" i="149"/>
  <c r="G18" i="149"/>
  <c r="G31" i="149"/>
  <c r="AC20" i="145"/>
  <c r="AE9" i="146" l="1"/>
  <c r="AE23" i="146" s="1"/>
  <c r="G23" i="215" s="1"/>
  <c r="AC9" i="146"/>
  <c r="AC23" i="146" s="1"/>
  <c r="I23" i="59"/>
  <c r="J23" i="59" s="1"/>
  <c r="G20" i="59"/>
  <c r="H20" i="59" s="1"/>
  <c r="G30" i="59"/>
  <c r="H30" i="59" s="1"/>
  <c r="K23" i="146"/>
  <c r="I23" i="215" s="1"/>
  <c r="G32" i="149"/>
  <c r="B98" i="149"/>
  <c r="G34" i="149"/>
  <c r="B100" i="149"/>
  <c r="B33" i="149"/>
  <c r="G33" i="149" s="1"/>
  <c r="AA23" i="146"/>
  <c r="AE20" i="145"/>
  <c r="H20" i="215" s="1"/>
  <c r="F42" i="147"/>
  <c r="I23" i="146"/>
  <c r="B30" i="149"/>
  <c r="G30" i="149" s="1"/>
  <c r="H23" i="215" l="1"/>
  <c r="J23" i="215"/>
  <c r="G23" i="59"/>
  <c r="H23" i="59" s="1"/>
  <c r="B99" i="149"/>
  <c r="G99" i="149" s="1"/>
  <c r="G100" i="149"/>
  <c r="G98" i="149"/>
  <c r="B96" i="149"/>
  <c r="B36" i="149"/>
  <c r="G36" i="149" s="1"/>
  <c r="G96" i="149" l="1"/>
  <c r="B102" i="149"/>
  <c r="B38" i="149"/>
  <c r="G10" i="130"/>
  <c r="G11" i="130"/>
  <c r="G12" i="130"/>
  <c r="G13" i="130"/>
  <c r="G14" i="130"/>
  <c r="G15" i="130"/>
  <c r="G16" i="130"/>
  <c r="G17" i="130"/>
  <c r="G18" i="130"/>
  <c r="G19" i="130"/>
  <c r="G20" i="130"/>
  <c r="G21" i="130"/>
  <c r="G22" i="130"/>
  <c r="G23" i="130"/>
  <c r="G24" i="130"/>
  <c r="G25" i="130"/>
  <c r="G102" i="149" l="1"/>
  <c r="B104" i="149"/>
  <c r="G104" i="149" s="1"/>
  <c r="G38" i="149"/>
  <c r="E5" i="130" l="1"/>
  <c r="A5" i="130"/>
  <c r="E4" i="130"/>
  <c r="A4" i="130"/>
  <c r="I3" i="130"/>
  <c r="A1" i="130"/>
  <c r="E18" i="129"/>
  <c r="D18" i="129"/>
  <c r="D23" i="129" s="1"/>
  <c r="C18" i="129"/>
  <c r="C5" i="129"/>
  <c r="A5" i="129"/>
  <c r="C4" i="129"/>
  <c r="A4" i="129"/>
  <c r="E3" i="129"/>
  <c r="A1" i="129"/>
  <c r="E5" i="128"/>
  <c r="A5" i="128"/>
  <c r="E4" i="128"/>
  <c r="A4" i="128"/>
  <c r="I3" i="128"/>
  <c r="A1" i="128"/>
  <c r="E5" i="127"/>
  <c r="A5" i="127"/>
  <c r="E4" i="127"/>
  <c r="A4" i="127"/>
  <c r="J3" i="127"/>
  <c r="A1" i="127"/>
  <c r="H38" i="126"/>
  <c r="G38" i="126"/>
  <c r="E38" i="126"/>
  <c r="H22" i="126"/>
  <c r="G22" i="126"/>
  <c r="E22" i="126"/>
  <c r="E5" i="126"/>
  <c r="A5" i="126"/>
  <c r="E4" i="126"/>
  <c r="A4" i="126"/>
  <c r="I3" i="126"/>
  <c r="F5" i="125"/>
  <c r="A5" i="125"/>
  <c r="F4" i="125"/>
  <c r="A4" i="125"/>
  <c r="K3" i="125"/>
  <c r="A1" i="125"/>
  <c r="C59" i="133"/>
  <c r="I37" i="132" s="1"/>
  <c r="J37" i="132" s="1"/>
  <c r="G37" i="132"/>
  <c r="H37" i="132" s="1"/>
  <c r="C50" i="133"/>
  <c r="I32" i="132" s="1"/>
  <c r="J32" i="132" s="1"/>
  <c r="G32" i="132"/>
  <c r="H32" i="132" s="1"/>
  <c r="C41" i="133"/>
  <c r="I25" i="132" s="1"/>
  <c r="J25" i="132" s="1"/>
  <c r="G25" i="132"/>
  <c r="H25" i="132" s="1"/>
  <c r="C32" i="133"/>
  <c r="I20" i="132" s="1"/>
  <c r="J20" i="132" s="1"/>
  <c r="G20" i="132"/>
  <c r="H20" i="132" s="1"/>
  <c r="C23" i="133"/>
  <c r="I12" i="132" s="1"/>
  <c r="J12" i="132" s="1"/>
  <c r="G12" i="132"/>
  <c r="H12" i="132" s="1"/>
  <c r="C14" i="133"/>
  <c r="I7" i="132" s="1"/>
  <c r="G7" i="132"/>
  <c r="E5" i="124"/>
  <c r="A5" i="124"/>
  <c r="E4" i="124"/>
  <c r="A4" i="124"/>
  <c r="I3" i="124"/>
  <c r="C23" i="129" l="1"/>
  <c r="E23" i="129"/>
  <c r="B5" i="133"/>
  <c r="A5" i="133"/>
  <c r="B4" i="133" s="1"/>
  <c r="A4" i="133" s="1"/>
  <c r="C3" i="133" s="1"/>
  <c r="B8" i="116"/>
  <c r="B19" i="116" s="1"/>
  <c r="G10" i="105" s="1"/>
  <c r="E5" i="116"/>
  <c r="A5" i="116"/>
  <c r="E4" i="116"/>
  <c r="A4" i="116"/>
  <c r="J3" i="116"/>
  <c r="A5" i="115"/>
  <c r="A4" i="115"/>
  <c r="C24" i="114"/>
  <c r="G8" i="105" s="1"/>
  <c r="G5" i="114"/>
  <c r="A5" i="114"/>
  <c r="G4" i="114"/>
  <c r="A4" i="114"/>
  <c r="M3" i="114"/>
  <c r="G21" i="113"/>
  <c r="C21" i="113"/>
  <c r="G7" i="105" s="1"/>
  <c r="K21" i="113"/>
  <c r="G5" i="113"/>
  <c r="A5" i="113"/>
  <c r="G4" i="113"/>
  <c r="A4" i="113"/>
  <c r="M3" i="113"/>
  <c r="B21" i="112"/>
  <c r="A5" i="112"/>
  <c r="A4" i="112"/>
  <c r="M3" i="112"/>
  <c r="E37" i="111"/>
  <c r="B37" i="111"/>
  <c r="A37" i="111"/>
  <c r="E36" i="111"/>
  <c r="B36" i="111"/>
  <c r="A36" i="111"/>
  <c r="E35" i="111"/>
  <c r="B35" i="111"/>
  <c r="A35" i="111"/>
  <c r="E34" i="111"/>
  <c r="B34" i="111"/>
  <c r="A34" i="111"/>
  <c r="E33" i="111"/>
  <c r="B33" i="111"/>
  <c r="A33" i="111"/>
  <c r="E32" i="111"/>
  <c r="B32" i="111"/>
  <c r="A32" i="111"/>
  <c r="E31" i="111"/>
  <c r="B31" i="111"/>
  <c r="A31" i="111"/>
  <c r="E30" i="111"/>
  <c r="B30" i="111"/>
  <c r="A30" i="111"/>
  <c r="A26" i="111"/>
  <c r="A25" i="111"/>
  <c r="A24" i="111"/>
  <c r="A23" i="111"/>
  <c r="A22" i="111"/>
  <c r="A21" i="111"/>
  <c r="A20" i="111"/>
  <c r="A19" i="111"/>
  <c r="B18" i="111"/>
  <c r="B8" i="111"/>
  <c r="H29" i="111" s="1"/>
  <c r="E5" i="111"/>
  <c r="A5" i="111"/>
  <c r="E4" i="111"/>
  <c r="A4" i="111"/>
  <c r="J3" i="111"/>
  <c r="D5" i="110"/>
  <c r="A5" i="110"/>
  <c r="D4" i="110"/>
  <c r="A4" i="110"/>
  <c r="H3" i="110"/>
  <c r="F5" i="109"/>
  <c r="A5" i="109"/>
  <c r="F4" i="109"/>
  <c r="A4" i="109"/>
  <c r="K3" i="109"/>
  <c r="H35" i="108"/>
  <c r="G35" i="108"/>
  <c r="D35" i="108"/>
  <c r="C35" i="108"/>
  <c r="M34" i="108"/>
  <c r="L34" i="108"/>
  <c r="K34" i="108"/>
  <c r="J34" i="108"/>
  <c r="I34" i="108"/>
  <c r="O34" i="108" s="1"/>
  <c r="E34" i="108"/>
  <c r="M33" i="108"/>
  <c r="L33" i="108"/>
  <c r="K33" i="108"/>
  <c r="J33" i="108"/>
  <c r="I33" i="108"/>
  <c r="O33" i="108" s="1"/>
  <c r="E33" i="108"/>
  <c r="M32" i="108"/>
  <c r="L32" i="108"/>
  <c r="K32" i="108"/>
  <c r="J32" i="108"/>
  <c r="I32" i="108"/>
  <c r="O32" i="108" s="1"/>
  <c r="E32" i="108"/>
  <c r="M31" i="108"/>
  <c r="L31" i="108"/>
  <c r="K31" i="108"/>
  <c r="J31" i="108"/>
  <c r="I31" i="108"/>
  <c r="O31" i="108" s="1"/>
  <c r="E31" i="108"/>
  <c r="M30" i="108"/>
  <c r="L30" i="108"/>
  <c r="K30" i="108"/>
  <c r="J30" i="108"/>
  <c r="I30" i="108"/>
  <c r="O30" i="108" s="1"/>
  <c r="E30" i="108"/>
  <c r="H25" i="108"/>
  <c r="G25" i="108"/>
  <c r="D25" i="108"/>
  <c r="C25" i="108"/>
  <c r="M24" i="108"/>
  <c r="L24" i="108"/>
  <c r="K24" i="108"/>
  <c r="J24" i="108"/>
  <c r="I24" i="108"/>
  <c r="O24" i="108" s="1"/>
  <c r="E24" i="108"/>
  <c r="M23" i="108"/>
  <c r="L23" i="108"/>
  <c r="K23" i="108"/>
  <c r="J23" i="108"/>
  <c r="I23" i="108"/>
  <c r="O23" i="108" s="1"/>
  <c r="E23" i="108"/>
  <c r="M22" i="108"/>
  <c r="L22" i="108"/>
  <c r="K22" i="108"/>
  <c r="J22" i="108"/>
  <c r="I22" i="108"/>
  <c r="O22" i="108" s="1"/>
  <c r="E22" i="108"/>
  <c r="M21" i="108"/>
  <c r="L21" i="108"/>
  <c r="K21" i="108"/>
  <c r="J21" i="108"/>
  <c r="I21" i="108"/>
  <c r="O21" i="108" s="1"/>
  <c r="E21" i="108"/>
  <c r="M20" i="108"/>
  <c r="L20" i="108"/>
  <c r="K20" i="108"/>
  <c r="J20" i="108"/>
  <c r="I20" i="108"/>
  <c r="O20" i="108" s="1"/>
  <c r="E20" i="108"/>
  <c r="H15" i="108"/>
  <c r="G15" i="108"/>
  <c r="D15" i="108"/>
  <c r="C15" i="108"/>
  <c r="M14" i="108"/>
  <c r="L14" i="108"/>
  <c r="K14" i="108"/>
  <c r="J14" i="108"/>
  <c r="I14" i="108"/>
  <c r="O14" i="108" s="1"/>
  <c r="E14" i="108"/>
  <c r="M13" i="108"/>
  <c r="L13" i="108"/>
  <c r="K13" i="108"/>
  <c r="J13" i="108"/>
  <c r="I13" i="108"/>
  <c r="O13" i="108" s="1"/>
  <c r="E13" i="108"/>
  <c r="M12" i="108"/>
  <c r="L12" i="108"/>
  <c r="K12" i="108"/>
  <c r="J12" i="108"/>
  <c r="I12" i="108"/>
  <c r="O12" i="108" s="1"/>
  <c r="E12" i="108"/>
  <c r="M11" i="108"/>
  <c r="L11" i="108"/>
  <c r="K11" i="108"/>
  <c r="J11" i="108"/>
  <c r="I11" i="108"/>
  <c r="O11" i="108" s="1"/>
  <c r="E11" i="108"/>
  <c r="E10" i="108"/>
  <c r="N10" i="108" s="1"/>
  <c r="H5" i="108"/>
  <c r="A5" i="108"/>
  <c r="H4" i="108"/>
  <c r="A4" i="108"/>
  <c r="O3" i="108"/>
  <c r="K25" i="107"/>
  <c r="J25" i="107"/>
  <c r="I25" i="107"/>
  <c r="G25" i="107"/>
  <c r="F25" i="107"/>
  <c r="E25" i="107"/>
  <c r="B24" i="107"/>
  <c r="B25" i="107" s="1"/>
  <c r="K22" i="107"/>
  <c r="J22" i="107"/>
  <c r="L22" i="107" s="1"/>
  <c r="G22" i="107"/>
  <c r="G24" i="107" s="1"/>
  <c r="F22" i="107"/>
  <c r="C22" i="107"/>
  <c r="H5" i="107"/>
  <c r="A5" i="107"/>
  <c r="H4" i="107"/>
  <c r="A4" i="107"/>
  <c r="K12" i="106"/>
  <c r="G5" i="105"/>
  <c r="B12" i="106"/>
  <c r="P10" i="106"/>
  <c r="A5" i="106"/>
  <c r="A4" i="106"/>
  <c r="Q3" i="106"/>
  <c r="C5" i="104"/>
  <c r="A5" i="104"/>
  <c r="C4" i="104"/>
  <c r="A4" i="104"/>
  <c r="F3" i="104"/>
  <c r="B13" i="103"/>
  <c r="I42" i="61" s="1"/>
  <c r="J42" i="61" s="1"/>
  <c r="G11" i="103"/>
  <c r="I11" i="103" s="1"/>
  <c r="G10" i="103"/>
  <c r="I10" i="103" s="1"/>
  <c r="G9" i="103"/>
  <c r="I9" i="103" s="1"/>
  <c r="G8" i="103"/>
  <c r="I8" i="103" s="1"/>
  <c r="E5" i="103"/>
  <c r="A5" i="103"/>
  <c r="E4" i="103"/>
  <c r="A4" i="103"/>
  <c r="J3" i="103"/>
  <c r="G14" i="102"/>
  <c r="F14" i="102"/>
  <c r="C14" i="102"/>
  <c r="H12" i="102"/>
  <c r="J12" i="102" s="1"/>
  <c r="H11" i="102"/>
  <c r="J11" i="102" s="1"/>
  <c r="H10" i="102"/>
  <c r="J10" i="102" s="1"/>
  <c r="H9" i="102"/>
  <c r="J9" i="102" s="1"/>
  <c r="H8" i="102"/>
  <c r="J8" i="102" s="1"/>
  <c r="F5" i="102"/>
  <c r="A5" i="102"/>
  <c r="F4" i="102"/>
  <c r="A4" i="102"/>
  <c r="K3" i="102"/>
  <c r="G19" i="101"/>
  <c r="I19" i="101" s="1"/>
  <c r="G17" i="101"/>
  <c r="I17" i="101" s="1"/>
  <c r="G16" i="101"/>
  <c r="I16" i="101" s="1"/>
  <c r="G15" i="101"/>
  <c r="I15" i="101" s="1"/>
  <c r="G14" i="101"/>
  <c r="A5" i="101"/>
  <c r="A4" i="101"/>
  <c r="K3" i="101"/>
  <c r="F16" i="100"/>
  <c r="E16" i="100"/>
  <c r="B16" i="100"/>
  <c r="I39" i="61" s="1"/>
  <c r="J39" i="61" s="1"/>
  <c r="G14" i="100"/>
  <c r="I14" i="100" s="1"/>
  <c r="G13" i="100"/>
  <c r="I13" i="100" s="1"/>
  <c r="G12" i="100"/>
  <c r="I12" i="100" s="1"/>
  <c r="G11" i="100"/>
  <c r="I11" i="100" s="1"/>
  <c r="G10" i="100"/>
  <c r="I10" i="100" s="1"/>
  <c r="G9" i="100"/>
  <c r="E5" i="100"/>
  <c r="A5" i="100"/>
  <c r="E4" i="100"/>
  <c r="A4" i="100"/>
  <c r="J3" i="100"/>
  <c r="G12" i="99"/>
  <c r="I12" i="99" s="1"/>
  <c r="I11" i="99"/>
  <c r="I38" i="61"/>
  <c r="J38" i="61" s="1"/>
  <c r="G8" i="99"/>
  <c r="I8" i="99" s="1"/>
  <c r="E5" i="99"/>
  <c r="A5" i="99"/>
  <c r="E4" i="99"/>
  <c r="A4" i="99"/>
  <c r="K3" i="99"/>
  <c r="C22" i="97"/>
  <c r="I34" i="61" s="1"/>
  <c r="J34" i="61" s="1"/>
  <c r="K20" i="97"/>
  <c r="I19" i="97"/>
  <c r="K19" i="97" s="1"/>
  <c r="I18" i="97"/>
  <c r="K18" i="97" s="1"/>
  <c r="I17" i="97"/>
  <c r="K17" i="97" s="1"/>
  <c r="I16" i="97"/>
  <c r="K16" i="97" s="1"/>
  <c r="I15" i="97"/>
  <c r="K15" i="97" s="1"/>
  <c r="I14" i="97"/>
  <c r="K14" i="97" s="1"/>
  <c r="I13" i="97"/>
  <c r="K13" i="97" s="1"/>
  <c r="I12" i="97"/>
  <c r="K12" i="97" s="1"/>
  <c r="I11" i="97"/>
  <c r="K11" i="97" s="1"/>
  <c r="I10" i="97"/>
  <c r="F5" i="97"/>
  <c r="A5" i="97"/>
  <c r="F4" i="97"/>
  <c r="A4" i="97"/>
  <c r="L3" i="97"/>
  <c r="D19" i="96"/>
  <c r="I30" i="61" s="1"/>
  <c r="J30" i="61" s="1"/>
  <c r="C19" i="96"/>
  <c r="A5" i="96"/>
  <c r="A4" i="96"/>
  <c r="I19" i="95"/>
  <c r="E19" i="95"/>
  <c r="D19" i="95"/>
  <c r="H5" i="95"/>
  <c r="A5" i="95"/>
  <c r="H4" i="95"/>
  <c r="A4" i="95"/>
  <c r="Q3" i="95"/>
  <c r="J20" i="94"/>
  <c r="C20" i="94"/>
  <c r="H5" i="94"/>
  <c r="A5" i="94"/>
  <c r="H4" i="94"/>
  <c r="A4" i="94"/>
  <c r="P3" i="94"/>
  <c r="H19" i="93"/>
  <c r="D19" i="93"/>
  <c r="I27" i="61" s="1"/>
  <c r="J27" i="61" s="1"/>
  <c r="C19" i="93"/>
  <c r="I17" i="93"/>
  <c r="K17" i="93" s="1"/>
  <c r="I16" i="93"/>
  <c r="K16" i="93" s="1"/>
  <c r="I15" i="93"/>
  <c r="K15" i="93" s="1"/>
  <c r="I14" i="93"/>
  <c r="K14" i="93" s="1"/>
  <c r="I13" i="93"/>
  <c r="K13" i="93" s="1"/>
  <c r="I12" i="93"/>
  <c r="K12" i="93" s="1"/>
  <c r="I11" i="93"/>
  <c r="K11" i="93" s="1"/>
  <c r="I10" i="93"/>
  <c r="K10" i="93" s="1"/>
  <c r="I9" i="93"/>
  <c r="K9" i="93" s="1"/>
  <c r="I8" i="93"/>
  <c r="K8" i="93" s="1"/>
  <c r="A5" i="93"/>
  <c r="A4" i="93"/>
  <c r="G19" i="92"/>
  <c r="L15" i="92"/>
  <c r="N15" i="92" s="1"/>
  <c r="L14" i="92"/>
  <c r="N14" i="92" s="1"/>
  <c r="L13" i="92"/>
  <c r="N13" i="92" s="1"/>
  <c r="L12" i="92"/>
  <c r="N12" i="92" s="1"/>
  <c r="L11" i="92"/>
  <c r="N11" i="92" s="1"/>
  <c r="L10" i="92"/>
  <c r="N10" i="92" s="1"/>
  <c r="L9" i="92"/>
  <c r="N9" i="92" s="1"/>
  <c r="A5" i="92"/>
  <c r="A4" i="92"/>
  <c r="O3" i="92"/>
  <c r="I7" i="105" l="1"/>
  <c r="L21" i="113"/>
  <c r="F24" i="107"/>
  <c r="H22" i="107"/>
  <c r="J14" i="102"/>
  <c r="H14" i="102"/>
  <c r="G13" i="101"/>
  <c r="K10" i="97"/>
  <c r="I22" i="97"/>
  <c r="I5" i="105"/>
  <c r="J5" i="105" s="1"/>
  <c r="K21" i="112"/>
  <c r="G6" i="105"/>
  <c r="H6" i="105" s="1"/>
  <c r="I13" i="103"/>
  <c r="G42" i="216" s="1"/>
  <c r="H42" i="216" s="1"/>
  <c r="I41" i="61"/>
  <c r="J41" i="61" s="1"/>
  <c r="I9" i="100"/>
  <c r="I16" i="100" s="1"/>
  <c r="G39" i="216" s="1"/>
  <c r="H39" i="216" s="1"/>
  <c r="G16" i="100"/>
  <c r="G39" i="61" s="1"/>
  <c r="H39" i="61" s="1"/>
  <c r="I28" i="61"/>
  <c r="J28" i="61" s="1"/>
  <c r="I29" i="61"/>
  <c r="J29" i="61" s="1"/>
  <c r="P20" i="94"/>
  <c r="I29" i="216" s="1"/>
  <c r="J29" i="216" s="1"/>
  <c r="J18" i="105"/>
  <c r="I4" i="105"/>
  <c r="J4" i="105" s="1"/>
  <c r="J6" i="105"/>
  <c r="J8" i="105"/>
  <c r="J10" i="105"/>
  <c r="J14" i="105"/>
  <c r="J17" i="105"/>
  <c r="J19" i="105"/>
  <c r="J21" i="105"/>
  <c r="J24" i="105"/>
  <c r="J7" i="105"/>
  <c r="J23" i="105"/>
  <c r="J9" i="105"/>
  <c r="J13" i="105"/>
  <c r="J20" i="105"/>
  <c r="J26" i="105"/>
  <c r="G4" i="105"/>
  <c r="H4" i="105" s="1"/>
  <c r="H8" i="105"/>
  <c r="H10" i="105"/>
  <c r="H14" i="105"/>
  <c r="H17" i="105"/>
  <c r="H19" i="105"/>
  <c r="H21" i="105"/>
  <c r="H24" i="105"/>
  <c r="H5" i="105"/>
  <c r="H7" i="105"/>
  <c r="H9" i="105"/>
  <c r="H13" i="105"/>
  <c r="H18" i="105"/>
  <c r="H20" i="105"/>
  <c r="H23" i="105"/>
  <c r="G13" i="103"/>
  <c r="G42" i="61" s="1"/>
  <c r="H42" i="61" s="1"/>
  <c r="I14" i="101"/>
  <c r="I13" i="101" s="1"/>
  <c r="I8" i="101"/>
  <c r="G8" i="101"/>
  <c r="I10" i="99"/>
  <c r="I9" i="99" s="1"/>
  <c r="G9" i="99"/>
  <c r="G14" i="99" s="1"/>
  <c r="G38" i="61" s="1"/>
  <c r="H38" i="61" s="1"/>
  <c r="K19" i="96"/>
  <c r="G30" i="216" s="1"/>
  <c r="H30" i="216" s="1"/>
  <c r="G30" i="61"/>
  <c r="H30" i="61" s="1"/>
  <c r="N8" i="92"/>
  <c r="N19" i="92" s="1"/>
  <c r="L19" i="92"/>
  <c r="F14" i="99"/>
  <c r="K22" i="97"/>
  <c r="G34" i="216" s="1"/>
  <c r="H34" i="216" s="1"/>
  <c r="G29" i="216"/>
  <c r="H29" i="216" s="1"/>
  <c r="K19" i="93"/>
  <c r="G27" i="216" s="1"/>
  <c r="H27" i="216" s="1"/>
  <c r="P12" i="106"/>
  <c r="Q12" i="106" s="1"/>
  <c r="I15" i="108"/>
  <c r="O15" i="108" s="1"/>
  <c r="J35" i="108"/>
  <c r="G20" i="94"/>
  <c r="G29" i="61" s="1"/>
  <c r="H29" i="61" s="1"/>
  <c r="I19" i="93"/>
  <c r="G27" i="61" s="1"/>
  <c r="H27" i="61" s="1"/>
  <c r="F21" i="101"/>
  <c r="L15" i="108"/>
  <c r="J25" i="108"/>
  <c r="E35" i="108"/>
  <c r="L35" i="108"/>
  <c r="K35" i="108" s="1"/>
  <c r="I25" i="108"/>
  <c r="O25" i="108" s="1"/>
  <c r="N22" i="108"/>
  <c r="J15" i="108"/>
  <c r="K24" i="114"/>
  <c r="E25" i="108"/>
  <c r="E29" i="111"/>
  <c r="B29" i="111"/>
  <c r="N21" i="108"/>
  <c r="N32" i="108"/>
  <c r="N34" i="108"/>
  <c r="N11" i="108"/>
  <c r="N12" i="108"/>
  <c r="N14" i="108"/>
  <c r="L25" i="108"/>
  <c r="K25" i="108" s="1"/>
  <c r="N24" i="108"/>
  <c r="N31" i="108"/>
  <c r="H24" i="107"/>
  <c r="I40" i="61"/>
  <c r="J40" i="61" s="1"/>
  <c r="N20" i="108"/>
  <c r="N30" i="108"/>
  <c r="N13" i="108"/>
  <c r="E15" i="108"/>
  <c r="N33" i="108"/>
  <c r="I35" i="108"/>
  <c r="O35" i="108" s="1"/>
  <c r="N23" i="108"/>
  <c r="L24" i="107"/>
  <c r="K24" i="107" s="1"/>
  <c r="J24" i="107"/>
  <c r="G34" i="61"/>
  <c r="H34" i="61" s="1"/>
  <c r="D24" i="107"/>
  <c r="C24" i="107" s="1"/>
  <c r="C25" i="107" s="1"/>
  <c r="I43" i="61" l="1"/>
  <c r="J43" i="61" s="1"/>
  <c r="G41" i="61"/>
  <c r="H41" i="61" s="1"/>
  <c r="G28" i="216"/>
  <c r="H28" i="216" s="1"/>
  <c r="G28" i="61"/>
  <c r="H28" i="61" s="1"/>
  <c r="J43" i="216"/>
  <c r="I21" i="101"/>
  <c r="G40" i="216" s="1"/>
  <c r="H40" i="216" s="1"/>
  <c r="I14" i="99"/>
  <c r="G38" i="216" s="1"/>
  <c r="H38" i="216" s="1"/>
  <c r="K15" i="108"/>
  <c r="G21" i="101"/>
  <c r="G40" i="61" s="1"/>
  <c r="H40" i="61" s="1"/>
  <c r="L11" i="97"/>
  <c r="L15" i="97"/>
  <c r="L19" i="97"/>
  <c r="L10" i="97"/>
  <c r="L14" i="97"/>
  <c r="L18" i="97"/>
  <c r="L9" i="97"/>
  <c r="L13" i="97"/>
  <c r="L17" i="97"/>
  <c r="L12" i="97"/>
  <c r="L16" i="97"/>
  <c r="L20" i="97"/>
  <c r="F22" i="97"/>
  <c r="N15" i="108"/>
  <c r="M15" i="108" s="1"/>
  <c r="N35" i="108"/>
  <c r="M35" i="108" s="1"/>
  <c r="N25" i="108"/>
  <c r="M25" i="108" s="1"/>
  <c r="G41" i="216" l="1"/>
  <c r="H41" i="216" s="1"/>
  <c r="L22" i="97"/>
  <c r="X41" i="90"/>
  <c r="V41" i="90"/>
  <c r="M41" i="90"/>
  <c r="N41" i="90" s="1"/>
  <c r="L41" i="90"/>
  <c r="K41" i="90"/>
  <c r="J41" i="90"/>
  <c r="X40" i="90"/>
  <c r="V40" i="90"/>
  <c r="M40" i="90"/>
  <c r="N40" i="90" s="1"/>
  <c r="L40" i="90"/>
  <c r="K40" i="90"/>
  <c r="J40" i="90"/>
  <c r="X39" i="90"/>
  <c r="V39" i="90"/>
  <c r="M39" i="90"/>
  <c r="N39" i="90" s="1"/>
  <c r="L39" i="90"/>
  <c r="K39" i="90"/>
  <c r="J39" i="90"/>
  <c r="X38" i="90"/>
  <c r="V38" i="90"/>
  <c r="M38" i="90"/>
  <c r="N38" i="90" s="1"/>
  <c r="L38" i="90"/>
  <c r="K38" i="90"/>
  <c r="J38" i="90"/>
  <c r="X37" i="90"/>
  <c r="V37" i="90"/>
  <c r="M37" i="90"/>
  <c r="N37" i="90" s="1"/>
  <c r="L37" i="90"/>
  <c r="K37" i="90"/>
  <c r="J37" i="90"/>
  <c r="X36" i="90"/>
  <c r="V36" i="90"/>
  <c r="M36" i="90"/>
  <c r="N36" i="90" s="1"/>
  <c r="L36" i="90"/>
  <c r="K36" i="90"/>
  <c r="J36" i="90"/>
  <c r="X35" i="90"/>
  <c r="V35" i="90"/>
  <c r="N35" i="90"/>
  <c r="M35" i="90"/>
  <c r="L35" i="90"/>
  <c r="K35" i="90"/>
  <c r="J35" i="90"/>
  <c r="X34" i="90"/>
  <c r="V34" i="90"/>
  <c r="M34" i="90"/>
  <c r="N34" i="90" s="1"/>
  <c r="L34" i="90"/>
  <c r="K34" i="90"/>
  <c r="J34" i="90"/>
  <c r="X33" i="90"/>
  <c r="V33" i="90"/>
  <c r="M33" i="90"/>
  <c r="N33" i="90" s="1"/>
  <c r="L33" i="90"/>
  <c r="K33" i="90"/>
  <c r="J33" i="90"/>
  <c r="X32" i="90"/>
  <c r="V32" i="90"/>
  <c r="M32" i="90"/>
  <c r="N32" i="90" s="1"/>
  <c r="L32" i="90"/>
  <c r="K32" i="90"/>
  <c r="J32" i="90"/>
  <c r="X31" i="90"/>
  <c r="V31" i="90"/>
  <c r="M31" i="90"/>
  <c r="N31" i="90" s="1"/>
  <c r="L31" i="90"/>
  <c r="K31" i="90"/>
  <c r="J31" i="90"/>
  <c r="X30" i="90"/>
  <c r="V30" i="90"/>
  <c r="M30" i="90"/>
  <c r="N30" i="90" s="1"/>
  <c r="L30" i="90"/>
  <c r="K30" i="90"/>
  <c r="J30" i="90"/>
  <c r="X29" i="90"/>
  <c r="V29" i="90"/>
  <c r="M29" i="90"/>
  <c r="N29" i="90" s="1"/>
  <c r="L29" i="90"/>
  <c r="K29" i="90"/>
  <c r="J29" i="90"/>
  <c r="X28" i="90"/>
  <c r="V28" i="90"/>
  <c r="M28" i="90"/>
  <c r="N28" i="90" s="1"/>
  <c r="L28" i="90"/>
  <c r="K28" i="90"/>
  <c r="J28" i="90"/>
  <c r="X27" i="90"/>
  <c r="V27" i="90"/>
  <c r="N27" i="90"/>
  <c r="M27" i="90"/>
  <c r="L27" i="90"/>
  <c r="K27" i="90"/>
  <c r="J27" i="90"/>
  <c r="X26" i="90"/>
  <c r="V26" i="90"/>
  <c r="M26" i="90"/>
  <c r="N26" i="90" s="1"/>
  <c r="L26" i="90"/>
  <c r="K26" i="90"/>
  <c r="J26" i="90"/>
  <c r="X25" i="90"/>
  <c r="V25" i="90"/>
  <c r="M25" i="90"/>
  <c r="N25" i="90" s="1"/>
  <c r="L25" i="90"/>
  <c r="K25" i="90"/>
  <c r="J25" i="90"/>
  <c r="X24" i="90"/>
  <c r="V24" i="90"/>
  <c r="M24" i="90"/>
  <c r="N24" i="90" s="1"/>
  <c r="L24" i="90"/>
  <c r="K24" i="90"/>
  <c r="J24" i="90"/>
  <c r="X23" i="90"/>
  <c r="V23" i="90"/>
  <c r="M23" i="90"/>
  <c r="N23" i="90" s="1"/>
  <c r="L23" i="90"/>
  <c r="K23" i="90"/>
  <c r="J23" i="90"/>
  <c r="X22" i="90"/>
  <c r="V22" i="90"/>
  <c r="M22" i="90"/>
  <c r="N22" i="90" s="1"/>
  <c r="L22" i="90"/>
  <c r="K22" i="90"/>
  <c r="J22" i="90"/>
  <c r="X21" i="90"/>
  <c r="V21" i="90"/>
  <c r="M21" i="90"/>
  <c r="N21" i="90" s="1"/>
  <c r="L21" i="90"/>
  <c r="K21" i="90"/>
  <c r="J21" i="90"/>
  <c r="V20" i="90"/>
  <c r="M20" i="90"/>
  <c r="N20" i="90" s="1"/>
  <c r="L20" i="90"/>
  <c r="K20" i="90"/>
  <c r="J20" i="90"/>
  <c r="V19" i="90"/>
  <c r="M19" i="90"/>
  <c r="N19" i="90" s="1"/>
  <c r="L19" i="90"/>
  <c r="K19" i="90"/>
  <c r="J19" i="90"/>
  <c r="V18" i="90"/>
  <c r="N18" i="90"/>
  <c r="M18" i="90"/>
  <c r="L18" i="90"/>
  <c r="K18" i="90"/>
  <c r="J18" i="90"/>
  <c r="V17" i="90"/>
  <c r="M17" i="90"/>
  <c r="N17" i="90" s="1"/>
  <c r="L17" i="90"/>
  <c r="K17" i="90"/>
  <c r="J17" i="90"/>
  <c r="V16" i="90"/>
  <c r="M16" i="90"/>
  <c r="N16" i="90" s="1"/>
  <c r="L16" i="90"/>
  <c r="K16" i="90"/>
  <c r="J16" i="90"/>
  <c r="V15" i="90"/>
  <c r="M15" i="90"/>
  <c r="N15" i="90" s="1"/>
  <c r="L15" i="90"/>
  <c r="K15" i="90"/>
  <c r="J15" i="90"/>
  <c r="V14" i="90"/>
  <c r="M14" i="90"/>
  <c r="N14" i="90" s="1"/>
  <c r="L14" i="90"/>
  <c r="K14" i="90"/>
  <c r="J14" i="90"/>
  <c r="V13" i="90"/>
  <c r="M13" i="90"/>
  <c r="N13" i="90" s="1"/>
  <c r="L13" i="90"/>
  <c r="K13" i="90"/>
  <c r="J13" i="90"/>
  <c r="V12" i="90"/>
  <c r="M12" i="90"/>
  <c r="N12" i="90" s="1"/>
  <c r="L12" i="90"/>
  <c r="K12" i="90"/>
  <c r="J12" i="90"/>
  <c r="V11" i="90"/>
  <c r="L11" i="90"/>
  <c r="M11" i="90" s="1"/>
  <c r="N11" i="90" s="1"/>
  <c r="K11" i="90"/>
  <c r="W27" i="90" l="1"/>
  <c r="W31" i="90"/>
  <c r="W19" i="90"/>
  <c r="B18" i="91" s="1"/>
  <c r="C18" i="91" s="1"/>
  <c r="D18" i="91" s="1"/>
  <c r="E18" i="91" s="1"/>
  <c r="F18" i="91" s="1"/>
  <c r="G18" i="91" s="1"/>
  <c r="H18" i="91" s="1"/>
  <c r="I18" i="91" s="1"/>
  <c r="J18" i="91" s="1"/>
  <c r="K18" i="91" s="1"/>
  <c r="L18" i="91" s="1"/>
  <c r="M18" i="91" s="1"/>
  <c r="W14" i="90"/>
  <c r="W13" i="90"/>
  <c r="W36" i="90"/>
  <c r="W22" i="90"/>
  <c r="W26" i="90"/>
  <c r="W30" i="90"/>
  <c r="W37" i="90"/>
  <c r="W18" i="90"/>
  <c r="W24" i="90"/>
  <c r="W32" i="90"/>
  <c r="W34" i="90"/>
  <c r="W38" i="90"/>
  <c r="W11" i="90"/>
  <c r="W16" i="90"/>
  <c r="B15" i="91" s="1"/>
  <c r="C15" i="91" s="1"/>
  <c r="D15" i="91" s="1"/>
  <c r="E15" i="91" s="1"/>
  <c r="F15" i="91" s="1"/>
  <c r="G15" i="91" s="1"/>
  <c r="H15" i="91" s="1"/>
  <c r="I15" i="91" s="1"/>
  <c r="J15" i="91" s="1"/>
  <c r="W25" i="90"/>
  <c r="W28" i="90"/>
  <c r="W35" i="90"/>
  <c r="W39" i="90"/>
  <c r="W29" i="90"/>
  <c r="W40" i="90"/>
  <c r="W23" i="90"/>
  <c r="W33" i="90"/>
  <c r="W21" i="90"/>
  <c r="W41" i="90"/>
  <c r="B29" i="89"/>
  <c r="G17" i="89"/>
  <c r="I17" i="89" s="1"/>
  <c r="G16" i="89"/>
  <c r="I16" i="89" s="1"/>
  <c r="G15" i="89"/>
  <c r="I15" i="89" s="1"/>
  <c r="G14" i="89"/>
  <c r="I14" i="89" s="1"/>
  <c r="G13" i="89"/>
  <c r="B12" i="89"/>
  <c r="G11" i="89"/>
  <c r="B9" i="89"/>
  <c r="I8" i="89"/>
  <c r="A5" i="89"/>
  <c r="A4" i="89"/>
  <c r="F19" i="88"/>
  <c r="L15" i="88"/>
  <c r="N15" i="88" s="1"/>
  <c r="L14" i="88"/>
  <c r="N14" i="88" s="1"/>
  <c r="L13" i="88"/>
  <c r="N13" i="88" s="1"/>
  <c r="L12" i="88"/>
  <c r="N12" i="88" s="1"/>
  <c r="L11" i="88"/>
  <c r="N11" i="88" s="1"/>
  <c r="L10" i="88"/>
  <c r="N10" i="88" s="1"/>
  <c r="L9" i="88"/>
  <c r="N9" i="88" s="1"/>
  <c r="L8" i="88"/>
  <c r="G5" i="88"/>
  <c r="A5" i="88"/>
  <c r="G4" i="88"/>
  <c r="A4" i="88"/>
  <c r="Q3" i="88"/>
  <c r="Z12" i="87"/>
  <c r="Y12" i="87"/>
  <c r="X12" i="87"/>
  <c r="Z10" i="87"/>
  <c r="Y10" i="87"/>
  <c r="X10" i="87"/>
  <c r="S10" i="87"/>
  <c r="Z9" i="87"/>
  <c r="Y9" i="87"/>
  <c r="X9" i="87"/>
  <c r="O5" i="87"/>
  <c r="A5" i="87"/>
  <c r="O4" i="87"/>
  <c r="A4" i="87"/>
  <c r="AD3" i="87"/>
  <c r="R19" i="86"/>
  <c r="N19" i="86"/>
  <c r="M19" i="86"/>
  <c r="I20" i="61"/>
  <c r="J20" i="61" s="1"/>
  <c r="O17" i="86"/>
  <c r="Q17" i="86" s="1"/>
  <c r="O16" i="86"/>
  <c r="Q16" i="86" s="1"/>
  <c r="O15" i="86"/>
  <c r="Q15" i="86" s="1"/>
  <c r="O14" i="86"/>
  <c r="Q14" i="86" s="1"/>
  <c r="O13" i="86"/>
  <c r="Q13" i="86" s="1"/>
  <c r="O12" i="86"/>
  <c r="Q12" i="86" s="1"/>
  <c r="O11" i="86"/>
  <c r="Q11" i="86" s="1"/>
  <c r="O10" i="86"/>
  <c r="Q10" i="86" s="1"/>
  <c r="O9" i="86"/>
  <c r="M5" i="86"/>
  <c r="A5" i="86"/>
  <c r="M4" i="86"/>
  <c r="A4" i="86"/>
  <c r="W3" i="86"/>
  <c r="H19" i="85"/>
  <c r="I17" i="61"/>
  <c r="J17" i="61" s="1"/>
  <c r="C19" i="85"/>
  <c r="I17" i="85"/>
  <c r="K17" i="85" s="1"/>
  <c r="I16" i="85"/>
  <c r="K16" i="85" s="1"/>
  <c r="I15" i="85"/>
  <c r="K15" i="85" s="1"/>
  <c r="I14" i="85"/>
  <c r="K14" i="85" s="1"/>
  <c r="I13" i="85"/>
  <c r="K13" i="85" s="1"/>
  <c r="I12" i="85"/>
  <c r="K12" i="85" s="1"/>
  <c r="I11" i="85"/>
  <c r="K11" i="85" s="1"/>
  <c r="I10" i="85"/>
  <c r="K10" i="85" s="1"/>
  <c r="I9" i="85"/>
  <c r="K9" i="85" s="1"/>
  <c r="I8" i="85"/>
  <c r="A5" i="85"/>
  <c r="A4" i="85"/>
  <c r="F17" i="84"/>
  <c r="E5" i="84"/>
  <c r="A5" i="84"/>
  <c r="E4" i="84"/>
  <c r="A4" i="84"/>
  <c r="H3" i="84"/>
  <c r="K8" i="85" l="1"/>
  <c r="K19" i="85" s="1"/>
  <c r="I19" i="85"/>
  <c r="B10" i="91"/>
  <c r="C10" i="91" s="1"/>
  <c r="D10" i="91" s="1"/>
  <c r="E10" i="91" s="1"/>
  <c r="I11" i="89"/>
  <c r="G9" i="89"/>
  <c r="I9" i="89" s="1"/>
  <c r="G12" i="89"/>
  <c r="I12" i="89" s="1"/>
  <c r="I13" i="89"/>
  <c r="AA9" i="87"/>
  <c r="AC9" i="87" s="1"/>
  <c r="O19" i="86"/>
  <c r="G20" i="61" s="1"/>
  <c r="H20" i="61" s="1"/>
  <c r="AA10" i="87"/>
  <c r="AA12" i="87"/>
  <c r="Q9" i="86"/>
  <c r="Q19" i="86" s="1"/>
  <c r="N8" i="88"/>
  <c r="L19" i="88"/>
  <c r="G25" i="61" s="1"/>
  <c r="H25" i="61" s="1"/>
  <c r="G17" i="216"/>
  <c r="H17" i="216" s="1"/>
  <c r="Y20" i="87"/>
  <c r="S20" i="87"/>
  <c r="X20" i="87"/>
  <c r="Z20" i="87"/>
  <c r="G17" i="61"/>
  <c r="H17" i="61" s="1"/>
  <c r="B19" i="89"/>
  <c r="I26" i="61" s="1"/>
  <c r="J26" i="61" s="1"/>
  <c r="N18" i="91"/>
  <c r="K15" i="91"/>
  <c r="G20" i="216" l="1"/>
  <c r="H20" i="216" s="1"/>
  <c r="AA20" i="87"/>
  <c r="G21" i="61" s="1"/>
  <c r="H21" i="61" s="1"/>
  <c r="N19" i="88"/>
  <c r="G25" i="216" s="1"/>
  <c r="H25" i="216" s="1"/>
  <c r="I19" i="89"/>
  <c r="G26" i="216" s="1"/>
  <c r="H26" i="216" s="1"/>
  <c r="G19" i="89"/>
  <c r="G26" i="61" s="1"/>
  <c r="H26" i="61" s="1"/>
  <c r="O18" i="91"/>
  <c r="L15" i="91"/>
  <c r="F10" i="91"/>
  <c r="J12" i="83"/>
  <c r="J11" i="83"/>
  <c r="J10" i="83"/>
  <c r="J9" i="83"/>
  <c r="J14" i="83" s="1"/>
  <c r="F5" i="83"/>
  <c r="A5" i="83"/>
  <c r="F4" i="83"/>
  <c r="A4" i="83"/>
  <c r="K3" i="83"/>
  <c r="B32" i="82"/>
  <c r="K24" i="82"/>
  <c r="D13" i="82"/>
  <c r="F5" i="82"/>
  <c r="A5" i="82"/>
  <c r="F4" i="82"/>
  <c r="A4" i="82"/>
  <c r="K3" i="82"/>
  <c r="K10" i="81"/>
  <c r="K9" i="81"/>
  <c r="A5" i="81"/>
  <c r="A4" i="81"/>
  <c r="H32" i="80"/>
  <c r="G32" i="80"/>
  <c r="F32" i="80"/>
  <c r="E32" i="80"/>
  <c r="I21" i="80"/>
  <c r="H21" i="80"/>
  <c r="G21" i="80"/>
  <c r="F21" i="80"/>
  <c r="I19" i="80"/>
  <c r="H19" i="80"/>
  <c r="G19" i="80"/>
  <c r="F19" i="80"/>
  <c r="E19" i="80"/>
  <c r="E5" i="80"/>
  <c r="A5" i="80"/>
  <c r="E4" i="80"/>
  <c r="A4" i="80"/>
  <c r="I3" i="80"/>
  <c r="G16" i="216" l="1"/>
  <c r="H16" i="216" s="1"/>
  <c r="G16" i="61"/>
  <c r="H16" i="61" s="1"/>
  <c r="G10" i="91"/>
  <c r="M15" i="91"/>
  <c r="P18" i="91"/>
  <c r="K12" i="81" l="1"/>
  <c r="Q18" i="91"/>
  <c r="AG18" i="91" s="1"/>
  <c r="H10" i="91"/>
  <c r="N15" i="91"/>
  <c r="AC18" i="91" l="1"/>
  <c r="Z18" i="91"/>
  <c r="AA18" i="91"/>
  <c r="O15" i="91"/>
  <c r="I10" i="91"/>
  <c r="AH18" i="91"/>
  <c r="R18" i="91"/>
  <c r="S18" i="91"/>
  <c r="W18" i="91"/>
  <c r="U18" i="91"/>
  <c r="T18" i="91"/>
  <c r="V18" i="91"/>
  <c r="Y18" i="91"/>
  <c r="AF18" i="91"/>
  <c r="AE18" i="91" s="1"/>
  <c r="AD18" i="91"/>
  <c r="X18" i="91"/>
  <c r="AB18" i="91"/>
  <c r="A5" i="78"/>
  <c r="A4" i="78"/>
  <c r="X3" i="78"/>
  <c r="L19" i="76"/>
  <c r="K19" i="76"/>
  <c r="H19" i="76"/>
  <c r="M17" i="76"/>
  <c r="O17" i="76" s="1"/>
  <c r="G17" i="76"/>
  <c r="M16" i="76"/>
  <c r="O16" i="76" s="1"/>
  <c r="G16" i="76"/>
  <c r="M15" i="76"/>
  <c r="O15" i="76" s="1"/>
  <c r="G15" i="76"/>
  <c r="M14" i="76"/>
  <c r="O14" i="76" s="1"/>
  <c r="G14" i="76"/>
  <c r="M13" i="76"/>
  <c r="O13" i="76" s="1"/>
  <c r="G13" i="76"/>
  <c r="M12" i="76"/>
  <c r="O12" i="76" s="1"/>
  <c r="G12" i="76"/>
  <c r="M11" i="76"/>
  <c r="O11" i="76" s="1"/>
  <c r="G11" i="76"/>
  <c r="M10" i="76"/>
  <c r="O10" i="76" s="1"/>
  <c r="G10" i="76"/>
  <c r="M9" i="76"/>
  <c r="O9" i="76" s="1"/>
  <c r="G9" i="76"/>
  <c r="M8" i="76"/>
  <c r="O8" i="76" s="1"/>
  <c r="O19" i="76" s="1"/>
  <c r="G14" i="216" s="1"/>
  <c r="G5" i="76"/>
  <c r="A5" i="76"/>
  <c r="G4" i="76"/>
  <c r="A4" i="76"/>
  <c r="Q3" i="76"/>
  <c r="I24" i="75"/>
  <c r="I22" i="75"/>
  <c r="L22" i="75" s="1"/>
  <c r="I21" i="75"/>
  <c r="L21" i="75" s="1"/>
  <c r="M19" i="76" l="1"/>
  <c r="I14" i="61"/>
  <c r="J14" i="61" s="1"/>
  <c r="Q19" i="76"/>
  <c r="P19" i="76" s="1"/>
  <c r="AI18" i="91"/>
  <c r="X19" i="90"/>
  <c r="J10" i="91"/>
  <c r="P15" i="91"/>
  <c r="I20" i="75"/>
  <c r="L20" i="75" s="1"/>
  <c r="I19" i="75"/>
  <c r="L19" i="75" s="1"/>
  <c r="I18" i="75"/>
  <c r="L18" i="75" s="1"/>
  <c r="I17" i="75"/>
  <c r="L17" i="75" s="1"/>
  <c r="I16" i="75"/>
  <c r="L16" i="75" s="1"/>
  <c r="I15" i="75"/>
  <c r="L15" i="75" s="1"/>
  <c r="I14" i="75"/>
  <c r="L14" i="75" s="1"/>
  <c r="I13" i="75"/>
  <c r="L13" i="75" s="1"/>
  <c r="L25" i="75" s="1"/>
  <c r="G5" i="75"/>
  <c r="A5" i="75"/>
  <c r="G4" i="75"/>
  <c r="A4" i="75"/>
  <c r="M3" i="75"/>
  <c r="G33" i="74"/>
  <c r="I33" i="74" s="1"/>
  <c r="G32" i="74"/>
  <c r="I32" i="74" s="1"/>
  <c r="G31" i="74"/>
  <c r="I31" i="74" s="1"/>
  <c r="G30" i="74"/>
  <c r="I30" i="74" s="1"/>
  <c r="G29" i="74"/>
  <c r="F28" i="74"/>
  <c r="B28" i="74"/>
  <c r="G27" i="74"/>
  <c r="I27" i="74" s="1"/>
  <c r="G26" i="74"/>
  <c r="I26" i="74" s="1"/>
  <c r="G25" i="74"/>
  <c r="F24" i="74"/>
  <c r="B24" i="74"/>
  <c r="B35" i="74" s="1"/>
  <c r="G23" i="74"/>
  <c r="I23" i="74" s="1"/>
  <c r="G22" i="74"/>
  <c r="I22" i="74" s="1"/>
  <c r="G21" i="74"/>
  <c r="I21" i="74" s="1"/>
  <c r="G20" i="74"/>
  <c r="F19" i="74"/>
  <c r="E19" i="74"/>
  <c r="G18" i="74"/>
  <c r="I18" i="74" s="1"/>
  <c r="G17" i="74"/>
  <c r="I17" i="74" s="1"/>
  <c r="G16" i="74"/>
  <c r="I16" i="74" s="1"/>
  <c r="G15" i="74"/>
  <c r="F14" i="74"/>
  <c r="E14" i="74"/>
  <c r="G13" i="74"/>
  <c r="I13" i="74" s="1"/>
  <c r="G12" i="74"/>
  <c r="I12" i="74" s="1"/>
  <c r="G11" i="74"/>
  <c r="I11" i="74" s="1"/>
  <c r="G10" i="74"/>
  <c r="I10" i="74" s="1"/>
  <c r="G9" i="74"/>
  <c r="I9" i="74" s="1"/>
  <c r="E8" i="74"/>
  <c r="A5" i="74"/>
  <c r="A4" i="74"/>
  <c r="G14" i="61" l="1"/>
  <c r="H14" i="61" s="1"/>
  <c r="G13" i="61"/>
  <c r="H13" i="61" s="1"/>
  <c r="I12" i="61"/>
  <c r="J12" i="61" s="1"/>
  <c r="I25" i="74"/>
  <c r="I24" i="74" s="1"/>
  <c r="G24" i="74"/>
  <c r="I29" i="74"/>
  <c r="I28" i="74" s="1"/>
  <c r="G28" i="74"/>
  <c r="I20" i="74"/>
  <c r="I19" i="74" s="1"/>
  <c r="G19" i="74"/>
  <c r="I8" i="74"/>
  <c r="G8" i="74"/>
  <c r="I15" i="74"/>
  <c r="I14" i="74" s="1"/>
  <c r="G14" i="74"/>
  <c r="G13" i="216"/>
  <c r="H13" i="216" s="1"/>
  <c r="H14" i="216"/>
  <c r="E35" i="74"/>
  <c r="F35" i="74"/>
  <c r="K10" i="91"/>
  <c r="Q15" i="91"/>
  <c r="AB15" i="91" s="1"/>
  <c r="I32" i="73"/>
  <c r="H32" i="73"/>
  <c r="G32" i="73"/>
  <c r="F32" i="73"/>
  <c r="E32" i="73"/>
  <c r="I21" i="73"/>
  <c r="H21" i="73"/>
  <c r="G21" i="73"/>
  <c r="F21" i="73"/>
  <c r="I19" i="73"/>
  <c r="H19" i="73"/>
  <c r="G19" i="73"/>
  <c r="F19" i="73"/>
  <c r="E19" i="73"/>
  <c r="E5" i="73"/>
  <c r="A5" i="73"/>
  <c r="E4" i="73"/>
  <c r="A4" i="73"/>
  <c r="I3" i="73"/>
  <c r="I35" i="74" l="1"/>
  <c r="G35" i="74"/>
  <c r="G12" i="61" s="1"/>
  <c r="H12" i="61" s="1"/>
  <c r="G12" i="216"/>
  <c r="H12" i="216" s="1"/>
  <c r="AD15" i="91"/>
  <c r="AE15" i="91"/>
  <c r="AC15" i="91"/>
  <c r="AH15" i="91"/>
  <c r="AG15" i="91" s="1"/>
  <c r="T15" i="91"/>
  <c r="S15" i="91"/>
  <c r="R15" i="91"/>
  <c r="U15" i="91"/>
  <c r="V15" i="91"/>
  <c r="X15" i="91"/>
  <c r="Z15" i="91"/>
  <c r="W15" i="91"/>
  <c r="AA15" i="91"/>
  <c r="Y15" i="91"/>
  <c r="L10" i="91"/>
  <c r="AF15" i="91"/>
  <c r="M10" i="91" l="1"/>
  <c r="AI15" i="91"/>
  <c r="X16" i="90"/>
  <c r="N10" i="91" l="1"/>
  <c r="A5" i="71"/>
  <c r="A4" i="71"/>
  <c r="X3" i="71"/>
  <c r="I32" i="70"/>
  <c r="G32" i="70"/>
  <c r="F32" i="70"/>
  <c r="E32" i="70"/>
  <c r="I21" i="70"/>
  <c r="H21" i="70"/>
  <c r="G21" i="70"/>
  <c r="F21" i="70"/>
  <c r="I19" i="70"/>
  <c r="H19" i="70"/>
  <c r="G19" i="70"/>
  <c r="F19" i="70"/>
  <c r="E19" i="70"/>
  <c r="E5" i="70"/>
  <c r="A5" i="70"/>
  <c r="E4" i="70"/>
  <c r="A4" i="70"/>
  <c r="I3" i="70"/>
  <c r="O10" i="91" l="1"/>
  <c r="P10" i="91" l="1"/>
  <c r="Q10" i="91" l="1"/>
  <c r="AF10" i="91" s="1"/>
  <c r="L34" i="67"/>
  <c r="L35" i="67" s="1"/>
  <c r="G8" i="61" s="1"/>
  <c r="H8" i="61" s="1"/>
  <c r="P20" i="67"/>
  <c r="P21" i="67" s="1"/>
  <c r="P35" i="67" s="1"/>
  <c r="A5" i="67"/>
  <c r="A4" i="67"/>
  <c r="R3" i="67"/>
  <c r="L20" i="66"/>
  <c r="K20" i="66"/>
  <c r="J20" i="66"/>
  <c r="I20" i="66"/>
  <c r="N18" i="66"/>
  <c r="M18" i="66"/>
  <c r="F18" i="66"/>
  <c r="H18" i="66" s="1"/>
  <c r="N17" i="66"/>
  <c r="M17" i="66"/>
  <c r="F17" i="66"/>
  <c r="H17" i="66" s="1"/>
  <c r="N16" i="66"/>
  <c r="M16" i="66"/>
  <c r="F16" i="66"/>
  <c r="H16" i="66" s="1"/>
  <c r="N15" i="66"/>
  <c r="M15" i="66"/>
  <c r="F15" i="66"/>
  <c r="H15" i="66" s="1"/>
  <c r="N14" i="66"/>
  <c r="M14" i="66"/>
  <c r="F14" i="66"/>
  <c r="H14" i="66" s="1"/>
  <c r="N13" i="66"/>
  <c r="M13" i="66"/>
  <c r="F13" i="66"/>
  <c r="H13" i="66" s="1"/>
  <c r="N12" i="66"/>
  <c r="M12" i="66"/>
  <c r="F12" i="66"/>
  <c r="H12" i="66" s="1"/>
  <c r="N11" i="66"/>
  <c r="M11" i="66"/>
  <c r="F11" i="66"/>
  <c r="H11" i="66" s="1"/>
  <c r="N10" i="66"/>
  <c r="M10" i="66"/>
  <c r="F10" i="66"/>
  <c r="H10" i="66" s="1"/>
  <c r="N9" i="66"/>
  <c r="M9" i="66"/>
  <c r="F9" i="66"/>
  <c r="I5" i="66"/>
  <c r="A5" i="66"/>
  <c r="I4" i="66"/>
  <c r="A4" i="66"/>
  <c r="R3" i="66"/>
  <c r="A5" i="65"/>
  <c r="A4" i="65"/>
  <c r="G3" i="65"/>
  <c r="V19" i="63"/>
  <c r="N19" i="63"/>
  <c r="A5" i="63"/>
  <c r="A4" i="63"/>
  <c r="Z3" i="63"/>
  <c r="I5" i="61"/>
  <c r="L5" i="62"/>
  <c r="A5" i="62"/>
  <c r="L4" i="62"/>
  <c r="A4" i="62"/>
  <c r="E20" i="64"/>
  <c r="E19" i="64"/>
  <c r="E18" i="64"/>
  <c r="E17" i="64"/>
  <c r="E16" i="64"/>
  <c r="E13" i="64"/>
  <c r="E12" i="64"/>
  <c r="E11" i="64"/>
  <c r="E10" i="64"/>
  <c r="C5" i="64"/>
  <c r="A5" i="64"/>
  <c r="C4" i="64"/>
  <c r="A4" i="64"/>
  <c r="F3" i="64"/>
  <c r="I37" i="59"/>
  <c r="J37" i="59" s="1"/>
  <c r="C14" i="58"/>
  <c r="I12" i="58"/>
  <c r="K12" i="58" s="1"/>
  <c r="I11" i="58"/>
  <c r="K11" i="58" s="1"/>
  <c r="I10" i="58"/>
  <c r="K10" i="58" s="1"/>
  <c r="I9" i="58"/>
  <c r="K8" i="58"/>
  <c r="E5" i="58"/>
  <c r="A5" i="58"/>
  <c r="E4" i="58"/>
  <c r="A4" i="58"/>
  <c r="K3" i="58"/>
  <c r="I36" i="59"/>
  <c r="J36" i="59" s="1"/>
  <c r="F5" i="56"/>
  <c r="A5" i="56"/>
  <c r="F4" i="56"/>
  <c r="A4" i="56"/>
  <c r="L3" i="56"/>
  <c r="K20" i="55"/>
  <c r="I20" i="55"/>
  <c r="G20" i="55"/>
  <c r="D20" i="55"/>
  <c r="N13" i="55"/>
  <c r="N12" i="55"/>
  <c r="N11" i="55"/>
  <c r="N10" i="55"/>
  <c r="G5" i="55"/>
  <c r="A5" i="55"/>
  <c r="G4" i="55"/>
  <c r="A4" i="55"/>
  <c r="O3" i="55"/>
  <c r="H20" i="54"/>
  <c r="J20" i="54" s="1"/>
  <c r="H19" i="54"/>
  <c r="J19" i="54" s="1"/>
  <c r="H18" i="54"/>
  <c r="J18" i="54" s="1"/>
  <c r="H17" i="54"/>
  <c r="J17" i="54" s="1"/>
  <c r="H16" i="54"/>
  <c r="J16" i="54" s="1"/>
  <c r="G15" i="54"/>
  <c r="H13" i="54"/>
  <c r="J13" i="54" s="1"/>
  <c r="H12" i="54"/>
  <c r="J12" i="54" s="1"/>
  <c r="H11" i="54"/>
  <c r="J11" i="54" s="1"/>
  <c r="H10" i="54"/>
  <c r="J10" i="54" s="1"/>
  <c r="G8" i="54"/>
  <c r="F8" i="54"/>
  <c r="H8" i="54" s="1"/>
  <c r="J8" i="54" s="1"/>
  <c r="A5" i="54"/>
  <c r="A4" i="54"/>
  <c r="B46" i="52"/>
  <c r="A46" i="52"/>
  <c r="B45" i="52"/>
  <c r="A45" i="52"/>
  <c r="B44" i="52"/>
  <c r="A44" i="52"/>
  <c r="B43" i="52"/>
  <c r="A43" i="52"/>
  <c r="B42" i="52"/>
  <c r="A42" i="52"/>
  <c r="B41" i="52"/>
  <c r="A41" i="52"/>
  <c r="B40" i="52"/>
  <c r="A40" i="52"/>
  <c r="A39" i="52"/>
  <c r="G36" i="52"/>
  <c r="I36" i="52" s="1"/>
  <c r="A36" i="52"/>
  <c r="G35" i="52"/>
  <c r="I35" i="52" s="1"/>
  <c r="A35" i="52"/>
  <c r="G34" i="52"/>
  <c r="I34" i="52" s="1"/>
  <c r="A34" i="52"/>
  <c r="G33" i="52"/>
  <c r="I33" i="52" s="1"/>
  <c r="A33" i="52"/>
  <c r="G32" i="52"/>
  <c r="I32" i="52" s="1"/>
  <c r="A32" i="52"/>
  <c r="G31" i="52"/>
  <c r="I31" i="52" s="1"/>
  <c r="A31" i="52"/>
  <c r="G30" i="52"/>
  <c r="I30" i="52" s="1"/>
  <c r="A30" i="52"/>
  <c r="G29" i="52"/>
  <c r="I29" i="52" s="1"/>
  <c r="A29" i="52"/>
  <c r="F28" i="52"/>
  <c r="E28" i="52"/>
  <c r="B28" i="52"/>
  <c r="G26" i="52"/>
  <c r="I26" i="52" s="1"/>
  <c r="A26" i="52"/>
  <c r="G25" i="52"/>
  <c r="I25" i="52" s="1"/>
  <c r="A25" i="52"/>
  <c r="G24" i="52"/>
  <c r="I24" i="52" s="1"/>
  <c r="A24" i="52"/>
  <c r="G23" i="52"/>
  <c r="I23" i="52" s="1"/>
  <c r="A23" i="52"/>
  <c r="G22" i="52"/>
  <c r="I22" i="52" s="1"/>
  <c r="A22" i="52"/>
  <c r="G21" i="52"/>
  <c r="I21" i="52" s="1"/>
  <c r="A21" i="52"/>
  <c r="G20" i="52"/>
  <c r="I20" i="52" s="1"/>
  <c r="A20" i="52"/>
  <c r="G19" i="52"/>
  <c r="I19" i="52" s="1"/>
  <c r="A19" i="52"/>
  <c r="F18" i="52"/>
  <c r="E18" i="52"/>
  <c r="G16" i="52"/>
  <c r="I16" i="52" s="1"/>
  <c r="G15" i="52"/>
  <c r="I15" i="52" s="1"/>
  <c r="G14" i="52"/>
  <c r="I14" i="52" s="1"/>
  <c r="G13" i="52"/>
  <c r="I13" i="52" s="1"/>
  <c r="G12" i="52"/>
  <c r="I12" i="52" s="1"/>
  <c r="G11" i="52"/>
  <c r="G10" i="52"/>
  <c r="I10" i="52" s="1"/>
  <c r="F8" i="52"/>
  <c r="F5" i="52"/>
  <c r="A5" i="52"/>
  <c r="F4" i="52"/>
  <c r="A4" i="52"/>
  <c r="L3" i="52"/>
  <c r="A47" i="39"/>
  <c r="J38" i="39"/>
  <c r="G37" i="39"/>
  <c r="I37" i="39" s="1"/>
  <c r="A37" i="39"/>
  <c r="G36" i="39"/>
  <c r="I36" i="39" s="1"/>
  <c r="G35" i="39"/>
  <c r="I35" i="39" s="1"/>
  <c r="G34" i="39"/>
  <c r="I34" i="39" s="1"/>
  <c r="G33" i="39"/>
  <c r="I33" i="39" s="1"/>
  <c r="G32" i="39"/>
  <c r="I32" i="39" s="1"/>
  <c r="G31" i="39"/>
  <c r="I31" i="39" s="1"/>
  <c r="G30" i="39"/>
  <c r="I30" i="39" s="1"/>
  <c r="G29" i="39"/>
  <c r="J28" i="39"/>
  <c r="G27" i="39"/>
  <c r="I27" i="39" s="1"/>
  <c r="A27" i="39"/>
  <c r="G26" i="39"/>
  <c r="I26" i="39" s="1"/>
  <c r="G25" i="39"/>
  <c r="I25" i="39" s="1"/>
  <c r="G24" i="39"/>
  <c r="I24" i="39" s="1"/>
  <c r="G23" i="39"/>
  <c r="I23" i="39" s="1"/>
  <c r="G22" i="39"/>
  <c r="I22" i="39" s="1"/>
  <c r="G21" i="39"/>
  <c r="I21" i="39" s="1"/>
  <c r="G20" i="39"/>
  <c r="I20" i="39" s="1"/>
  <c r="F18" i="39"/>
  <c r="E18" i="39"/>
  <c r="G17" i="39"/>
  <c r="I17" i="39" s="1"/>
  <c r="G16" i="39"/>
  <c r="I16" i="39" s="1"/>
  <c r="G15" i="39"/>
  <c r="I15" i="39" s="1"/>
  <c r="G14" i="39"/>
  <c r="I14" i="39" s="1"/>
  <c r="G13" i="39"/>
  <c r="I13" i="39" s="1"/>
  <c r="G12" i="39"/>
  <c r="I12" i="39" s="1"/>
  <c r="G11" i="39"/>
  <c r="I11" i="39" s="1"/>
  <c r="G10" i="39"/>
  <c r="I10" i="39" s="1"/>
  <c r="G9" i="39"/>
  <c r="J8" i="39"/>
  <c r="A5" i="39"/>
  <c r="A4" i="39"/>
  <c r="B24" i="37"/>
  <c r="A24" i="37"/>
  <c r="B23" i="37"/>
  <c r="A23" i="37"/>
  <c r="A22" i="37"/>
  <c r="G20" i="37"/>
  <c r="I20" i="37" s="1"/>
  <c r="A20" i="37"/>
  <c r="G19" i="37"/>
  <c r="I19" i="37" s="1"/>
  <c r="A19" i="37"/>
  <c r="G18" i="37"/>
  <c r="I18" i="37" s="1"/>
  <c r="A18" i="37"/>
  <c r="F17" i="37"/>
  <c r="E17" i="37"/>
  <c r="B17" i="37"/>
  <c r="G16" i="37"/>
  <c r="I16" i="37" s="1"/>
  <c r="A16" i="37"/>
  <c r="G15" i="37"/>
  <c r="I15" i="37" s="1"/>
  <c r="A15" i="37"/>
  <c r="G14" i="37"/>
  <c r="I14" i="37" s="1"/>
  <c r="A14" i="37"/>
  <c r="F13" i="37"/>
  <c r="G12" i="37"/>
  <c r="I12" i="37" s="1"/>
  <c r="G11" i="37"/>
  <c r="G10" i="37"/>
  <c r="F9" i="37"/>
  <c r="E9" i="37"/>
  <c r="E5" i="37"/>
  <c r="A5" i="37"/>
  <c r="E4" i="37"/>
  <c r="A4" i="37"/>
  <c r="J3" i="37"/>
  <c r="K20" i="35"/>
  <c r="K19" i="35"/>
  <c r="K18" i="35"/>
  <c r="K17" i="35"/>
  <c r="K16" i="35"/>
  <c r="K13" i="35"/>
  <c r="K12" i="35"/>
  <c r="K10" i="35"/>
  <c r="G5" i="35"/>
  <c r="A5" i="35"/>
  <c r="G4" i="35"/>
  <c r="A4" i="35"/>
  <c r="M3" i="35"/>
  <c r="P14" i="33"/>
  <c r="O14" i="33"/>
  <c r="N14" i="33"/>
  <c r="J12" i="33"/>
  <c r="J11" i="33"/>
  <c r="J10" i="33"/>
  <c r="J9" i="33"/>
  <c r="J8" i="33"/>
  <c r="V8" i="33" s="1"/>
  <c r="J5" i="33"/>
  <c r="A5" i="33"/>
  <c r="J4" i="33"/>
  <c r="A4" i="33"/>
  <c r="R3" i="33"/>
  <c r="H14" i="28"/>
  <c r="I17" i="59"/>
  <c r="J17" i="59" s="1"/>
  <c r="C14" i="28"/>
  <c r="I12" i="28"/>
  <c r="K12" i="28" s="1"/>
  <c r="I11" i="28"/>
  <c r="K11" i="28" s="1"/>
  <c r="I10" i="28"/>
  <c r="K10" i="28" s="1"/>
  <c r="I9" i="28"/>
  <c r="K9" i="28" s="1"/>
  <c r="D5" i="28"/>
  <c r="A5" i="28"/>
  <c r="D4" i="28"/>
  <c r="A4" i="28"/>
  <c r="I16" i="59"/>
  <c r="J16" i="59" s="1"/>
  <c r="H14" i="27"/>
  <c r="G14" i="27"/>
  <c r="N12" i="27"/>
  <c r="P12" i="27" s="1"/>
  <c r="N11" i="27"/>
  <c r="P11" i="27" s="1"/>
  <c r="N10" i="27"/>
  <c r="P10" i="27" s="1"/>
  <c r="N9" i="27"/>
  <c r="P9" i="27" s="1"/>
  <c r="N8" i="27"/>
  <c r="I5" i="27"/>
  <c r="A5" i="27"/>
  <c r="I4" i="27"/>
  <c r="A4" i="27"/>
  <c r="P3" i="27"/>
  <c r="E22" i="25"/>
  <c r="E21" i="25"/>
  <c r="E20" i="25"/>
  <c r="E19" i="25"/>
  <c r="E18" i="25"/>
  <c r="E17" i="25"/>
  <c r="E16" i="25"/>
  <c r="E15" i="25"/>
  <c r="E14" i="25"/>
  <c r="E13" i="25"/>
  <c r="E12" i="25"/>
  <c r="E11" i="25"/>
  <c r="E10" i="25"/>
  <c r="E9" i="25"/>
  <c r="D5" i="25"/>
  <c r="A5" i="25"/>
  <c r="D4" i="25"/>
  <c r="A4" i="25"/>
  <c r="G3" i="25"/>
  <c r="G21" i="23"/>
  <c r="G23" i="23" s="1"/>
  <c r="E20" i="23"/>
  <c r="D20" i="23"/>
  <c r="G18" i="23"/>
  <c r="G17" i="23"/>
  <c r="G16" i="23"/>
  <c r="G15" i="23"/>
  <c r="G14" i="23"/>
  <c r="G13" i="23"/>
  <c r="G12" i="23"/>
  <c r="G11" i="23"/>
  <c r="G10" i="23"/>
  <c r="G9" i="23"/>
  <c r="D5" i="23"/>
  <c r="A5" i="23"/>
  <c r="D4" i="23"/>
  <c r="A4" i="23"/>
  <c r="G3" i="23"/>
  <c r="N23" i="22"/>
  <c r="M23" i="22"/>
  <c r="N22" i="22"/>
  <c r="M22" i="22"/>
  <c r="N21" i="22"/>
  <c r="M21" i="22"/>
  <c r="N20" i="22"/>
  <c r="M20" i="22"/>
  <c r="N19" i="22"/>
  <c r="M19" i="22"/>
  <c r="N18" i="22"/>
  <c r="M18" i="22"/>
  <c r="N17" i="22"/>
  <c r="M17" i="22"/>
  <c r="N16" i="22"/>
  <c r="M16" i="22"/>
  <c r="N15" i="22"/>
  <c r="M15" i="22"/>
  <c r="N14" i="22"/>
  <c r="M14" i="22"/>
  <c r="N13" i="22"/>
  <c r="M13" i="22"/>
  <c r="N12" i="22"/>
  <c r="M12" i="22"/>
  <c r="N11" i="22"/>
  <c r="M11" i="22"/>
  <c r="N10" i="22"/>
  <c r="N24" i="22" s="1"/>
  <c r="M10" i="22"/>
  <c r="I5" i="22"/>
  <c r="A5" i="22"/>
  <c r="I4" i="22"/>
  <c r="A4" i="22"/>
  <c r="Q3" i="22"/>
  <c r="I18" i="52" l="1"/>
  <c r="L10" i="33"/>
  <c r="W10" i="33" s="1"/>
  <c r="V10" i="33"/>
  <c r="L12" i="33"/>
  <c r="W12" i="33" s="1"/>
  <c r="V12" i="33"/>
  <c r="L11" i="33"/>
  <c r="W11" i="33" s="1"/>
  <c r="V11" i="33"/>
  <c r="L9" i="33"/>
  <c r="W9" i="33" s="1"/>
  <c r="V9" i="33"/>
  <c r="T14" i="33"/>
  <c r="U14" i="33"/>
  <c r="H9" i="66"/>
  <c r="F20" i="66"/>
  <c r="K9" i="58"/>
  <c r="K14" i="58" s="1"/>
  <c r="G37" i="215" s="1"/>
  <c r="H37" i="215" s="1"/>
  <c r="I14" i="58"/>
  <c r="G37" i="59" s="1"/>
  <c r="H37" i="59" s="1"/>
  <c r="N20" i="55"/>
  <c r="G35" i="215" s="1"/>
  <c r="H35" i="215" s="1"/>
  <c r="I11" i="52"/>
  <c r="G41" i="52"/>
  <c r="I8" i="52"/>
  <c r="K8" i="35"/>
  <c r="K14" i="28"/>
  <c r="G20" i="23"/>
  <c r="G22" i="23" s="1"/>
  <c r="F22" i="23" s="1"/>
  <c r="E22" i="23" s="1"/>
  <c r="D22" i="23" s="1"/>
  <c r="C22" i="23" s="1"/>
  <c r="D17" i="37"/>
  <c r="I39" i="52"/>
  <c r="I9" i="39"/>
  <c r="I8" i="39" s="1"/>
  <c r="G8" i="39"/>
  <c r="I29" i="39"/>
  <c r="I28" i="39" s="1"/>
  <c r="G28" i="39"/>
  <c r="I10" i="37"/>
  <c r="I22" i="37" s="1"/>
  <c r="G22" i="37"/>
  <c r="B21" i="37"/>
  <c r="I11" i="37"/>
  <c r="I23" i="37" s="1"/>
  <c r="G23" i="37"/>
  <c r="L8" i="33"/>
  <c r="J14" i="33"/>
  <c r="V14" i="33" s="1"/>
  <c r="O9" i="66"/>
  <c r="Q9" i="66" s="1"/>
  <c r="I22" i="59"/>
  <c r="J22" i="59" s="1"/>
  <c r="B38" i="52"/>
  <c r="I32" i="59" s="1"/>
  <c r="J32" i="59" s="1"/>
  <c r="I47" i="39"/>
  <c r="I40" i="39"/>
  <c r="I43" i="39"/>
  <c r="I18" i="39"/>
  <c r="I44" i="39"/>
  <c r="I41" i="39"/>
  <c r="I45" i="39"/>
  <c r="I24" i="37"/>
  <c r="H20" i="66"/>
  <c r="I6" i="216" s="1"/>
  <c r="J6" i="216" s="1"/>
  <c r="I43" i="52"/>
  <c r="I41" i="52"/>
  <c r="I45" i="52"/>
  <c r="I28" i="52"/>
  <c r="G17" i="215"/>
  <c r="H17" i="215" s="1"/>
  <c r="I40" i="52"/>
  <c r="I46" i="39"/>
  <c r="I42" i="52"/>
  <c r="I42" i="39"/>
  <c r="I46" i="52"/>
  <c r="I44" i="52"/>
  <c r="N14" i="27"/>
  <c r="G16" i="59" s="1"/>
  <c r="H16" i="59" s="1"/>
  <c r="P8" i="27"/>
  <c r="P14" i="27" s="1"/>
  <c r="G16" i="215" s="1"/>
  <c r="H16" i="215" s="1"/>
  <c r="G45" i="52"/>
  <c r="G22" i="54"/>
  <c r="G39" i="39"/>
  <c r="G43" i="39"/>
  <c r="G9" i="37"/>
  <c r="G42" i="39"/>
  <c r="G46" i="39"/>
  <c r="G43" i="52"/>
  <c r="O13" i="66"/>
  <c r="Q13" i="66" s="1"/>
  <c r="O17" i="66"/>
  <c r="Q17" i="66" s="1"/>
  <c r="I14" i="28"/>
  <c r="G17" i="59" s="1"/>
  <c r="H17" i="59" s="1"/>
  <c r="O16" i="66"/>
  <c r="Q16" i="66" s="1"/>
  <c r="U19" i="63"/>
  <c r="M20" i="66"/>
  <c r="G13" i="37"/>
  <c r="O10" i="66"/>
  <c r="Q10" i="66" s="1"/>
  <c r="O18" i="66"/>
  <c r="Q18" i="66" s="1"/>
  <c r="G41" i="39"/>
  <c r="G45" i="39"/>
  <c r="G18" i="52"/>
  <c r="F22" i="54"/>
  <c r="H15" i="54"/>
  <c r="I6" i="61"/>
  <c r="J6" i="61" s="1"/>
  <c r="O14" i="66"/>
  <c r="Q14" i="66" s="1"/>
  <c r="K15" i="35"/>
  <c r="G44" i="39"/>
  <c r="G42" i="52"/>
  <c r="G46" i="52"/>
  <c r="G28" i="52"/>
  <c r="N20" i="66"/>
  <c r="L20" i="55"/>
  <c r="G35" i="59" s="1"/>
  <c r="H35" i="59" s="1"/>
  <c r="O11" i="66"/>
  <c r="Q11" i="66" s="1"/>
  <c r="G40" i="52"/>
  <c r="G44" i="52"/>
  <c r="O15" i="66"/>
  <c r="Q15" i="66" s="1"/>
  <c r="O12" i="66"/>
  <c r="Q12" i="66" s="1"/>
  <c r="G8" i="52"/>
  <c r="G47" i="39"/>
  <c r="G18" i="39"/>
  <c r="J27" i="59"/>
  <c r="G17" i="37"/>
  <c r="G24" i="37"/>
  <c r="AE10" i="91"/>
  <c r="AU10" i="91" s="1"/>
  <c r="I34" i="59"/>
  <c r="J34" i="59" s="1"/>
  <c r="G39" i="52"/>
  <c r="G40" i="39"/>
  <c r="J18" i="39"/>
  <c r="AV10" i="91"/>
  <c r="AH10" i="91"/>
  <c r="T10" i="91"/>
  <c r="R10" i="91"/>
  <c r="X10" i="91"/>
  <c r="U10" i="91"/>
  <c r="S10" i="91"/>
  <c r="V10" i="91"/>
  <c r="Y10" i="91"/>
  <c r="AC10" i="91"/>
  <c r="W10" i="91"/>
  <c r="AA10" i="91"/>
  <c r="AB10" i="91"/>
  <c r="Z10" i="91"/>
  <c r="AD10" i="91"/>
  <c r="G21" i="37" l="1"/>
  <c r="L14" i="33"/>
  <c r="W14" i="33" s="1"/>
  <c r="W8" i="33"/>
  <c r="I21" i="37"/>
  <c r="G26" i="215" s="1"/>
  <c r="H26" i="215" s="1"/>
  <c r="G22" i="215"/>
  <c r="H22" i="215" s="1"/>
  <c r="G5" i="216"/>
  <c r="H5" i="216" s="1"/>
  <c r="J15" i="54"/>
  <c r="G38" i="39"/>
  <c r="I39" i="39"/>
  <c r="I38" i="39" s="1"/>
  <c r="G27" i="215" s="1"/>
  <c r="H17" i="37"/>
  <c r="I17" i="37" s="1"/>
  <c r="I9" i="37"/>
  <c r="G22" i="59"/>
  <c r="H22" i="59" s="1"/>
  <c r="I38" i="52"/>
  <c r="G38" i="52"/>
  <c r="G32" i="59" s="1"/>
  <c r="H32" i="59" s="1"/>
  <c r="H13" i="37"/>
  <c r="I13" i="37" s="1"/>
  <c r="G5" i="61"/>
  <c r="Q20" i="66"/>
  <c r="G6" i="216" s="1"/>
  <c r="H6" i="216" s="1"/>
  <c r="H22" i="54"/>
  <c r="G34" i="59" s="1"/>
  <c r="H34" i="59" s="1"/>
  <c r="O20" i="66"/>
  <c r="G6" i="61" s="1"/>
  <c r="H6" i="61" s="1"/>
  <c r="AT10" i="91"/>
  <c r="AR10" i="91"/>
  <c r="AM10" i="91"/>
  <c r="AO10" i="91"/>
  <c r="X11" i="90"/>
  <c r="AI10" i="91"/>
  <c r="AN10" i="91"/>
  <c r="AJ10" i="91"/>
  <c r="AG10" i="91"/>
  <c r="AX10" i="91"/>
  <c r="AP10" i="91"/>
  <c r="AQ10" i="91"/>
  <c r="AS10" i="91"/>
  <c r="AL10" i="91"/>
  <c r="AK10" i="91"/>
  <c r="G32" i="215" l="1"/>
  <c r="H32" i="215" s="1"/>
  <c r="H27" i="215"/>
  <c r="G27" i="59"/>
  <c r="H27" i="59" s="1"/>
  <c r="I26" i="59"/>
  <c r="J26" i="59" s="1"/>
  <c r="G26" i="59"/>
  <c r="H26" i="59" s="1"/>
  <c r="J22" i="54"/>
  <c r="G34" i="215" s="1"/>
  <c r="H34" i="215" s="1"/>
  <c r="AW10" i="91"/>
  <c r="AY10" i="91" s="1"/>
  <c r="L19" i="11" l="1"/>
  <c r="I19" i="11"/>
  <c r="F19" i="11"/>
  <c r="F5" i="11"/>
  <c r="A5" i="11"/>
  <c r="F4" i="11"/>
  <c r="A4" i="11"/>
  <c r="L3" i="11"/>
  <c r="M20" i="10"/>
  <c r="J18" i="10"/>
  <c r="L18" i="10" s="1"/>
  <c r="J17" i="10"/>
  <c r="E14" i="10"/>
  <c r="L13" i="10"/>
  <c r="J12" i="10"/>
  <c r="L12" i="10" s="1"/>
  <c r="J11" i="10"/>
  <c r="L10" i="10"/>
  <c r="H9" i="10"/>
  <c r="H20" i="10" s="1"/>
  <c r="G9" i="10"/>
  <c r="G20" i="10" s="1"/>
  <c r="G5" i="10"/>
  <c r="A5" i="10"/>
  <c r="G4" i="10"/>
  <c r="A4" i="10"/>
  <c r="M3" i="10"/>
  <c r="L11" i="10" l="1"/>
  <c r="J9" i="10"/>
  <c r="L17" i="10"/>
  <c r="L14" i="10" s="1"/>
  <c r="J14" i="10"/>
  <c r="L9" i="10"/>
  <c r="E20" i="10"/>
  <c r="J20" i="10" l="1"/>
  <c r="G9" i="59"/>
  <c r="H9" i="59" s="1"/>
  <c r="Z5" i="8"/>
  <c r="H5" i="8"/>
  <c r="A5" i="8"/>
  <c r="Z4" i="8"/>
  <c r="H4" i="8"/>
  <c r="A4" i="8"/>
  <c r="AE3" i="8"/>
  <c r="K5" i="6"/>
  <c r="A5" i="6"/>
  <c r="K4" i="6"/>
  <c r="A4" i="6"/>
  <c r="R4" i="6"/>
  <c r="O20" i="4"/>
  <c r="N20" i="4"/>
  <c r="M20" i="4"/>
  <c r="D20" i="4"/>
  <c r="Q13" i="4"/>
  <c r="V13" i="4" s="1"/>
  <c r="P13" i="4"/>
  <c r="U13" i="4" s="1"/>
  <c r="F13" i="4"/>
  <c r="Q12" i="4"/>
  <c r="V12" i="4" s="1"/>
  <c r="P12" i="4"/>
  <c r="U12" i="4" s="1"/>
  <c r="F12" i="4"/>
  <c r="Q11" i="4"/>
  <c r="V11" i="4" s="1"/>
  <c r="P11" i="4"/>
  <c r="U11" i="4" s="1"/>
  <c r="F11" i="4"/>
  <c r="Q10" i="4"/>
  <c r="V10" i="4" s="1"/>
  <c r="P10" i="4"/>
  <c r="U10" i="4" s="1"/>
  <c r="F10" i="4"/>
  <c r="Q9" i="4"/>
  <c r="V9" i="4" s="1"/>
  <c r="P9" i="4"/>
  <c r="U9" i="4" s="1"/>
  <c r="F9" i="4"/>
  <c r="A5" i="4"/>
  <c r="A4" i="4"/>
  <c r="W3" i="4"/>
  <c r="H5" i="3"/>
  <c r="A5" i="3"/>
  <c r="H4" i="3"/>
  <c r="A4" i="3"/>
  <c r="I31" i="1"/>
  <c r="K31" i="1" s="1"/>
  <c r="D31" i="1"/>
  <c r="F31" i="1" s="1"/>
  <c r="A31" i="1"/>
  <c r="I30" i="1"/>
  <c r="K30" i="1" s="1"/>
  <c r="D30" i="1"/>
  <c r="F30" i="1" s="1"/>
  <c r="A30" i="1"/>
  <c r="I29" i="1"/>
  <c r="K29" i="1" s="1"/>
  <c r="D29" i="1"/>
  <c r="F29" i="1" s="1"/>
  <c r="A29" i="1"/>
  <c r="I28" i="1"/>
  <c r="K28" i="1" s="1"/>
  <c r="D28" i="1"/>
  <c r="F28" i="1" s="1"/>
  <c r="A28" i="1"/>
  <c r="I27" i="1"/>
  <c r="K27" i="1" s="1"/>
  <c r="D27" i="1"/>
  <c r="F27" i="1" s="1"/>
  <c r="A27" i="1"/>
  <c r="I26" i="1"/>
  <c r="K26" i="1" s="1"/>
  <c r="D26" i="1"/>
  <c r="F26" i="1" s="1"/>
  <c r="A26" i="1"/>
  <c r="I23" i="1"/>
  <c r="K23" i="1" s="1"/>
  <c r="A23" i="1"/>
  <c r="I22" i="1"/>
  <c r="K22" i="1" s="1"/>
  <c r="A22" i="1"/>
  <c r="I21" i="1"/>
  <c r="K21" i="1" s="1"/>
  <c r="A21" i="1"/>
  <c r="K20" i="1"/>
  <c r="A20" i="1"/>
  <c r="K19" i="1"/>
  <c r="A19" i="1"/>
  <c r="F18" i="1"/>
  <c r="A18" i="1"/>
  <c r="I16" i="1"/>
  <c r="K16" i="1" s="1"/>
  <c r="D16" i="1"/>
  <c r="F16" i="1" s="1"/>
  <c r="I15" i="1"/>
  <c r="K15" i="1" s="1"/>
  <c r="D15" i="1"/>
  <c r="F15" i="1" s="1"/>
  <c r="I14" i="1"/>
  <c r="K14" i="1" s="1"/>
  <c r="D14" i="1"/>
  <c r="F14" i="1" s="1"/>
  <c r="I13" i="1"/>
  <c r="K13" i="1" s="1"/>
  <c r="D13" i="1"/>
  <c r="F13" i="1" s="1"/>
  <c r="I12" i="1"/>
  <c r="K12" i="1" s="1"/>
  <c r="D12" i="1"/>
  <c r="I11" i="1"/>
  <c r="K11" i="1" s="1"/>
  <c r="F11" i="1"/>
  <c r="F10" i="1"/>
  <c r="A5" i="1"/>
  <c r="A4" i="1"/>
  <c r="D74" i="132"/>
  <c r="C71" i="132"/>
  <c r="K9" i="1" l="1"/>
  <c r="K17" i="1"/>
  <c r="I9" i="1"/>
  <c r="F12" i="1"/>
  <c r="F9" i="1" s="1"/>
  <c r="D9" i="1"/>
  <c r="L20" i="10"/>
  <c r="G9" i="215" s="1"/>
  <c r="H9" i="215" s="1"/>
  <c r="K20" i="10"/>
  <c r="W11" i="4"/>
  <c r="V20" i="4"/>
  <c r="W12" i="4"/>
  <c r="K25" i="1"/>
  <c r="K33" i="1" s="1"/>
  <c r="F20" i="4"/>
  <c r="I6" i="59" s="1"/>
  <c r="J6" i="59" s="1"/>
  <c r="W13" i="4"/>
  <c r="W10" i="4"/>
  <c r="U20" i="4"/>
  <c r="W9" i="4"/>
  <c r="R12" i="4"/>
  <c r="D25" i="1"/>
  <c r="I25" i="1"/>
  <c r="Q20" i="4"/>
  <c r="I17" i="1"/>
  <c r="R11" i="4"/>
  <c r="P20" i="4"/>
  <c r="R13" i="4"/>
  <c r="C74" i="132"/>
  <c r="R10" i="4"/>
  <c r="R9" i="4"/>
  <c r="D44" i="132"/>
  <c r="B44" i="132"/>
  <c r="A44" i="132"/>
  <c r="D38" i="132"/>
  <c r="C38" i="132"/>
  <c r="D26" i="132"/>
  <c r="C26" i="132"/>
  <c r="D21" i="132"/>
  <c r="C21" i="132"/>
  <c r="D13" i="132"/>
  <c r="C13" i="132"/>
  <c r="D8" i="132"/>
  <c r="C8" i="132"/>
  <c r="J7" i="132"/>
  <c r="I5" i="215" l="1"/>
  <c r="J5" i="215" s="1"/>
  <c r="W20" i="4"/>
  <c r="G6" i="215" s="1"/>
  <c r="H6" i="215" s="1"/>
  <c r="D33" i="1"/>
  <c r="I33" i="1"/>
  <c r="I5" i="59" s="1"/>
  <c r="R20" i="4"/>
  <c r="G6" i="59" s="1"/>
  <c r="H6" i="59" s="1"/>
  <c r="D14" i="132"/>
  <c r="C14" i="132" s="1"/>
  <c r="D27" i="132"/>
  <c r="C27" i="132" s="1"/>
  <c r="H7" i="132"/>
  <c r="D47" i="132"/>
  <c r="D49" i="105"/>
  <c r="B49" i="105"/>
  <c r="A49" i="105"/>
  <c r="D37" i="105"/>
  <c r="D30" i="105" s="1"/>
  <c r="C37" i="105"/>
  <c r="D25" i="105"/>
  <c r="G5" i="59" l="1"/>
  <c r="H5" i="59" s="1"/>
  <c r="B8" i="124"/>
  <c r="B27" i="124" s="1"/>
  <c r="B32" i="124" s="1"/>
  <c r="B34" i="124" s="1"/>
  <c r="B36" i="124" s="1"/>
  <c r="B39" i="124" s="1"/>
  <c r="C30" i="105"/>
  <c r="D27" i="105"/>
  <c r="D28" i="105" s="1"/>
  <c r="B2" i="105"/>
  <c r="B3" i="227" s="1"/>
  <c r="A2" i="105"/>
  <c r="D46" i="61"/>
  <c r="B46" i="61"/>
  <c r="A46" i="61"/>
  <c r="G26" i="105" l="1"/>
  <c r="H26" i="105" s="1"/>
  <c r="G2" i="105" s="1"/>
  <c r="H26" i="217"/>
  <c r="G2" i="217" s="1"/>
  <c r="C27" i="105"/>
  <c r="C28" i="105" s="1"/>
  <c r="D48" i="132"/>
  <c r="D64" i="132" s="1"/>
  <c r="D76" i="132" s="1"/>
  <c r="D45" i="105"/>
  <c r="D52" i="105"/>
  <c r="D59" i="105" s="1"/>
  <c r="B2" i="132"/>
  <c r="B46" i="132" s="1"/>
  <c r="A2" i="132"/>
  <c r="D45" i="61"/>
  <c r="B2" i="61"/>
  <c r="A2" i="61"/>
  <c r="D40" i="59"/>
  <c r="B40" i="59"/>
  <c r="A40" i="59"/>
  <c r="D38" i="59"/>
  <c r="C38" i="59"/>
  <c r="D18" i="59"/>
  <c r="D39" i="59" l="1"/>
  <c r="H5" i="61"/>
  <c r="C39" i="59"/>
  <c r="C48" i="216" s="1"/>
  <c r="C48" i="132"/>
  <c r="C64" i="132" s="1"/>
  <c r="C76" i="132" s="1"/>
  <c r="C45" i="105"/>
  <c r="C45" i="61"/>
  <c r="A46" i="132"/>
  <c r="J5" i="61"/>
  <c r="J5" i="59"/>
  <c r="D48" i="61" l="1"/>
  <c r="D48" i="216"/>
  <c r="C48" i="61"/>
  <c r="B2" i="59"/>
  <c r="A2" i="59"/>
  <c r="B12" i="91"/>
  <c r="C12" i="91" s="1"/>
  <c r="B13" i="91"/>
  <c r="C13" i="91" s="1"/>
  <c r="AW15" i="91"/>
  <c r="B17" i="91"/>
  <c r="C17" i="91" s="1"/>
  <c r="AW18" i="91"/>
  <c r="AV15" i="91"/>
  <c r="AV18" i="91"/>
  <c r="AU15" i="91"/>
  <c r="AU18" i="91"/>
  <c r="AT15" i="91"/>
  <c r="AT18" i="91"/>
  <c r="AS15" i="91"/>
  <c r="AS18" i="91"/>
  <c r="AR15" i="91"/>
  <c r="AR18" i="91"/>
  <c r="AQ15" i="91"/>
  <c r="AQ18" i="91"/>
  <c r="AP15" i="91"/>
  <c r="AP18" i="91"/>
  <c r="AO15" i="91"/>
  <c r="AO18" i="91"/>
  <c r="AN15" i="91"/>
  <c r="AN18" i="91"/>
  <c r="AM15" i="91"/>
  <c r="AM18" i="91"/>
  <c r="AL15" i="91"/>
  <c r="AL18" i="91"/>
  <c r="AK15" i="91"/>
  <c r="AK18" i="91"/>
  <c r="AJ15" i="91"/>
  <c r="AJ18" i="91"/>
  <c r="AX18" i="91"/>
  <c r="AX15" i="91"/>
  <c r="W17" i="90"/>
  <c r="B16" i="91" s="1"/>
  <c r="C16" i="91" s="1"/>
  <c r="D64" i="105"/>
  <c r="D49" i="216" s="1"/>
  <c r="H43" i="216" l="1"/>
  <c r="AY15" i="91"/>
  <c r="AY18" i="91"/>
  <c r="D17" i="91"/>
  <c r="D16" i="91"/>
  <c r="D12" i="91"/>
  <c r="D13" i="91"/>
  <c r="C50" i="105"/>
  <c r="D49" i="61"/>
  <c r="J14" i="216"/>
  <c r="G43" i="61" l="1"/>
  <c r="H43" i="61" s="1"/>
  <c r="C52" i="105"/>
  <c r="C59" i="105" s="1"/>
  <c r="C64" i="105" s="1"/>
  <c r="E13" i="91"/>
  <c r="E12" i="91"/>
  <c r="E17" i="91"/>
  <c r="E16" i="91"/>
  <c r="C49" i="61" l="1"/>
  <c r="G2" i="61" s="1"/>
  <c r="C49" i="216"/>
  <c r="F16" i="91"/>
  <c r="F17" i="91"/>
  <c r="F13" i="91"/>
  <c r="F12" i="91"/>
  <c r="G12" i="91" l="1"/>
  <c r="G17" i="91"/>
  <c r="G13" i="91"/>
  <c r="G16" i="91"/>
  <c r="H13" i="91" l="1"/>
  <c r="H16" i="91"/>
  <c r="H17" i="91"/>
  <c r="H12" i="91"/>
  <c r="I17" i="91" l="1"/>
  <c r="I16" i="91"/>
  <c r="I12" i="91"/>
  <c r="I13" i="91"/>
  <c r="J17" i="91" l="1"/>
  <c r="J16" i="91"/>
  <c r="J13" i="91"/>
  <c r="J12" i="91"/>
  <c r="K12" i="91" l="1"/>
  <c r="K13" i="91"/>
  <c r="K17" i="91"/>
  <c r="K16" i="91"/>
  <c r="L17" i="91" l="1"/>
  <c r="L16" i="91"/>
  <c r="L13" i="91"/>
  <c r="L12" i="91"/>
  <c r="M12" i="91" l="1"/>
  <c r="M17" i="91"/>
  <c r="M13" i="91"/>
  <c r="M16" i="91"/>
  <c r="N12" i="91" l="1"/>
  <c r="N16" i="91"/>
  <c r="N13" i="91"/>
  <c r="N17" i="91"/>
  <c r="O17" i="91" l="1"/>
  <c r="O12" i="91"/>
  <c r="O13" i="91"/>
  <c r="O16" i="91"/>
  <c r="P16" i="91" l="1"/>
  <c r="P12" i="91"/>
  <c r="P13" i="91"/>
  <c r="P17" i="91"/>
  <c r="Q17" i="91" l="1"/>
  <c r="AB17" i="91" s="1"/>
  <c r="AR17" i="91" s="1"/>
  <c r="Q12" i="91"/>
  <c r="Y12" i="91" s="1"/>
  <c r="Q16" i="91"/>
  <c r="AD16" i="91" s="1"/>
  <c r="AT16" i="91" s="1"/>
  <c r="Q13" i="91"/>
  <c r="Z13" i="91" s="1"/>
  <c r="AP13" i="91" s="1"/>
  <c r="AF17" i="91" l="1"/>
  <c r="AV17" i="91" s="1"/>
  <c r="AF16" i="91"/>
  <c r="AV16" i="91" s="1"/>
  <c r="AC17" i="91"/>
  <c r="AS17" i="91" s="1"/>
  <c r="AE17" i="91"/>
  <c r="AU17" i="91" s="1"/>
  <c r="AE16" i="91"/>
  <c r="AU16" i="91" s="1"/>
  <c r="AG16" i="91"/>
  <c r="AW16" i="91" s="1"/>
  <c r="AF13" i="91"/>
  <c r="AV13" i="91" s="1"/>
  <c r="AF12" i="91"/>
  <c r="AV12" i="91" s="1"/>
  <c r="AA12" i="91"/>
  <c r="AQ12" i="91" s="1"/>
  <c r="AB16" i="91"/>
  <c r="AR16" i="91" s="1"/>
  <c r="AG13" i="91"/>
  <c r="AW13" i="91" s="1"/>
  <c r="AD12" i="91"/>
  <c r="AT12" i="91" s="1"/>
  <c r="AO12" i="91"/>
  <c r="Z16" i="91"/>
  <c r="AP16" i="91" s="1"/>
  <c r="AC16" i="91"/>
  <c r="AS16" i="91" s="1"/>
  <c r="Z12" i="91"/>
  <c r="AH12" i="91"/>
  <c r="T12" i="91"/>
  <c r="U12" i="91"/>
  <c r="S12" i="91"/>
  <c r="R12" i="91"/>
  <c r="V12" i="91"/>
  <c r="W12" i="91"/>
  <c r="X12" i="91"/>
  <c r="AH17" i="91"/>
  <c r="AX17" i="91" s="1"/>
  <c r="R17" i="91"/>
  <c r="S17" i="91"/>
  <c r="T17" i="91"/>
  <c r="AJ17" i="91" s="1"/>
  <c r="V17" i="91"/>
  <c r="AL17" i="91" s="1"/>
  <c r="W17" i="91"/>
  <c r="AM17" i="91" s="1"/>
  <c r="U17" i="91"/>
  <c r="AK17" i="91" s="1"/>
  <c r="Y17" i="91"/>
  <c r="AO17" i="91" s="1"/>
  <c r="X17" i="91"/>
  <c r="AN17" i="91" s="1"/>
  <c r="AD17" i="91"/>
  <c r="AT17" i="91" s="1"/>
  <c r="AA17" i="91"/>
  <c r="AQ17" i="91" s="1"/>
  <c r="Z17" i="91"/>
  <c r="AP17" i="91" s="1"/>
  <c r="AE12" i="91"/>
  <c r="AC12" i="91"/>
  <c r="AH13" i="91"/>
  <c r="AX13" i="91" s="1"/>
  <c r="R13" i="91"/>
  <c r="S13" i="91"/>
  <c r="V13" i="91"/>
  <c r="AL13" i="91" s="1"/>
  <c r="Y13" i="91"/>
  <c r="AO13" i="91" s="1"/>
  <c r="T13" i="91"/>
  <c r="AJ13" i="91" s="1"/>
  <c r="U13" i="91"/>
  <c r="AK13" i="91" s="1"/>
  <c r="X13" i="91"/>
  <c r="AN13" i="91" s="1"/>
  <c r="W13" i="91"/>
  <c r="AM13" i="91" s="1"/>
  <c r="AA13" i="91"/>
  <c r="AQ13" i="91" s="1"/>
  <c r="AB13" i="91"/>
  <c r="AR13" i="91" s="1"/>
  <c r="AC13" i="91"/>
  <c r="AS13" i="91" s="1"/>
  <c r="AE13" i="91"/>
  <c r="AU13" i="91" s="1"/>
  <c r="AH16" i="91"/>
  <c r="AX16" i="91" s="1"/>
  <c r="T16" i="91"/>
  <c r="AJ16" i="91" s="1"/>
  <c r="S16" i="91"/>
  <c r="R16" i="91"/>
  <c r="V16" i="91"/>
  <c r="AL16" i="91" s="1"/>
  <c r="U16" i="91"/>
  <c r="AK16" i="91" s="1"/>
  <c r="X16" i="91"/>
  <c r="AN16" i="91" s="1"/>
  <c r="W16" i="91"/>
  <c r="AM16" i="91" s="1"/>
  <c r="Y16" i="91"/>
  <c r="AO16" i="91" s="1"/>
  <c r="AD13" i="91"/>
  <c r="AT13" i="91" s="1"/>
  <c r="AA16" i="91"/>
  <c r="AQ16" i="91" s="1"/>
  <c r="AB12" i="91"/>
  <c r="AG12" i="91"/>
  <c r="AG17" i="91"/>
  <c r="AW17" i="91" s="1"/>
  <c r="X13" i="90" l="1"/>
  <c r="AI12" i="91"/>
  <c r="AU12" i="91"/>
  <c r="AX12" i="91"/>
  <c r="AP12" i="91"/>
  <c r="AR12" i="91"/>
  <c r="AW12" i="91"/>
  <c r="AN12" i="91"/>
  <c r="X14" i="90"/>
  <c r="AI13" i="91"/>
  <c r="AY13" i="91" s="1"/>
  <c r="AI16" i="91"/>
  <c r="AY16" i="91" s="1"/>
  <c r="X17" i="90"/>
  <c r="AS12" i="91"/>
  <c r="AL12" i="91"/>
  <c r="AJ12" i="91"/>
  <c r="X18" i="90"/>
  <c r="AI17" i="91"/>
  <c r="AY17" i="91" s="1"/>
  <c r="AM12" i="91"/>
  <c r="AK12" i="91"/>
  <c r="AY12" i="91" l="1"/>
  <c r="C39" i="132" l="1"/>
  <c r="C41" i="132" s="1"/>
  <c r="C43" i="132" s="1"/>
  <c r="D39" i="132"/>
  <c r="D41" i="132" s="1"/>
  <c r="D77" i="132" l="1"/>
  <c r="D43" i="132"/>
  <c r="C77" i="132"/>
  <c r="G2" i="132" s="1"/>
  <c r="W12" i="90" l="1"/>
  <c r="B11" i="91"/>
  <c r="W15" i="90"/>
  <c r="B14" i="91" s="1"/>
  <c r="W20" i="90"/>
  <c r="B19" i="91" s="1"/>
  <c r="C19" i="91" s="1"/>
  <c r="W10" i="90" l="1"/>
  <c r="B9" i="91"/>
  <c r="C14" i="91"/>
  <c r="D19" i="91"/>
  <c r="C11" i="91"/>
  <c r="C9" i="91" l="1"/>
  <c r="D11" i="91"/>
  <c r="E19" i="91"/>
  <c r="D14" i="91"/>
  <c r="E14" i="91" l="1"/>
  <c r="F19" i="91"/>
  <c r="E11" i="91"/>
  <c r="D9" i="91"/>
  <c r="F11" i="91" l="1"/>
  <c r="E9" i="91"/>
  <c r="G19" i="91"/>
  <c r="F14" i="91"/>
  <c r="F9" i="91" l="1"/>
  <c r="G11" i="91"/>
  <c r="G14" i="91"/>
  <c r="H19" i="91"/>
  <c r="H14" i="91" l="1"/>
  <c r="H11" i="91"/>
  <c r="G9" i="91"/>
  <c r="I19" i="91"/>
  <c r="J19" i="91" l="1"/>
  <c r="I14" i="91"/>
  <c r="I11" i="91"/>
  <c r="H9" i="91"/>
  <c r="J11" i="91" l="1"/>
  <c r="I9" i="91"/>
  <c r="J14" i="91"/>
  <c r="K19" i="91"/>
  <c r="L19" i="91" l="1"/>
  <c r="K14" i="91"/>
  <c r="J9" i="91"/>
  <c r="K11" i="91"/>
  <c r="L11" i="91" l="1"/>
  <c r="K9" i="91"/>
  <c r="L14" i="91"/>
  <c r="M19" i="91"/>
  <c r="N19" i="91" l="1"/>
  <c r="M11" i="91"/>
  <c r="L9" i="91"/>
  <c r="M14" i="91"/>
  <c r="O19" i="91" l="1"/>
  <c r="N14" i="91"/>
  <c r="N11" i="91"/>
  <c r="M9" i="91"/>
  <c r="P19" i="91" l="1"/>
  <c r="O14" i="91"/>
  <c r="N9" i="91"/>
  <c r="O11" i="91"/>
  <c r="P14" i="91" l="1"/>
  <c r="O9" i="91"/>
  <c r="P11" i="91"/>
  <c r="Q19" i="91"/>
  <c r="AD19" i="91" s="1"/>
  <c r="AT19" i="91" s="1"/>
  <c r="Q11" i="91" l="1"/>
  <c r="AC11" i="91" s="1"/>
  <c r="P9" i="91"/>
  <c r="AF19" i="91"/>
  <c r="AV19" i="91" s="1"/>
  <c r="AA19" i="91"/>
  <c r="AQ19" i="91" s="1"/>
  <c r="AB19" i="91"/>
  <c r="AR19" i="91" s="1"/>
  <c r="AG19" i="91"/>
  <c r="AW19" i="91" s="1"/>
  <c r="AC19" i="91"/>
  <c r="AS19" i="91" s="1"/>
  <c r="AH19" i="91"/>
  <c r="AX19" i="91" s="1"/>
  <c r="S19" i="91"/>
  <c r="W19" i="91"/>
  <c r="AM19" i="91" s="1"/>
  <c r="R19" i="91"/>
  <c r="T19" i="91"/>
  <c r="AJ19" i="91" s="1"/>
  <c r="U19" i="91"/>
  <c r="AK19" i="91" s="1"/>
  <c r="V19" i="91"/>
  <c r="AL19" i="91" s="1"/>
  <c r="X19" i="91"/>
  <c r="AN19" i="91" s="1"/>
  <c r="Y19" i="91"/>
  <c r="AO19" i="91" s="1"/>
  <c r="AE19" i="91"/>
  <c r="AU19" i="91" s="1"/>
  <c r="Q14" i="91"/>
  <c r="AD14" i="91" s="1"/>
  <c r="AT14" i="91" s="1"/>
  <c r="Z19" i="91"/>
  <c r="AP19" i="91" s="1"/>
  <c r="AF11" i="91" l="1"/>
  <c r="AE11" i="91"/>
  <c r="AU11" i="91" s="1"/>
  <c r="AD11" i="91"/>
  <c r="AT11" i="91" s="1"/>
  <c r="AT9" i="91" s="1"/>
  <c r="AG11" i="91"/>
  <c r="AH14" i="91"/>
  <c r="AX14" i="91" s="1"/>
  <c r="S14" i="91"/>
  <c r="U14" i="91"/>
  <c r="AK14" i="91" s="1"/>
  <c r="T14" i="91"/>
  <c r="AJ14" i="91" s="1"/>
  <c r="R14" i="91"/>
  <c r="V14" i="91"/>
  <c r="AL14" i="91" s="1"/>
  <c r="W14" i="91"/>
  <c r="AM14" i="91" s="1"/>
  <c r="X14" i="91"/>
  <c r="AN14" i="91" s="1"/>
  <c r="AA14" i="91"/>
  <c r="AQ14" i="91" s="1"/>
  <c r="Z14" i="91"/>
  <c r="AP14" i="91" s="1"/>
  <c r="Y14" i="91"/>
  <c r="AO14" i="91" s="1"/>
  <c r="AF14" i="91"/>
  <c r="AV14" i="91" s="1"/>
  <c r="AV11" i="91"/>
  <c r="AI19" i="91"/>
  <c r="AY19" i="91" s="1"/>
  <c r="X20" i="90"/>
  <c r="AH11" i="91"/>
  <c r="Q9" i="91"/>
  <c r="R9" i="91" s="1"/>
  <c r="R11" i="91"/>
  <c r="S11" i="91"/>
  <c r="X11" i="91"/>
  <c r="T11" i="91"/>
  <c r="U11" i="91"/>
  <c r="V11" i="91"/>
  <c r="W11" i="91"/>
  <c r="Y11" i="91"/>
  <c r="AB11" i="91"/>
  <c r="Z11" i="91"/>
  <c r="AA11" i="91"/>
  <c r="AG14" i="91"/>
  <c r="AW14" i="91" s="1"/>
  <c r="AC14" i="91"/>
  <c r="AS14" i="91" s="1"/>
  <c r="AD9" i="91"/>
  <c r="AW11" i="91"/>
  <c r="AE14" i="91"/>
  <c r="AU14" i="91" s="1"/>
  <c r="AS11" i="91"/>
  <c r="AB14" i="91"/>
  <c r="AR14" i="91" s="1"/>
  <c r="AW9" i="91" l="1"/>
  <c r="AC9" i="91"/>
  <c r="AF9" i="91"/>
  <c r="AS9" i="91"/>
  <c r="X9" i="91"/>
  <c r="AN11" i="91"/>
  <c r="AN9" i="91" s="1"/>
  <c r="AJ11" i="91"/>
  <c r="AJ9" i="91" s="1"/>
  <c r="T9" i="91"/>
  <c r="AB9" i="91"/>
  <c r="AR11" i="91"/>
  <c r="AR9" i="91" s="1"/>
  <c r="AK11" i="91"/>
  <c r="AK9" i="91" s="1"/>
  <c r="U9" i="91"/>
  <c r="AG9" i="91"/>
  <c r="AU9" i="91"/>
  <c r="AV9" i="91"/>
  <c r="AP11" i="91"/>
  <c r="AP9" i="91" s="1"/>
  <c r="Z9" i="91"/>
  <c r="AL11" i="91"/>
  <c r="AL9" i="91" s="1"/>
  <c r="V9" i="91"/>
  <c r="X12" i="90"/>
  <c r="AI11" i="91"/>
  <c r="S9" i="91"/>
  <c r="AI14" i="91"/>
  <c r="AY14" i="91" s="1"/>
  <c r="X15" i="90"/>
  <c r="AE9" i="91"/>
  <c r="W9" i="91"/>
  <c r="AM11" i="91"/>
  <c r="AM9" i="91" s="1"/>
  <c r="AQ11" i="91"/>
  <c r="AQ9" i="91" s="1"/>
  <c r="AA9" i="91"/>
  <c r="AX11" i="91"/>
  <c r="AX9" i="91" s="1"/>
  <c r="AH9" i="91"/>
  <c r="Y9" i="91"/>
  <c r="AO11" i="91"/>
  <c r="AO9" i="91" s="1"/>
  <c r="X10" i="90" l="1"/>
  <c r="AY11" i="91"/>
  <c r="AI9" i="91"/>
  <c r="AY9" i="91" s="1"/>
  <c r="F17" i="1" l="1"/>
  <c r="F25" i="1"/>
  <c r="F33" i="1" l="1"/>
  <c r="J25" i="59"/>
  <c r="H25" i="215"/>
  <c r="G2" i="215" s="1"/>
  <c r="H25" i="59"/>
  <c r="G2" i="59" s="1"/>
  <c r="J21" i="216" l="1"/>
  <c r="AC12" i="87"/>
  <c r="AC14" i="87"/>
  <c r="AD20" i="87"/>
  <c r="AC11" i="87"/>
  <c r="AC16" i="87"/>
  <c r="AC15" i="87"/>
  <c r="AC10" i="87"/>
  <c r="AC13" i="87"/>
  <c r="AC18" i="87"/>
  <c r="AC17" i="87"/>
  <c r="AC20" i="87" l="1"/>
  <c r="G21" i="216" s="1"/>
  <c r="H21" i="216" s="1"/>
  <c r="G2" i="216" s="1"/>
</calcChain>
</file>

<file path=xl/comments1.xml><?xml version="1.0" encoding="utf-8"?>
<comments xmlns="http://schemas.openxmlformats.org/spreadsheetml/2006/main">
  <authors>
    <author>china</author>
  </authors>
  <commentList>
    <comment ref="C3" authorId="0">
      <text>
        <r>
          <rPr>
            <b/>
            <sz val="9"/>
            <color indexed="81"/>
            <rFont val="Tahoma"/>
            <family val="2"/>
          </rPr>
          <t>china:</t>
        </r>
        <r>
          <rPr>
            <sz val="9"/>
            <color indexed="81"/>
            <rFont val="Tahoma"/>
            <family val="2"/>
          </rPr>
          <t xml:space="preserve">
</t>
        </r>
        <r>
          <rPr>
            <sz val="9"/>
            <color indexed="81"/>
            <rFont val="宋体"/>
            <family val="3"/>
            <charset val="134"/>
          </rPr>
          <t>请填工商注册名称全称</t>
        </r>
      </text>
    </comment>
    <comment ref="C4" authorId="0">
      <text>
        <r>
          <rPr>
            <b/>
            <sz val="9"/>
            <color indexed="81"/>
            <rFont val="Tahoma"/>
            <family val="2"/>
          </rPr>
          <t>china:</t>
        </r>
        <r>
          <rPr>
            <sz val="9"/>
            <color indexed="81"/>
            <rFont val="Tahoma"/>
            <family val="2"/>
          </rPr>
          <t xml:space="preserve">
</t>
        </r>
        <r>
          <rPr>
            <sz val="9"/>
            <color indexed="81"/>
            <rFont val="宋体"/>
            <family val="3"/>
            <charset val="134"/>
          </rPr>
          <t>禁止更改日期格式，否则明细表出错！</t>
        </r>
      </text>
    </comment>
  </commentList>
</comments>
</file>

<file path=xl/comments2.xml><?xml version="1.0" encoding="utf-8"?>
<comments xmlns="http://schemas.openxmlformats.org/spreadsheetml/2006/main">
  <authors>
    <author>huaxiangmin</author>
  </authors>
  <commentList>
    <comment ref="B14" authorId="0">
      <text>
        <r>
          <rPr>
            <b/>
            <sz val="9"/>
            <color indexed="81"/>
            <rFont val="宋体"/>
            <family val="3"/>
            <charset val="134"/>
          </rPr>
          <t>jsbzb:</t>
        </r>
        <r>
          <rPr>
            <sz val="9"/>
            <color indexed="81"/>
            <rFont val="宋体"/>
            <family val="3"/>
            <charset val="134"/>
          </rPr>
          <t xml:space="preserve">
考虑包括流动资产和非流动资产部分</t>
        </r>
      </text>
    </comment>
  </commentList>
</comments>
</file>

<file path=xl/comments3.xml><?xml version="1.0" encoding="utf-8"?>
<comments xmlns="http://schemas.openxmlformats.org/spreadsheetml/2006/main">
  <authors>
    <author>china</author>
  </authors>
  <commentList>
    <comment ref="C7" authorId="0">
      <text>
        <r>
          <rPr>
            <b/>
            <sz val="9"/>
            <color indexed="81"/>
            <rFont val="Tahoma"/>
            <family val="2"/>
          </rPr>
          <t>china:</t>
        </r>
        <r>
          <rPr>
            <sz val="9"/>
            <color indexed="81"/>
            <rFont val="Tahoma"/>
            <family val="2"/>
          </rPr>
          <t xml:space="preserve">
</t>
        </r>
        <r>
          <rPr>
            <sz val="9"/>
            <color indexed="81"/>
            <rFont val="宋体"/>
            <family val="3"/>
            <charset val="134"/>
          </rPr>
          <t>直接取上年数，无明细</t>
        </r>
      </text>
    </comment>
  </commentList>
</comments>
</file>

<file path=xl/comments4.xml><?xml version="1.0" encoding="utf-8"?>
<comments xmlns="http://schemas.openxmlformats.org/spreadsheetml/2006/main">
  <authors>
    <author>huaxiangmin</author>
  </authors>
  <commentList>
    <comment ref="C7" authorId="0">
      <text>
        <r>
          <rPr>
            <b/>
            <sz val="9"/>
            <color indexed="81"/>
            <rFont val="宋体"/>
            <family val="3"/>
            <charset val="134"/>
          </rPr>
          <t>优先股、永续债、可转换债券等</t>
        </r>
        <r>
          <rPr>
            <sz val="9"/>
            <color indexed="81"/>
            <rFont val="Tahoma"/>
            <family val="2"/>
          </rPr>
          <t xml:space="preserve">
</t>
        </r>
      </text>
    </comment>
  </commentList>
</comments>
</file>

<file path=xl/sharedStrings.xml><?xml version="1.0" encoding="utf-8"?>
<sst xmlns="http://schemas.openxmlformats.org/spreadsheetml/2006/main" count="6390" uniqueCount="2660">
  <si>
    <r>
      <rPr>
        <sz val="9"/>
        <rFont val="宋体"/>
        <family val="3"/>
        <charset val="134"/>
      </rPr>
      <t>页</t>
    </r>
    <r>
      <rPr>
        <sz val="9"/>
        <rFont val="Arial"/>
        <family val="2"/>
      </rPr>
      <t xml:space="preserve">  </t>
    </r>
    <r>
      <rPr>
        <sz val="9"/>
        <rFont val="宋体"/>
        <family val="3"/>
        <charset val="134"/>
      </rPr>
      <t>次</t>
    </r>
    <phoneticPr fontId="9" type="noConversion"/>
  </si>
  <si>
    <t>二、非关联方</t>
  </si>
  <si>
    <t>2、非合并范围内关联方</t>
  </si>
  <si>
    <t>小计</t>
    <phoneticPr fontId="5" type="noConversion"/>
  </si>
  <si>
    <t>1、合并范围内关联方</t>
  </si>
  <si>
    <t>一、关联方</t>
  </si>
  <si>
    <t>合计</t>
    <phoneticPr fontId="5" type="noConversion"/>
  </si>
  <si>
    <t>备注</t>
    <phoneticPr fontId="9" type="noConversion"/>
  </si>
  <si>
    <t>5年以上</t>
  </si>
  <si>
    <t>4-5年</t>
  </si>
  <si>
    <t>3-4年</t>
  </si>
  <si>
    <t>2-3年</t>
  </si>
  <si>
    <t>1-2年</t>
  </si>
  <si>
    <t>非关联方款项合计</t>
    <phoneticPr fontId="5" type="noConversion"/>
  </si>
  <si>
    <t>关联方款项合计</t>
    <phoneticPr fontId="5" type="noConversion"/>
  </si>
  <si>
    <r>
      <rPr>
        <sz val="9"/>
        <rFont val="宋体"/>
        <family val="3"/>
        <charset val="134"/>
      </rPr>
      <t>索引号</t>
    </r>
    <phoneticPr fontId="9" type="noConversion"/>
  </si>
  <si>
    <r>
      <rPr>
        <sz val="9"/>
        <rFont val="宋体"/>
        <family val="3"/>
        <charset val="134"/>
      </rPr>
      <t>合计</t>
    </r>
    <phoneticPr fontId="9" type="noConversion"/>
  </si>
  <si>
    <t>……</t>
  </si>
  <si>
    <t>……</t>
    <phoneticPr fontId="9" type="noConversion"/>
  </si>
  <si>
    <t>剩余使用寿命</t>
    <phoneticPr fontId="9" type="noConversion"/>
  </si>
  <si>
    <t>使用寿命</t>
    <phoneticPr fontId="9" type="noConversion"/>
  </si>
  <si>
    <t>资产总计</t>
  </si>
  <si>
    <t>非流动资产合计</t>
  </si>
  <si>
    <t>其他非流动资产</t>
  </si>
  <si>
    <t>递延所得税资产</t>
  </si>
  <si>
    <t>长期待摊费用</t>
  </si>
  <si>
    <t>商誉</t>
  </si>
  <si>
    <t>开发支出</t>
  </si>
  <si>
    <t>无形资产</t>
  </si>
  <si>
    <t>油气资产</t>
  </si>
  <si>
    <t>生产性生物资产</t>
  </si>
  <si>
    <t>固定资产清理</t>
  </si>
  <si>
    <t>工程物资</t>
  </si>
  <si>
    <t>在建工程</t>
  </si>
  <si>
    <t>投资性房地产</t>
  </si>
  <si>
    <t>长期股权投资</t>
  </si>
  <si>
    <t>长期应收款</t>
  </si>
  <si>
    <t>持有至到期投资</t>
  </si>
  <si>
    <t>可供出售金融资产</t>
  </si>
  <si>
    <t>非流动资产：</t>
  </si>
  <si>
    <t>流动资产合计</t>
  </si>
  <si>
    <t>其他流动资产</t>
  </si>
  <si>
    <t>一年内到期的非流动资产</t>
  </si>
  <si>
    <t>存货</t>
  </si>
  <si>
    <t>其他应收款</t>
  </si>
  <si>
    <t>应收股利</t>
  </si>
  <si>
    <t>应收利息</t>
  </si>
  <si>
    <t>预付款项</t>
  </si>
  <si>
    <t>应收账款</t>
  </si>
  <si>
    <t>应收票据</t>
  </si>
  <si>
    <t>衍生金融资产</t>
  </si>
  <si>
    <t>以公允价值计量且其变动计入当期损益的金融资产</t>
  </si>
  <si>
    <t>货币资金</t>
  </si>
  <si>
    <t>流动资产：</t>
  </si>
  <si>
    <t>期初明细表数</t>
    <phoneticPr fontId="5" type="noConversion"/>
  </si>
  <si>
    <t>核对1</t>
    <phoneticPr fontId="5" type="noConversion"/>
  </si>
  <si>
    <t>年初余额</t>
  </si>
  <si>
    <t>期末余额</t>
  </si>
  <si>
    <t>附注</t>
  </si>
  <si>
    <t>项           目</t>
    <phoneticPr fontId="9" type="noConversion"/>
  </si>
  <si>
    <t>单位：人民币元</t>
  </si>
  <si>
    <t>报表与明细表核对情况</t>
    <phoneticPr fontId="5" type="noConversion"/>
  </si>
  <si>
    <t>ZJ1-2-2</t>
    <phoneticPr fontId="5" type="noConversion"/>
  </si>
  <si>
    <t>SX1-2</t>
    <phoneticPr fontId="5" type="noConversion"/>
  </si>
  <si>
    <t>CG1-2</t>
    <phoneticPr fontId="5" type="noConversion"/>
  </si>
  <si>
    <t>SC1-2</t>
    <phoneticPr fontId="5" type="noConversion"/>
  </si>
  <si>
    <t>SC1-</t>
    <phoneticPr fontId="5" type="noConversion"/>
  </si>
  <si>
    <t>GZ2-2</t>
    <phoneticPr fontId="5" type="noConversion"/>
  </si>
  <si>
    <t>TZ5-2</t>
    <phoneticPr fontId="5" type="noConversion"/>
  </si>
  <si>
    <t>TZ8-3</t>
    <phoneticPr fontId="5" type="noConversion"/>
  </si>
  <si>
    <t>GZ5-2</t>
    <phoneticPr fontId="5" type="noConversion"/>
  </si>
  <si>
    <t>GZ8-2</t>
    <phoneticPr fontId="5" type="noConversion"/>
  </si>
  <si>
    <t>GZ9-2</t>
    <phoneticPr fontId="5" type="noConversion"/>
  </si>
  <si>
    <t>GZ3-2</t>
    <phoneticPr fontId="5" type="noConversion"/>
  </si>
  <si>
    <t>GZ4-2</t>
    <phoneticPr fontId="5" type="noConversion"/>
  </si>
  <si>
    <t>GZ5-3</t>
    <phoneticPr fontId="5" type="noConversion"/>
  </si>
  <si>
    <t>GZ5-6</t>
    <phoneticPr fontId="5" type="noConversion"/>
  </si>
  <si>
    <t>GZ13-2</t>
    <phoneticPr fontId="5" type="noConversion"/>
  </si>
  <si>
    <t>货币单位</t>
    <phoneticPr fontId="5" type="noConversion"/>
  </si>
  <si>
    <t>未分配利润</t>
  </si>
  <si>
    <t>盈余公积</t>
  </si>
  <si>
    <t>专项储备</t>
  </si>
  <si>
    <t>其他综合收益</t>
  </si>
  <si>
    <t>减：库存股</t>
  </si>
  <si>
    <t>资本公积</t>
  </si>
  <si>
    <t>其他权益工具</t>
  </si>
  <si>
    <t>实收资本</t>
  </si>
  <si>
    <t>负债合计</t>
  </si>
  <si>
    <t>非流动负债合计</t>
  </si>
  <si>
    <t>其他非流动负债</t>
  </si>
  <si>
    <t>递延所得税负债</t>
  </si>
  <si>
    <t>递延收益</t>
  </si>
  <si>
    <t>预计负债</t>
  </si>
  <si>
    <t>专项应付款</t>
  </si>
  <si>
    <t>长期应付职工薪酬</t>
  </si>
  <si>
    <t>长期应付款</t>
  </si>
  <si>
    <t>应付债券</t>
  </si>
  <si>
    <t>长期借款</t>
  </si>
  <si>
    <t>非流动负债：</t>
  </si>
  <si>
    <t>流动负债合计</t>
  </si>
  <si>
    <t>其他流动负债</t>
  </si>
  <si>
    <t>一年内到期的非流动负债</t>
  </si>
  <si>
    <t>划分为持有待售的负债</t>
  </si>
  <si>
    <t>其他应付款</t>
  </si>
  <si>
    <t>应付股利</t>
  </si>
  <si>
    <t>应付利息</t>
  </si>
  <si>
    <t>应交税费</t>
  </si>
  <si>
    <t>应付职工薪酬</t>
  </si>
  <si>
    <t>预收款项</t>
  </si>
  <si>
    <t>应付账款</t>
  </si>
  <si>
    <t>应付票据</t>
  </si>
  <si>
    <t>衍生金融负债</t>
  </si>
  <si>
    <t>以公允价值计量且其变动计入当期损益的金融负债</t>
  </si>
  <si>
    <t>短期借款</t>
  </si>
  <si>
    <t>流动负债：</t>
  </si>
  <si>
    <t>核对2</t>
    <phoneticPr fontId="5" type="noConversion"/>
  </si>
  <si>
    <t>项         目</t>
    <phoneticPr fontId="9" type="noConversion"/>
  </si>
  <si>
    <t>CZ1-2</t>
    <phoneticPr fontId="5" type="noConversion"/>
  </si>
  <si>
    <t>CZ1-2-1</t>
    <phoneticPr fontId="5" type="noConversion"/>
  </si>
  <si>
    <t>CZ2-2</t>
    <phoneticPr fontId="5" type="noConversion"/>
  </si>
  <si>
    <t>CG2-2</t>
    <phoneticPr fontId="5" type="noConversion"/>
  </si>
  <si>
    <t>CG3-2</t>
    <phoneticPr fontId="5" type="noConversion"/>
  </si>
  <si>
    <t>期后结转金额</t>
  </si>
  <si>
    <t>土地使用税</t>
  </si>
  <si>
    <t>房产税</t>
  </si>
  <si>
    <t>资源税</t>
  </si>
  <si>
    <t>账龄超过一年未支付的原因说明</t>
  </si>
  <si>
    <t>ZJ3-2</t>
    <phoneticPr fontId="5" type="noConversion"/>
  </si>
  <si>
    <t>资产负债表日后已偿还的金额</t>
    <phoneticPr fontId="9" type="noConversion"/>
  </si>
  <si>
    <r>
      <rPr>
        <sz val="9"/>
        <rFont val="宋体"/>
        <family val="3"/>
        <charset val="134"/>
      </rPr>
      <t>项目</t>
    </r>
    <phoneticPr fontId="9" type="noConversion"/>
  </si>
  <si>
    <t>说明：</t>
    <phoneticPr fontId="9" type="noConversion"/>
  </si>
  <si>
    <t>（4）其他长期服务福利</t>
    <phoneticPr fontId="20" type="noConversion"/>
  </si>
  <si>
    <t>（2）长期残疾福利</t>
    <phoneticPr fontId="20" type="noConversion"/>
  </si>
  <si>
    <t>(2)预计内退人员支出</t>
    <phoneticPr fontId="20" type="noConversion"/>
  </si>
  <si>
    <t>一、离职后福利-设定受益计划</t>
    <phoneticPr fontId="20" type="noConversion"/>
  </si>
  <si>
    <t>期末余额</t>
    <phoneticPr fontId="9" type="noConversion"/>
  </si>
  <si>
    <t>本期增加</t>
    <phoneticPr fontId="9" type="noConversion"/>
  </si>
  <si>
    <t>年初余额</t>
    <phoneticPr fontId="9" type="noConversion"/>
  </si>
  <si>
    <t>项目</t>
    <phoneticPr fontId="9" type="noConversion"/>
  </si>
  <si>
    <t>22=21×13</t>
    <phoneticPr fontId="9" type="noConversion"/>
  </si>
  <si>
    <t>---</t>
    <phoneticPr fontId="9" type="noConversion"/>
  </si>
  <si>
    <t>以权益结算的股份支付</t>
    <phoneticPr fontId="9" type="noConversion"/>
  </si>
  <si>
    <t xml:space="preserve">2)对于首次公开发行证券的公司，如果发行前的滚存利润经股东大会决议由新老股东共同享有，应明确予以说明；如果发行前的滚存利润经股东大会决议在发行前进行分配并由老股东享有，公司应明确披露应付股利项目中列示的老股东享有的经审计的利润数。 </t>
  </si>
  <si>
    <t xml:space="preserve">1)列示报告期利润分配比例以及未分配利润的增减变动情况。若有对以前年度损益调整致使期初未分配利润变动的情况，应对变动内容、变动原因、依据和影响做出说明。 </t>
  </si>
  <si>
    <t xml:space="preserve">填制要求： </t>
  </si>
  <si>
    <t>（二）稀释每股收益(元/股)</t>
  </si>
  <si>
    <t>（一）基本每股收益(元/股) </t>
  </si>
  <si>
    <t>七、每股收益</t>
  </si>
  <si>
    <t>六、综合收益总额</t>
  </si>
  <si>
    <t>（6）其他</t>
  </si>
  <si>
    <t>（5）外币财务报表折算差额</t>
  </si>
  <si>
    <t>（4）现金流量套期损益的有效部分</t>
  </si>
  <si>
    <t>（3）持有至到期投资重分类为可供出售金融资产损益</t>
  </si>
  <si>
    <t>（1）权益法核算的在被投资单位以后将重分类进损益的其他综合收益中所享有的份额</t>
  </si>
  <si>
    <t>2、以后将重分类进损益的其他综合收益</t>
  </si>
  <si>
    <t>（3）其他</t>
  </si>
  <si>
    <t>（2）权益法下在被投资单位不能重分类进损益的其他综合收益中享有的份额</t>
  </si>
  <si>
    <t>（1）重新计量设定受益计划净负债或净资产的变动</t>
  </si>
  <si>
    <t>1、以后不能重分类进损益的其他综合收益</t>
  </si>
  <si>
    <t>五、其他综合收益的税后净额</t>
  </si>
  <si>
    <t>所得税费用</t>
  </si>
  <si>
    <t>营业外支出</t>
  </si>
  <si>
    <t>营业外收入</t>
  </si>
  <si>
    <t>投资收益</t>
  </si>
  <si>
    <t>资产减值损失</t>
  </si>
  <si>
    <t>财务费用</t>
  </si>
  <si>
    <t>管理费用</t>
  </si>
  <si>
    <t>销售费用</t>
  </si>
  <si>
    <t>索引</t>
    <phoneticPr fontId="5" type="noConversion"/>
  </si>
  <si>
    <t>上期金额</t>
  </si>
  <si>
    <t>本期金额</t>
  </si>
  <si>
    <t>项             目</t>
    <phoneticPr fontId="9" type="noConversion"/>
  </si>
  <si>
    <t>ZJ4-2</t>
    <phoneticPr fontId="5" type="noConversion"/>
  </si>
  <si>
    <t>（2）向其他单位贷款利息收入</t>
  </si>
  <si>
    <t>其中：（1）银行存款利息收入</t>
  </si>
  <si>
    <r>
      <rPr>
        <sz val="9"/>
        <rFont val="宋体"/>
        <family val="3"/>
        <charset val="134"/>
      </rPr>
      <t>合计</t>
    </r>
  </si>
  <si>
    <t>SX12-2</t>
    <phoneticPr fontId="5" type="noConversion"/>
  </si>
  <si>
    <t xml:space="preserve">       </t>
  </si>
  <si>
    <t>填制要求：</t>
  </si>
  <si>
    <t>计入应纳税所得额情况说明</t>
    <phoneticPr fontId="9" type="noConversion"/>
  </si>
  <si>
    <t>银行存款</t>
  </si>
  <si>
    <t>其他货币资金</t>
  </si>
  <si>
    <t>政府补助</t>
  </si>
  <si>
    <t>序号</t>
    <phoneticPr fontId="5" type="noConversion"/>
  </si>
  <si>
    <t>E4-1-1</t>
  </si>
  <si>
    <t>E4-1-2</t>
  </si>
  <si>
    <t>E4-1-3</t>
  </si>
  <si>
    <t>E4-1-4</t>
  </si>
  <si>
    <t>E4-1-5</t>
  </si>
  <si>
    <t>E4-1-6</t>
  </si>
  <si>
    <r>
      <rPr>
        <sz val="9"/>
        <rFont val="宋体"/>
        <family val="3"/>
        <charset val="134"/>
      </rPr>
      <t>填制要求：</t>
    </r>
  </si>
  <si>
    <r>
      <rPr>
        <sz val="9"/>
        <rFont val="宋体"/>
        <family val="3"/>
        <charset val="134"/>
      </rPr>
      <t>若变动幅度达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</si>
  <si>
    <r>
      <rPr>
        <sz val="9"/>
        <rFont val="宋体"/>
        <family val="3"/>
        <charset val="134"/>
      </rPr>
      <t>若财务费用变动幅度达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</si>
  <si>
    <r>
      <rPr>
        <sz val="9"/>
        <rFont val="宋体"/>
        <family val="3"/>
        <charset val="134"/>
      </rPr>
      <t>若管理费用变动幅度达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</si>
  <si>
    <r>
      <rPr>
        <sz val="9"/>
        <rFont val="宋体"/>
        <family val="3"/>
        <charset val="134"/>
      </rPr>
      <t>若销售费用变动幅度达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</si>
  <si>
    <r>
      <rPr>
        <sz val="9"/>
        <rFont val="宋体"/>
        <family val="3"/>
        <charset val="134"/>
      </rPr>
      <t>若营业税金及附加变动幅度达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</si>
  <si>
    <r>
      <rPr>
        <sz val="9"/>
        <rFont val="宋体"/>
        <family val="3"/>
        <charset val="134"/>
      </rPr>
      <t>用盈余公积转增股本、弥补亏损、分派股利的，应说明有关决议。</t>
    </r>
  </si>
  <si>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</si>
  <si>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r>
      <rPr>
        <sz val="9"/>
        <rFont val="宋体"/>
        <family val="3"/>
        <charset val="134"/>
      </rPr>
      <t>填制要求：</t>
    </r>
    <phoneticPr fontId="9" type="noConversion"/>
  </si>
  <si>
    <r>
      <t>1)</t>
    </r>
    <r>
      <rPr>
        <sz val="9"/>
        <rFont val="宋体"/>
        <family val="3"/>
        <charset val="134"/>
      </rPr>
      <t>回购本公司股份的原因及对应的库存股成本确定方法：</t>
    </r>
    <phoneticPr fontId="9" type="noConversion"/>
  </si>
  <si>
    <r>
      <t>2)</t>
    </r>
    <r>
      <rPr>
        <sz val="9"/>
        <rFont val="宋体"/>
        <family val="3"/>
        <charset val="134"/>
      </rPr>
      <t>因库存股注销而减少的股本：</t>
    </r>
    <phoneticPr fontId="9" type="noConversion"/>
  </si>
  <si>
    <r>
      <t>3)</t>
    </r>
    <r>
      <rPr>
        <sz val="9"/>
        <rFont val="宋体"/>
        <family val="3"/>
        <charset val="134"/>
      </rPr>
      <t>注销的库存股成本高于对应股本成本的，依次冲减资本公积、盈余公积、未分配利润的金额：</t>
    </r>
    <phoneticPr fontId="9" type="noConversion"/>
  </si>
  <si>
    <r>
      <t>4)</t>
    </r>
    <r>
      <rPr>
        <sz val="9"/>
        <rFont val="宋体"/>
        <family val="3"/>
        <charset val="134"/>
      </rPr>
      <t>注销的库存股成本低于对应股本成本的，增加的资本公积金额：</t>
    </r>
    <phoneticPr fontId="9" type="noConversion"/>
  </si>
  <si>
    <r>
      <t>5)</t>
    </r>
    <r>
      <rPr>
        <sz val="9"/>
        <rFont val="宋体"/>
        <family val="3"/>
        <charset val="134"/>
      </rPr>
      <t>库存股转让时，转让收入高于库存股成本的，增加的资本公积金额：</t>
    </r>
    <phoneticPr fontId="9" type="noConversion"/>
  </si>
  <si>
    <r>
      <t>6)</t>
    </r>
    <r>
      <rPr>
        <sz val="9"/>
        <rFont val="宋体"/>
        <family val="3"/>
        <charset val="134"/>
      </rPr>
      <t>转让收入低于库存股成本的，依次冲减资本公积、盈余公积、未分配利润的金额：</t>
    </r>
    <phoneticPr fontId="9" type="noConversion"/>
  </si>
  <si>
    <r>
      <t>7)</t>
    </r>
    <r>
      <rPr>
        <sz val="9"/>
        <rFont val="宋体"/>
        <family val="3"/>
        <charset val="134"/>
      </rPr>
      <t>因实行股权激励回购本公司股份的，本期回购股份占本公司已发行股份的总比例和累计库存股占已发行股份的总比例：</t>
    </r>
    <phoneticPr fontId="9" type="noConversion"/>
  </si>
  <si>
    <t>权益法核算，按照持股比例应享有的被投资单位资本公积的变动</t>
    <phoneticPr fontId="20" type="noConversion"/>
  </si>
  <si>
    <t>其他交易或事项引起的资本公积变化</t>
    <phoneticPr fontId="9" type="noConversion"/>
  </si>
  <si>
    <r>
      <t>2)</t>
    </r>
    <r>
      <rPr>
        <sz val="9"/>
        <rFont val="宋体"/>
        <family val="3"/>
        <charset val="134"/>
      </rPr>
      <t>用资本公积转增股本，应说明其履行的法律程序及有关决议。</t>
    </r>
    <phoneticPr fontId="20" type="noConversion"/>
  </si>
  <si>
    <r>
      <t>1)</t>
    </r>
    <r>
      <rPr>
        <sz val="9"/>
        <rFont val="宋体"/>
        <family val="3"/>
        <charset val="134"/>
      </rPr>
      <t xml:space="preserve">公司本期取得与资产相关、与收益相关的政府补助，逐项披露其种类以及对应的期初额、期末额；
</t>
    </r>
    <phoneticPr fontId="9" type="noConversion"/>
  </si>
  <si>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</si>
  <si>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r>
      <rPr>
        <sz val="9"/>
        <rFont val="宋体"/>
        <family val="3"/>
        <charset val="134"/>
      </rPr>
      <t>若该帐户余额变动幅度达</t>
    </r>
    <r>
      <rPr>
        <sz val="9"/>
        <rFont val="Arial"/>
        <family val="2"/>
      </rPr>
      <t>30%(</t>
    </r>
    <r>
      <rPr>
        <sz val="9"/>
        <rFont val="宋体"/>
        <family val="3"/>
        <charset val="134"/>
      </rPr>
      <t>含</t>
    </r>
    <r>
      <rPr>
        <sz val="9"/>
        <rFont val="Arial"/>
        <family val="2"/>
      </rPr>
      <t>30%)</t>
    </r>
    <r>
      <rPr>
        <sz val="9"/>
        <rFont val="宋体"/>
        <family val="3"/>
        <charset val="134"/>
      </rPr>
      <t>以上，或占总资产</t>
    </r>
    <r>
      <rPr>
        <sz val="9"/>
        <rFont val="Arial"/>
        <family val="2"/>
      </rPr>
      <t>5%(</t>
    </r>
    <r>
      <rPr>
        <sz val="9"/>
        <rFont val="宋体"/>
        <family val="3"/>
        <charset val="134"/>
      </rPr>
      <t>含</t>
    </r>
    <r>
      <rPr>
        <sz val="9"/>
        <rFont val="Arial"/>
        <family val="2"/>
      </rPr>
      <t>5%)</t>
    </r>
    <r>
      <rPr>
        <sz val="9"/>
        <rFont val="宋体"/>
        <family val="3"/>
        <charset val="134"/>
      </rPr>
      <t>以上说明原因：</t>
    </r>
  </si>
  <si>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</si>
  <si>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t>GX2-2</t>
    <phoneticPr fontId="5" type="noConversion"/>
  </si>
  <si>
    <t>本期减少</t>
    <phoneticPr fontId="9" type="noConversion"/>
  </si>
  <si>
    <t>二、辞退福利</t>
    <phoneticPr fontId="20" type="noConversion"/>
  </si>
  <si>
    <t>(1)因解除劳动关系给予的补偿</t>
    <phoneticPr fontId="20" type="noConversion"/>
  </si>
  <si>
    <t>（1）长期带薪缺勤</t>
    <phoneticPr fontId="20" type="noConversion"/>
  </si>
  <si>
    <t>（3）长期利润分享计划</t>
    <phoneticPr fontId="20" type="noConversion"/>
  </si>
  <si>
    <t xml:space="preserve">    ……</t>
    <phoneticPr fontId="9" type="noConversion"/>
  </si>
  <si>
    <t>合计</t>
    <phoneticPr fontId="9" type="noConversion"/>
  </si>
  <si>
    <r>
      <rPr>
        <sz val="9"/>
        <rFont val="宋体"/>
        <family val="3"/>
        <charset val="134"/>
      </rPr>
      <t>若长期应付款变动幅度达</t>
    </r>
    <r>
      <rPr>
        <sz val="9"/>
        <rFont val="Arial"/>
        <family val="2"/>
      </rPr>
      <t>30%</t>
    </r>
    <r>
      <rPr>
        <sz val="9"/>
        <rFont val="宋体"/>
        <family val="3"/>
        <charset val="134"/>
      </rPr>
      <t>（含</t>
    </r>
    <r>
      <rPr>
        <sz val="9"/>
        <rFont val="Arial"/>
        <family val="2"/>
      </rPr>
      <t>30%</t>
    </r>
    <r>
      <rPr>
        <sz val="9"/>
        <rFont val="宋体"/>
        <family val="3"/>
        <charset val="134"/>
      </rPr>
      <t>）以上，或占资产总额</t>
    </r>
    <r>
      <rPr>
        <sz val="9"/>
        <rFont val="Arial"/>
        <family val="2"/>
      </rPr>
      <t>5%</t>
    </r>
    <r>
      <rPr>
        <sz val="9"/>
        <rFont val="宋体"/>
        <family val="3"/>
        <charset val="134"/>
      </rPr>
      <t>（含</t>
    </r>
    <r>
      <rPr>
        <sz val="9"/>
        <rFont val="Arial"/>
        <family val="2"/>
      </rPr>
      <t>5%</t>
    </r>
    <r>
      <rPr>
        <sz val="9"/>
        <rFont val="宋体"/>
        <family val="3"/>
        <charset val="134"/>
      </rPr>
      <t>）以上说明原因：</t>
    </r>
  </si>
  <si>
    <r>
      <t>1)</t>
    </r>
    <r>
      <rPr>
        <sz val="9"/>
        <rFont val="宋体"/>
        <family val="3"/>
        <charset val="134"/>
      </rPr>
      <t xml:space="preserve">对已到期未偿还的长期借款，应单独列示贷款单位、贷款金额、贷款利率、贷款资金用途、未按期偿还的原因及预计还款期，并在期后事项中反映报表日后是否已偿还；
</t>
    </r>
    <phoneticPr fontId="9" type="noConversion"/>
  </si>
  <si>
    <r>
      <t>2)</t>
    </r>
    <r>
      <rPr>
        <sz val="9"/>
        <rFont val="宋体"/>
        <family val="3"/>
        <charset val="134"/>
      </rPr>
      <t>担保借款应披露担保人、抵押及质押借款应披露抵押物、质押物等情况；</t>
    </r>
  </si>
  <si>
    <r>
      <t>3)</t>
    </r>
    <r>
      <rPr>
        <sz val="9"/>
        <rFont val="宋体"/>
        <family val="3"/>
        <charset val="134"/>
      </rPr>
      <t>报告期内因逾期借款获展期形成的长期借款，应披露其获展期的条件、本金、利息、预计还款安排等；</t>
    </r>
  </si>
  <si>
    <r>
      <t>4)</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</si>
  <si>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t>CZ6-2</t>
    <phoneticPr fontId="5" type="noConversion"/>
  </si>
  <si>
    <r>
      <t>1)</t>
    </r>
    <r>
      <rPr>
        <sz val="9"/>
        <rFont val="宋体"/>
        <family val="3"/>
        <charset val="134"/>
      </rPr>
      <t>按一年内到期的长期借款、应付债券、长期应付款分项列示一年内到期的长期负债；</t>
    </r>
  </si>
  <si>
    <r>
      <t>2)</t>
    </r>
    <r>
      <rPr>
        <sz val="9"/>
        <rFont val="宋体"/>
        <family val="3"/>
        <charset val="134"/>
      </rPr>
      <t>对已到期未偿还的借款，应说明原因，并在期后事项中反映报表日后是否已偿还；</t>
    </r>
  </si>
  <si>
    <r>
      <t>3)</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</si>
  <si>
    <t>ZJ3-</t>
    <phoneticPr fontId="5" type="noConversion"/>
  </si>
  <si>
    <r>
      <t>1)</t>
    </r>
    <r>
      <rPr>
        <sz val="9"/>
        <rFont val="宋体"/>
        <family val="3"/>
        <charset val="134"/>
      </rPr>
      <t>金额较大的其他应付款，应列示其内容；</t>
    </r>
  </si>
  <si>
    <r>
      <t>2)</t>
    </r>
    <r>
      <rPr>
        <sz val="9"/>
        <rFont val="宋体"/>
        <family val="3"/>
        <charset val="134"/>
      </rPr>
      <t>账龄超过</t>
    </r>
    <r>
      <rPr>
        <sz val="9"/>
        <rFont val="Arial"/>
        <family val="2"/>
      </rPr>
      <t>1</t>
    </r>
    <r>
      <rPr>
        <sz val="9"/>
        <rFont val="宋体"/>
        <family val="3"/>
        <charset val="134"/>
      </rPr>
      <t>年的大额其他应付款，说明未偿还或未结转的原因，资产负债表日后是否偿还；</t>
    </r>
  </si>
  <si>
    <r>
      <t>3)</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</si>
  <si>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</si>
  <si>
    <t>CZ4-2</t>
    <phoneticPr fontId="5" type="noConversion"/>
  </si>
  <si>
    <r>
      <t>1)</t>
    </r>
    <r>
      <rPr>
        <sz val="9"/>
        <rFont val="宋体"/>
        <family val="3"/>
        <charset val="134"/>
      </rPr>
      <t>若有拖欠应付利息事项，请在</t>
    </r>
    <r>
      <rPr>
        <sz val="9"/>
        <rFont val="Arial"/>
        <family val="2"/>
      </rPr>
      <t>“</t>
    </r>
    <r>
      <rPr>
        <sz val="9"/>
        <rFont val="宋体"/>
        <family val="3"/>
        <charset val="134"/>
      </rPr>
      <t>备注栏</t>
    </r>
    <r>
      <rPr>
        <sz val="9"/>
        <rFont val="Arial"/>
        <family val="2"/>
      </rPr>
      <t>”</t>
    </r>
    <r>
      <rPr>
        <sz val="9"/>
        <rFont val="宋体"/>
        <family val="3"/>
        <charset val="134"/>
      </rPr>
      <t>说明原因；</t>
    </r>
  </si>
  <si>
    <r>
      <rPr>
        <sz val="9"/>
        <rFont val="宋体"/>
        <family val="3"/>
        <charset val="134"/>
      </rPr>
      <t>元；</t>
    </r>
    <phoneticPr fontId="9" type="noConversion"/>
  </si>
  <si>
    <r>
      <rPr>
        <sz val="9"/>
        <rFont val="宋体"/>
        <family val="3"/>
        <charset val="134"/>
      </rPr>
      <t>元。</t>
    </r>
    <phoneticPr fontId="9" type="noConversion"/>
  </si>
  <si>
    <t>GX1-2</t>
    <phoneticPr fontId="5" type="noConversion"/>
  </si>
  <si>
    <t>说明：</t>
    <phoneticPr fontId="9" type="noConversion"/>
  </si>
  <si>
    <t>合计</t>
    <phoneticPr fontId="9" type="noConversion"/>
  </si>
  <si>
    <t>SX5-</t>
    <phoneticPr fontId="5" type="noConversion"/>
  </si>
  <si>
    <r>
      <t>1)</t>
    </r>
    <r>
      <rPr>
        <sz val="9"/>
        <rFont val="宋体"/>
        <family val="3"/>
        <charset val="134"/>
      </rPr>
      <t>请说明一年以上预收账款未结转收入的原因；</t>
    </r>
  </si>
  <si>
    <t>CG3-</t>
    <phoneticPr fontId="5" type="noConversion"/>
  </si>
  <si>
    <r>
      <t>1)</t>
    </r>
    <r>
      <rPr>
        <sz val="9"/>
        <rFont val="宋体"/>
        <family val="3"/>
        <charset val="134"/>
      </rPr>
      <t>账龄超过</t>
    </r>
    <r>
      <rPr>
        <sz val="9"/>
        <rFont val="Arial"/>
        <family val="2"/>
      </rPr>
      <t>1</t>
    </r>
    <r>
      <rPr>
        <sz val="9"/>
        <rFont val="宋体"/>
        <family val="3"/>
        <charset val="134"/>
      </rPr>
      <t>年的大额应付账款，说明未偿还或未结转的原因，资产负债表日后是否偿还；</t>
    </r>
  </si>
  <si>
    <r>
      <t>1)</t>
    </r>
    <r>
      <rPr>
        <sz val="9"/>
        <rFont val="宋体"/>
        <family val="3"/>
        <charset val="134"/>
      </rPr>
      <t>逾期未支付的在备注中注明；</t>
    </r>
    <phoneticPr fontId="9" type="noConversion"/>
  </si>
  <si>
    <t>CZ1-4</t>
    <phoneticPr fontId="5" type="noConversion"/>
  </si>
  <si>
    <r>
      <rPr>
        <sz val="9"/>
        <rFont val="宋体"/>
        <family val="3"/>
        <charset val="134"/>
      </rPr>
      <t>披露资产所有权受到限制的原因。</t>
    </r>
  </si>
  <si>
    <r>
      <t>1)</t>
    </r>
    <r>
      <rPr>
        <sz val="9"/>
        <rFont val="宋体"/>
        <family val="3"/>
        <charset val="134"/>
      </rPr>
      <t>金额较大的其他非流动资产，应列示其内容、性质；</t>
    </r>
  </si>
  <si>
    <r>
      <rPr>
        <sz val="9"/>
        <rFont val="宋体"/>
        <family val="3"/>
        <charset val="134"/>
      </rPr>
      <t>填报要求：</t>
    </r>
  </si>
  <si>
    <r>
      <t>1)</t>
    </r>
    <r>
      <rPr>
        <sz val="9"/>
        <rFont val="宋体"/>
        <family val="3"/>
        <charset val="134"/>
      </rPr>
      <t>其他减少额金额较大的，要说明原因；</t>
    </r>
  </si>
  <si>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t>
    </r>
    <r>
      <rPr>
        <sz val="9"/>
        <rFont val="Arial"/>
        <family val="2"/>
      </rPr>
      <t>,</t>
    </r>
    <r>
      <rPr>
        <sz val="9"/>
        <rFont val="宋体"/>
        <family val="3"/>
        <charset val="134"/>
      </rPr>
      <t>说明原因。</t>
    </r>
  </si>
  <si>
    <r>
      <t>1)</t>
    </r>
    <r>
      <rPr>
        <sz val="9"/>
        <rFont val="宋体"/>
        <family val="3"/>
        <charset val="134"/>
      </rPr>
      <t>对于通过非同一控制下企业合并形成的商誉，列示商誉的计算过程；</t>
    </r>
  </si>
  <si>
    <r>
      <t>2)</t>
    </r>
    <r>
      <rPr>
        <sz val="9"/>
        <rFont val="宋体"/>
        <family val="3"/>
        <charset val="134"/>
      </rPr>
      <t>披露商誉减值测试方法及减值准备计提方法；</t>
    </r>
  </si>
  <si>
    <r>
      <t>1)</t>
    </r>
    <r>
      <rPr>
        <sz val="9"/>
        <rFont val="宋体"/>
        <family val="3"/>
        <charset val="134"/>
      </rPr>
      <t>在报告期内发生的单项价值在</t>
    </r>
    <r>
      <rPr>
        <sz val="9"/>
        <rFont val="Arial"/>
        <family val="2"/>
      </rPr>
      <t>100</t>
    </r>
    <r>
      <rPr>
        <sz val="9"/>
        <rFont val="宋体"/>
        <family val="3"/>
        <charset val="134"/>
      </rPr>
      <t>万元以上的无形资产，若该资产原始价值是以评估值作为入账依据的，应披露评估机构名称、评估方法；</t>
    </r>
  </si>
  <si>
    <r>
      <t>2)</t>
    </r>
    <r>
      <rPr>
        <sz val="9"/>
        <rFont val="宋体"/>
        <family val="3"/>
        <charset val="134"/>
      </rPr>
      <t>说明本年计提减值准备的原因（如有）；</t>
    </r>
  </si>
  <si>
    <r>
      <t>1)</t>
    </r>
    <r>
      <rPr>
        <sz val="9"/>
        <rFont val="宋体"/>
        <family val="3"/>
        <charset val="134"/>
      </rPr>
      <t>请在备注栏说明本年计提减值准备的原因；</t>
    </r>
  </si>
  <si>
    <r>
      <t>2)</t>
    </r>
    <r>
      <rPr>
        <sz val="9"/>
        <rFont val="宋体"/>
        <family val="3"/>
        <charset val="134"/>
      </rPr>
      <t>请提供减值准备计提及减少的相关审批文件和依据附后。</t>
    </r>
  </si>
  <si>
    <r>
      <t>1)</t>
    </r>
    <r>
      <rPr>
        <sz val="9"/>
        <rFont val="宋体"/>
        <family val="3"/>
        <charset val="134"/>
      </rPr>
      <t>披露报告期内改变计量模式的投资性房地产和未办妥产权证书的投资性房地产有关情况，说明未办妥产权证书的原因和预计办结时间。</t>
    </r>
  </si>
  <si>
    <r>
      <t>1)</t>
    </r>
    <r>
      <rPr>
        <sz val="9"/>
        <rFont val="宋体"/>
        <family val="3"/>
        <charset val="134"/>
      </rPr>
      <t>公司对被投资公司持股比例与其在被投资单位表决权比例不一致的，应说明原因；</t>
    </r>
  </si>
  <si>
    <r>
      <t>2)</t>
    </r>
    <r>
      <rPr>
        <sz val="9"/>
        <rFont val="宋体"/>
        <family val="3"/>
        <charset val="134"/>
      </rPr>
      <t>被投资单位由于所在国家或地区及其他方面的影响，向投资企业转移资金的能力受到限制的，披露受限制的具体情况；</t>
    </r>
  </si>
  <si>
    <r>
      <t>5)</t>
    </r>
    <r>
      <rPr>
        <sz val="9"/>
        <rFont val="宋体"/>
        <family val="3"/>
        <charset val="134"/>
      </rPr>
      <t>有限售条件的长期股权投资应予以说明；</t>
    </r>
  </si>
  <si>
    <r>
      <t>2)</t>
    </r>
    <r>
      <rPr>
        <sz val="9"/>
        <rFont val="宋体"/>
        <family val="3"/>
        <charset val="134"/>
      </rPr>
      <t>按投资种类列示一年内到期的其他债权投资初始投资成本、年利率、到期日、本期利息、累计应收或已收利息、期末余额；</t>
    </r>
  </si>
  <si>
    <t>SC1-2-1</t>
    <phoneticPr fontId="5" type="noConversion"/>
  </si>
  <si>
    <r>
      <t>1)</t>
    </r>
    <r>
      <rPr>
        <sz val="9"/>
        <rFont val="宋体"/>
        <family val="3"/>
        <charset val="134"/>
      </rPr>
      <t>存货中如有抵押情况，请提供抵押协议及抵押清单附后；</t>
    </r>
  </si>
  <si>
    <r>
      <t>2)</t>
    </r>
    <r>
      <rPr>
        <sz val="9"/>
        <rFont val="宋体"/>
        <family val="3"/>
        <charset val="134"/>
      </rPr>
      <t>说明计提存货跌价准备的依据及本期转回存货跌价准备的原因、本期转回金额占该项存货期末余额的比例；</t>
    </r>
  </si>
  <si>
    <r>
      <t>3)</t>
    </r>
    <r>
      <rPr>
        <sz val="9"/>
        <rFont val="宋体"/>
        <family val="3"/>
        <charset val="134"/>
      </rPr>
      <t>存货期末余额含有借款费用资本化的金额；</t>
    </r>
  </si>
  <si>
    <t>SX2-2</t>
    <phoneticPr fontId="5" type="noConversion"/>
  </si>
  <si>
    <t>TZ1-2</t>
    <phoneticPr fontId="5" type="noConversion"/>
  </si>
  <si>
    <r>
      <t>1)</t>
    </r>
    <r>
      <rPr>
        <sz val="9"/>
        <rFont val="宋体"/>
        <family val="3"/>
        <charset val="134"/>
      </rPr>
      <t>提供股票及债券账户期末对帐单及交易清单附后；</t>
    </r>
  </si>
  <si>
    <r>
      <t>2)</t>
    </r>
    <r>
      <rPr>
        <sz val="9"/>
        <rFont val="宋体"/>
        <family val="3"/>
        <charset val="134"/>
      </rPr>
      <t>提供交易性金融资产期末市价资料附后；</t>
    </r>
  </si>
  <si>
    <r>
      <t>3)</t>
    </r>
    <r>
      <rPr>
        <sz val="9"/>
        <rFont val="宋体"/>
        <family val="3"/>
        <charset val="134"/>
      </rPr>
      <t>请在备注栏说明交易性金融资产是否有限售条件或变现方面有其他重大限制，以及相应原因；</t>
    </r>
  </si>
  <si>
    <r>
      <t>1)</t>
    </r>
    <r>
      <rPr>
        <sz val="9"/>
        <rFont val="宋体"/>
        <family val="3"/>
        <charset val="134"/>
      </rPr>
      <t>若存在因抵押、质押或冻结等对使用有限制、存放在境外、有潜在回收风险的款项应在备注中注明；</t>
    </r>
  </si>
  <si>
    <t>期末明细表数</t>
    <phoneticPr fontId="5" type="noConversion"/>
  </si>
  <si>
    <t xml:space="preserve">    减：营业外支出</t>
    <phoneticPr fontId="9" type="noConversion"/>
  </si>
  <si>
    <r>
      <rPr>
        <sz val="9"/>
        <rFont val="宋体"/>
        <family val="3"/>
        <charset val="134"/>
      </rPr>
      <t>拆借金额</t>
    </r>
    <phoneticPr fontId="9" type="noConversion"/>
  </si>
  <si>
    <r>
      <rPr>
        <sz val="9"/>
        <rFont val="宋体"/>
        <family val="3"/>
        <charset val="134"/>
      </rPr>
      <t>本期数</t>
    </r>
  </si>
  <si>
    <r>
      <rPr>
        <sz val="9"/>
        <rFont val="宋体"/>
        <family val="3"/>
        <charset val="134"/>
      </rPr>
      <t>上年同期数</t>
    </r>
  </si>
  <si>
    <r>
      <rPr>
        <sz val="9"/>
        <rFont val="宋体"/>
        <family val="3"/>
        <charset val="134"/>
      </rPr>
      <t>金额</t>
    </r>
  </si>
  <si>
    <r>
      <rPr>
        <sz val="9"/>
        <rFont val="宋体"/>
        <family val="3"/>
        <charset val="134"/>
      </rPr>
      <t>占同类交易金额比例</t>
    </r>
    <phoneticPr fontId="9" type="noConversion"/>
  </si>
  <si>
    <r>
      <rPr>
        <sz val="9"/>
        <rFont val="宋体"/>
        <family val="3"/>
        <charset val="134"/>
      </rPr>
      <t>占同类销货的比例</t>
    </r>
    <phoneticPr fontId="9" type="noConversion"/>
  </si>
  <si>
    <r>
      <rPr>
        <sz val="9"/>
        <rFont val="宋体"/>
        <family val="3"/>
        <charset val="134"/>
      </rPr>
      <t>本年数</t>
    </r>
    <phoneticPr fontId="9" type="noConversion"/>
  </si>
  <si>
    <r>
      <rPr>
        <sz val="9"/>
        <rFont val="宋体"/>
        <family val="3"/>
        <charset val="134"/>
      </rPr>
      <t>上年数</t>
    </r>
    <phoneticPr fontId="9" type="noConversion"/>
  </si>
  <si>
    <t>对被审计单位持股比例</t>
    <phoneticPr fontId="9" type="noConversion"/>
  </si>
  <si>
    <r>
      <rPr>
        <sz val="9"/>
        <rFont val="宋体"/>
        <family val="3"/>
        <charset val="134"/>
      </rPr>
      <t>本期发生额</t>
    </r>
    <phoneticPr fontId="9" type="noConversion"/>
  </si>
  <si>
    <r>
      <rPr>
        <sz val="9"/>
        <rFont val="宋体"/>
        <family val="3"/>
        <charset val="134"/>
      </rPr>
      <t>上期发生额</t>
    </r>
    <phoneticPr fontId="9" type="noConversion"/>
  </si>
  <si>
    <r>
      <rPr>
        <sz val="9"/>
        <rFont val="宋体"/>
        <family val="3"/>
        <charset val="134"/>
      </rPr>
      <t>变动额</t>
    </r>
    <phoneticPr fontId="9" type="noConversion"/>
  </si>
  <si>
    <r>
      <rPr>
        <sz val="9"/>
        <rFont val="宋体"/>
        <family val="3"/>
        <charset val="134"/>
      </rPr>
      <t>序号</t>
    </r>
    <phoneticPr fontId="9" type="noConversion"/>
  </si>
  <si>
    <r>
      <rPr>
        <sz val="9"/>
        <rFont val="宋体"/>
        <family val="3"/>
        <charset val="134"/>
      </rPr>
      <t>变动额</t>
    </r>
    <phoneticPr fontId="9" type="noConversion"/>
  </si>
  <si>
    <r>
      <rPr>
        <sz val="9"/>
        <rFont val="宋体"/>
        <family val="3"/>
        <charset val="134"/>
      </rPr>
      <t>本期增加</t>
    </r>
    <phoneticPr fontId="9" type="noConversion"/>
  </si>
  <si>
    <r>
      <rPr>
        <sz val="9"/>
        <rFont val="宋体"/>
        <family val="3"/>
        <charset val="134"/>
      </rPr>
      <t>本期减少</t>
    </r>
    <phoneticPr fontId="9" type="noConversion"/>
  </si>
  <si>
    <r>
      <rPr>
        <sz val="9"/>
        <rFont val="宋体"/>
        <family val="3"/>
        <charset val="134"/>
      </rPr>
      <t>明细项目</t>
    </r>
    <phoneticPr fontId="9" type="noConversion"/>
  </si>
  <si>
    <r>
      <rPr>
        <sz val="9"/>
        <rFont val="宋体"/>
        <family val="3"/>
        <charset val="134"/>
      </rPr>
      <t>减：利息收入</t>
    </r>
  </si>
  <si>
    <r>
      <rPr>
        <sz val="9"/>
        <rFont val="宋体"/>
        <family val="3"/>
        <charset val="134"/>
      </rPr>
      <t>其他</t>
    </r>
    <phoneticPr fontId="9" type="noConversion"/>
  </si>
  <si>
    <r>
      <rPr>
        <sz val="9"/>
        <rFont val="宋体"/>
        <family val="3"/>
        <charset val="134"/>
      </rPr>
      <t>合计</t>
    </r>
    <phoneticPr fontId="9" type="noConversion"/>
  </si>
  <si>
    <r>
      <rPr>
        <sz val="9"/>
        <rFont val="宋体"/>
        <family val="3"/>
        <charset val="134"/>
      </rPr>
      <t>费用名称</t>
    </r>
    <phoneticPr fontId="9" type="noConversion"/>
  </si>
  <si>
    <r>
      <t>××</t>
    </r>
    <r>
      <rPr>
        <sz val="9"/>
        <rFont val="宋体"/>
        <family val="3"/>
        <charset val="134"/>
      </rPr>
      <t>项目</t>
    </r>
    <phoneticPr fontId="9" type="noConversion"/>
  </si>
  <si>
    <r>
      <rPr>
        <sz val="9"/>
        <rFont val="宋体"/>
        <family val="3"/>
        <charset val="134"/>
      </rPr>
      <t>计缴标准</t>
    </r>
    <phoneticPr fontId="9" type="noConversion"/>
  </si>
  <si>
    <r>
      <rPr>
        <sz val="9"/>
        <rFont val="宋体"/>
        <family val="3"/>
        <charset val="134"/>
      </rPr>
      <t>本期</t>
    </r>
    <phoneticPr fontId="9" type="noConversion"/>
  </si>
  <si>
    <r>
      <rPr>
        <sz val="9"/>
        <rFont val="宋体"/>
        <family val="3"/>
        <charset val="134"/>
      </rPr>
      <t>上期</t>
    </r>
    <phoneticPr fontId="9" type="noConversion"/>
  </si>
  <si>
    <r>
      <rPr>
        <sz val="9"/>
        <rFont val="宋体"/>
        <family val="3"/>
        <charset val="134"/>
      </rPr>
      <t>单位：人民币元</t>
    </r>
    <phoneticPr fontId="9" type="noConversion"/>
  </si>
  <si>
    <r>
      <rPr>
        <sz val="9"/>
        <rFont val="宋体"/>
        <family val="3"/>
        <charset val="134"/>
      </rPr>
      <t>收入变动</t>
    </r>
    <phoneticPr fontId="9" type="noConversion"/>
  </si>
  <si>
    <r>
      <rPr>
        <sz val="9"/>
        <rFont val="宋体"/>
        <family val="3"/>
        <charset val="134"/>
      </rPr>
      <t>成本变动</t>
    </r>
    <phoneticPr fontId="9" type="noConversion"/>
  </si>
  <si>
    <r>
      <rPr>
        <sz val="9"/>
        <rFont val="宋体"/>
        <family val="3"/>
        <charset val="134"/>
      </rPr>
      <t>期末余额</t>
    </r>
    <phoneticPr fontId="9" type="noConversion"/>
  </si>
  <si>
    <r>
      <rPr>
        <sz val="9"/>
        <rFont val="宋体"/>
        <family val="3"/>
        <charset val="134"/>
      </rPr>
      <t>毛利变动</t>
    </r>
    <phoneticPr fontId="9" type="noConversion"/>
  </si>
  <si>
    <r>
      <rPr>
        <sz val="9"/>
        <rFont val="宋体"/>
        <family val="3"/>
        <charset val="134"/>
      </rPr>
      <t>销量</t>
    </r>
    <phoneticPr fontId="9" type="noConversion"/>
  </si>
  <si>
    <r>
      <rPr>
        <sz val="9"/>
        <rFont val="宋体"/>
        <family val="3"/>
        <charset val="134"/>
      </rPr>
      <t>收入</t>
    </r>
    <phoneticPr fontId="9" type="noConversion"/>
  </si>
  <si>
    <r>
      <rPr>
        <sz val="9"/>
        <rFont val="宋体"/>
        <family val="3"/>
        <charset val="134"/>
      </rPr>
      <t>成本</t>
    </r>
    <phoneticPr fontId="9" type="noConversion"/>
  </si>
  <si>
    <r>
      <rPr>
        <sz val="9"/>
        <rFont val="宋体"/>
        <family val="3"/>
        <charset val="134"/>
      </rPr>
      <t>毛利</t>
    </r>
    <phoneticPr fontId="9" type="noConversion"/>
  </si>
  <si>
    <r>
      <rPr>
        <sz val="9"/>
        <rFont val="宋体"/>
        <family val="3"/>
        <charset val="134"/>
      </rPr>
      <t>年初余额</t>
    </r>
    <phoneticPr fontId="9" type="noConversion"/>
  </si>
  <si>
    <r>
      <rPr>
        <sz val="9"/>
        <rFont val="宋体"/>
        <family val="3"/>
        <charset val="134"/>
      </rPr>
      <t>期末余额</t>
    </r>
    <phoneticPr fontId="9" type="noConversion"/>
  </si>
  <si>
    <r>
      <rPr>
        <sz val="9"/>
        <rFont val="宋体"/>
        <family val="3"/>
        <charset val="134"/>
      </rPr>
      <t>年初余额</t>
    </r>
  </si>
  <si>
    <r>
      <rPr>
        <sz val="9"/>
        <rFont val="宋体"/>
        <family val="3"/>
        <charset val="134"/>
      </rPr>
      <t>二、期末余额前十名</t>
    </r>
    <phoneticPr fontId="9" type="noConversion"/>
  </si>
  <si>
    <r>
      <rPr>
        <sz val="9"/>
        <rFont val="宋体"/>
        <family val="3"/>
        <charset val="134"/>
      </rPr>
      <t>期末余额</t>
    </r>
  </si>
  <si>
    <r>
      <rPr>
        <sz val="9"/>
        <rFont val="宋体"/>
        <family val="3"/>
        <charset val="134"/>
      </rPr>
      <t>期末余额＝年初余额＋贷方发生额－借方发生额，借贷方发生额前后顺序可以进行调整。</t>
    </r>
    <phoneticPr fontId="9" type="noConversion"/>
  </si>
  <si>
    <r>
      <rPr>
        <sz val="9"/>
        <rFont val="宋体"/>
        <family val="3"/>
        <charset val="134"/>
      </rPr>
      <t>如果期初为借方余额，请填入负数，期初与报表的核对结合应收账款进行核对。</t>
    </r>
    <phoneticPr fontId="9" type="noConversion"/>
  </si>
  <si>
    <r>
      <rPr>
        <sz val="9"/>
        <rFont val="宋体"/>
        <family val="3"/>
        <charset val="134"/>
      </rPr>
      <t>外币预收款项不属于货币型资产，期末无需按照期末汇率计算汇兑损益。</t>
    </r>
    <phoneticPr fontId="9" type="noConversion"/>
  </si>
  <si>
    <r>
      <rPr>
        <sz val="9"/>
        <rFont val="宋体"/>
        <family val="3"/>
        <charset val="134"/>
      </rPr>
      <t>银行承兑汇票按照银行承兑协议总的填写即可。</t>
    </r>
    <phoneticPr fontId="9" type="noConversion"/>
  </si>
  <si>
    <r>
      <rPr>
        <sz val="9"/>
        <rFont val="宋体"/>
        <family val="3"/>
        <charset val="134"/>
      </rPr>
      <t>商业承兑汇票按照收款人单笔填写。</t>
    </r>
    <phoneticPr fontId="9" type="noConversion"/>
  </si>
  <si>
    <r>
      <rPr>
        <sz val="9"/>
        <rFont val="宋体"/>
        <family val="3"/>
        <charset val="134"/>
      </rPr>
      <t>本期计提</t>
    </r>
    <phoneticPr fontId="9" type="noConversion"/>
  </si>
  <si>
    <r>
      <rPr>
        <sz val="9"/>
        <rFont val="宋体"/>
        <family val="3"/>
        <charset val="134"/>
      </rPr>
      <t>其他增加</t>
    </r>
    <phoneticPr fontId="9" type="noConversion"/>
  </si>
  <si>
    <t>参考表格</t>
    <phoneticPr fontId="5" type="noConversion"/>
  </si>
  <si>
    <r>
      <rPr>
        <b/>
        <sz val="9"/>
        <rFont val="宋体"/>
        <family val="3"/>
        <charset val="134"/>
      </rPr>
      <t>请输入年贴现率：</t>
    </r>
    <phoneticPr fontId="9" type="noConversion"/>
  </si>
  <si>
    <t>加：年初未分配利润</t>
  </si>
  <si>
    <t>其他转入</t>
  </si>
  <si>
    <t>八、可供分配的利润</t>
  </si>
  <si>
    <t>减：提取法定盈余公积</t>
  </si>
  <si>
    <t>提取任意盈余公积</t>
  </si>
  <si>
    <t>提取储备基金</t>
  </si>
  <si>
    <t>提取企业发展基金</t>
  </si>
  <si>
    <t>利润归还投资</t>
  </si>
  <si>
    <t>提取一般风险准备</t>
  </si>
  <si>
    <t>提取其他</t>
  </si>
  <si>
    <t>九、可供股东分配的利润</t>
  </si>
  <si>
    <t>减：应付优先股股利</t>
  </si>
  <si>
    <t>应付普通股股利</t>
  </si>
  <si>
    <t>转作股本普通股股利</t>
  </si>
  <si>
    <t>其他向投资者分配的利润</t>
  </si>
  <si>
    <t>十、未分配利润</t>
  </si>
  <si>
    <t>报表平衡监测：</t>
    <phoneticPr fontId="5" type="noConversion"/>
  </si>
  <si>
    <t>贷款银行</t>
    <phoneticPr fontId="5" type="noConversion"/>
  </si>
  <si>
    <t>计提</t>
    <phoneticPr fontId="5" type="noConversion"/>
  </si>
  <si>
    <t>其他减少</t>
    <phoneticPr fontId="5" type="noConversion"/>
  </si>
  <si>
    <t>其他增加</t>
    <phoneticPr fontId="5" type="noConversion"/>
  </si>
  <si>
    <t>1期末</t>
  </si>
  <si>
    <t>2期末</t>
  </si>
  <si>
    <t>3期末</t>
  </si>
  <si>
    <t>4期末</t>
  </si>
  <si>
    <t>5期末</t>
  </si>
  <si>
    <t>6期末</t>
  </si>
  <si>
    <t>7期末</t>
  </si>
  <si>
    <t>8期末</t>
  </si>
  <si>
    <t>9期末</t>
  </si>
  <si>
    <t>10期末</t>
  </si>
  <si>
    <t>11期末</t>
  </si>
  <si>
    <t>12期末</t>
  </si>
  <si>
    <t>13期末</t>
  </si>
  <si>
    <t>14期末</t>
  </si>
  <si>
    <t>15期末</t>
  </si>
  <si>
    <t>16期末</t>
  </si>
  <si>
    <t>上年期末余额</t>
  </si>
  <si>
    <t>期末资产总额</t>
  </si>
  <si>
    <t>期末负债总额</t>
  </si>
  <si>
    <t>期末净资产总额</t>
  </si>
  <si>
    <t>单位名称（本期前十）</t>
    <phoneticPr fontId="9" type="noConversion"/>
  </si>
  <si>
    <t>单位名称（上期前十）</t>
    <phoneticPr fontId="9" type="noConversion"/>
  </si>
  <si>
    <t>报表勾稽关系监测：</t>
    <phoneticPr fontId="5" type="noConversion"/>
  </si>
  <si>
    <t>小计</t>
    <phoneticPr fontId="9" type="noConversion"/>
  </si>
  <si>
    <t>债券名称</t>
  </si>
  <si>
    <t>面值</t>
  </si>
  <si>
    <t>发行日期</t>
  </si>
  <si>
    <t>债券期限</t>
  </si>
  <si>
    <t>发行金额</t>
  </si>
  <si>
    <t>期末应付利息</t>
  </si>
  <si>
    <t>本期应计利息</t>
  </si>
  <si>
    <t>本期已付利息</t>
  </si>
  <si>
    <t>年初应付利息</t>
    <phoneticPr fontId="5" type="noConversion"/>
  </si>
  <si>
    <t xml:space="preserve">   职工薪酬</t>
  </si>
  <si>
    <t xml:space="preserve">   折旧费</t>
  </si>
  <si>
    <t xml:space="preserve">   办公费</t>
  </si>
  <si>
    <t xml:space="preserve">   包装费</t>
  </si>
  <si>
    <t xml:space="preserve">   装卸费</t>
  </si>
  <si>
    <t xml:space="preserve">   运输费</t>
  </si>
  <si>
    <t xml:space="preserve">   展览费</t>
  </si>
  <si>
    <t xml:space="preserve">   差旅费</t>
  </si>
  <si>
    <t xml:space="preserve">   销售服务费</t>
  </si>
  <si>
    <t xml:space="preserve">   修理费</t>
  </si>
  <si>
    <t xml:space="preserve">   仓储保管费</t>
  </si>
  <si>
    <t xml:space="preserve">   水电费</t>
  </si>
  <si>
    <t xml:space="preserve">   保险费</t>
  </si>
  <si>
    <t xml:space="preserve">   租赁费</t>
  </si>
  <si>
    <t xml:space="preserve">   无形资产摊销</t>
  </si>
  <si>
    <t xml:space="preserve">   长期待摊费用摊销</t>
  </si>
  <si>
    <t xml:space="preserve">   业务招待费</t>
  </si>
  <si>
    <t xml:space="preserve">   聘请中介机构费用</t>
  </si>
  <si>
    <r>
      <rPr>
        <sz val="9"/>
        <rFont val="宋体"/>
        <family val="3"/>
        <charset val="134"/>
      </rPr>
      <t>单位：人民币元</t>
    </r>
    <r>
      <rPr>
        <sz val="10"/>
        <rFont val="Arial Narrow"/>
        <family val="2"/>
      </rPr>
      <t/>
    </r>
    <phoneticPr fontId="25" type="noConversion"/>
  </si>
  <si>
    <t>项       目</t>
    <phoneticPr fontId="9" type="noConversion"/>
  </si>
  <si>
    <t>序号</t>
    <phoneticPr fontId="9" type="noConversion"/>
  </si>
  <si>
    <r>
      <t>1</t>
    </r>
    <r>
      <rPr>
        <b/>
        <sz val="9"/>
        <rFont val="宋体"/>
        <family val="3"/>
        <charset val="134"/>
      </rPr>
      <t>、将净利润调节为经营活动现金流量：</t>
    </r>
  </si>
  <si>
    <t>净利润</t>
  </si>
  <si>
    <t>加：资产减值准备</t>
  </si>
  <si>
    <t>固定资产折旧、油气资产折耗、生产性生物资产折旧</t>
  </si>
  <si>
    <t>无形资产摊销</t>
  </si>
  <si>
    <t>长期待摊费用摊销</t>
  </si>
  <si>
    <r>
      <t>处置固定资产、无形资产和其他长期资产的损失（收益以</t>
    </r>
    <r>
      <rPr>
        <sz val="9"/>
        <rFont val="Arial"/>
        <family val="2"/>
      </rPr>
      <t>“</t>
    </r>
    <r>
      <rPr>
        <sz val="9"/>
        <rFont val="宋体"/>
        <family val="3"/>
        <charset val="134"/>
      </rPr>
      <t>－</t>
    </r>
    <r>
      <rPr>
        <sz val="9"/>
        <rFont val="Arial"/>
        <family val="2"/>
      </rPr>
      <t>”</t>
    </r>
    <r>
      <rPr>
        <sz val="9"/>
        <rFont val="宋体"/>
        <family val="3"/>
        <charset val="134"/>
      </rPr>
      <t>号填列）</t>
    </r>
  </si>
  <si>
    <r>
      <t>固定资产报废损失（收益以</t>
    </r>
    <r>
      <rPr>
        <sz val="9"/>
        <rFont val="Arial"/>
        <family val="2"/>
      </rPr>
      <t>“</t>
    </r>
    <r>
      <rPr>
        <sz val="9"/>
        <rFont val="宋体"/>
        <family val="3"/>
        <charset val="134"/>
      </rPr>
      <t>－</t>
    </r>
    <r>
      <rPr>
        <sz val="9"/>
        <rFont val="Arial"/>
        <family val="2"/>
      </rPr>
      <t>”</t>
    </r>
    <r>
      <rPr>
        <sz val="9"/>
        <rFont val="宋体"/>
        <family val="3"/>
        <charset val="134"/>
      </rPr>
      <t>号填列）</t>
    </r>
  </si>
  <si>
    <r>
      <t>公允价值变动损失（收益以</t>
    </r>
    <r>
      <rPr>
        <sz val="9"/>
        <rFont val="Arial"/>
        <family val="2"/>
      </rPr>
      <t>“</t>
    </r>
    <r>
      <rPr>
        <sz val="9"/>
        <rFont val="宋体"/>
        <family val="3"/>
        <charset val="134"/>
      </rPr>
      <t>－</t>
    </r>
    <r>
      <rPr>
        <sz val="9"/>
        <rFont val="Arial"/>
        <family val="2"/>
      </rPr>
      <t>”</t>
    </r>
    <r>
      <rPr>
        <sz val="9"/>
        <rFont val="宋体"/>
        <family val="3"/>
        <charset val="134"/>
      </rPr>
      <t>号填列）</t>
    </r>
  </si>
  <si>
    <r>
      <t>财务费用（收益以</t>
    </r>
    <r>
      <rPr>
        <sz val="9"/>
        <rFont val="Arial"/>
        <family val="2"/>
      </rPr>
      <t>“</t>
    </r>
    <r>
      <rPr>
        <sz val="9"/>
        <rFont val="宋体"/>
        <family val="3"/>
        <charset val="134"/>
      </rPr>
      <t>－</t>
    </r>
    <r>
      <rPr>
        <sz val="9"/>
        <rFont val="Arial"/>
        <family val="2"/>
      </rPr>
      <t>”</t>
    </r>
    <r>
      <rPr>
        <sz val="9"/>
        <rFont val="宋体"/>
        <family val="3"/>
        <charset val="134"/>
      </rPr>
      <t>号填列）</t>
    </r>
  </si>
  <si>
    <r>
      <t>投资损失（收益以</t>
    </r>
    <r>
      <rPr>
        <sz val="9"/>
        <rFont val="Arial"/>
        <family val="2"/>
      </rPr>
      <t>“</t>
    </r>
    <r>
      <rPr>
        <sz val="9"/>
        <rFont val="宋体"/>
        <family val="3"/>
        <charset val="134"/>
      </rPr>
      <t>－</t>
    </r>
    <r>
      <rPr>
        <sz val="9"/>
        <rFont val="Arial"/>
        <family val="2"/>
      </rPr>
      <t>”</t>
    </r>
    <r>
      <rPr>
        <sz val="9"/>
        <rFont val="宋体"/>
        <family val="3"/>
        <charset val="134"/>
      </rPr>
      <t>号填列）</t>
    </r>
  </si>
  <si>
    <r>
      <t>递延所得税资产减少（增加以</t>
    </r>
    <r>
      <rPr>
        <sz val="9"/>
        <rFont val="Arial"/>
        <family val="2"/>
      </rPr>
      <t>“</t>
    </r>
    <r>
      <rPr>
        <sz val="9"/>
        <rFont val="宋体"/>
        <family val="3"/>
        <charset val="134"/>
      </rPr>
      <t>－</t>
    </r>
    <r>
      <rPr>
        <sz val="9"/>
        <rFont val="Arial"/>
        <family val="2"/>
      </rPr>
      <t>”</t>
    </r>
    <r>
      <rPr>
        <sz val="9"/>
        <rFont val="宋体"/>
        <family val="3"/>
        <charset val="134"/>
      </rPr>
      <t>号填列）</t>
    </r>
  </si>
  <si>
    <r>
      <t>递延所得税负债增加（减少以</t>
    </r>
    <r>
      <rPr>
        <sz val="9"/>
        <rFont val="Arial"/>
        <family val="2"/>
      </rPr>
      <t>“</t>
    </r>
    <r>
      <rPr>
        <sz val="9"/>
        <rFont val="宋体"/>
        <family val="3"/>
        <charset val="134"/>
      </rPr>
      <t>－</t>
    </r>
    <r>
      <rPr>
        <sz val="9"/>
        <rFont val="Arial"/>
        <family val="2"/>
      </rPr>
      <t>”</t>
    </r>
    <r>
      <rPr>
        <sz val="9"/>
        <rFont val="宋体"/>
        <family val="3"/>
        <charset val="134"/>
      </rPr>
      <t>号填列）</t>
    </r>
  </si>
  <si>
    <r>
      <t>存货的减少（增加以</t>
    </r>
    <r>
      <rPr>
        <sz val="9"/>
        <rFont val="Arial"/>
        <family val="2"/>
      </rPr>
      <t>“</t>
    </r>
    <r>
      <rPr>
        <sz val="9"/>
        <rFont val="宋体"/>
        <family val="3"/>
        <charset val="134"/>
      </rPr>
      <t>－</t>
    </r>
    <r>
      <rPr>
        <sz val="9"/>
        <rFont val="Arial"/>
        <family val="2"/>
      </rPr>
      <t>”</t>
    </r>
    <r>
      <rPr>
        <sz val="9"/>
        <rFont val="宋体"/>
        <family val="3"/>
        <charset val="134"/>
      </rPr>
      <t>号填列）</t>
    </r>
  </si>
  <si>
    <r>
      <t>经营性应收项目的减少（增加以</t>
    </r>
    <r>
      <rPr>
        <sz val="9"/>
        <rFont val="Arial"/>
        <family val="2"/>
      </rPr>
      <t>“</t>
    </r>
    <r>
      <rPr>
        <sz val="9"/>
        <rFont val="宋体"/>
        <family val="3"/>
        <charset val="134"/>
      </rPr>
      <t>－</t>
    </r>
    <r>
      <rPr>
        <sz val="9"/>
        <rFont val="Arial"/>
        <family val="2"/>
      </rPr>
      <t>”</t>
    </r>
    <r>
      <rPr>
        <sz val="9"/>
        <rFont val="宋体"/>
        <family val="3"/>
        <charset val="134"/>
      </rPr>
      <t>号填列）</t>
    </r>
  </si>
  <si>
    <t>其他</t>
  </si>
  <si>
    <t>经营活动产生的现金流量净额</t>
  </si>
  <si>
    <r>
      <t>2</t>
    </r>
    <r>
      <rPr>
        <b/>
        <sz val="9"/>
        <rFont val="宋体"/>
        <family val="3"/>
        <charset val="134"/>
      </rPr>
      <t>、不涉及现金收支的重大投资和筹资活动：</t>
    </r>
  </si>
  <si>
    <t>债务转为资本</t>
  </si>
  <si>
    <t>一年内到期的可转换公司债券</t>
  </si>
  <si>
    <t>融资租入固定资产</t>
  </si>
  <si>
    <r>
      <t>3</t>
    </r>
    <r>
      <rPr>
        <b/>
        <sz val="9"/>
        <rFont val="宋体"/>
        <family val="3"/>
        <charset val="134"/>
      </rPr>
      <t>、现金及现金等价物净变动情况：</t>
    </r>
  </si>
  <si>
    <t>现金的期末余额</t>
  </si>
  <si>
    <t>减：现金的期初余额</t>
  </si>
  <si>
    <t>加：现金等价物的期末余额</t>
  </si>
  <si>
    <t>减：现金等价物的期初余额</t>
  </si>
  <si>
    <t>现金及现金等价物净增加额</t>
  </si>
  <si>
    <r>
      <rPr>
        <sz val="9"/>
        <rFont val="宋体"/>
        <family val="3"/>
        <charset val="134"/>
      </rPr>
      <t>校对公式（经营活动与附表之间）：</t>
    </r>
  </si>
  <si>
    <r>
      <rPr>
        <sz val="9"/>
        <rFont val="宋体"/>
        <family val="3"/>
        <charset val="134"/>
      </rPr>
      <t>校对公式（净增加额与附表之间）：</t>
    </r>
  </si>
  <si>
    <r>
      <rPr>
        <sz val="9"/>
        <rFont val="宋体"/>
        <family val="3"/>
        <charset val="134"/>
      </rPr>
      <t>本期金额</t>
    </r>
    <phoneticPr fontId="9" type="noConversion"/>
  </si>
  <si>
    <r>
      <rPr>
        <sz val="9"/>
        <rFont val="宋体"/>
        <family val="3"/>
        <charset val="134"/>
      </rPr>
      <t>上期金额</t>
    </r>
    <phoneticPr fontId="9" type="noConversion"/>
  </si>
  <si>
    <t>一、经营活动产生的现金流量：</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</si>
  <si>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</si>
  <si>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</si>
  <si>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</si>
  <si>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</si>
  <si>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</si>
  <si>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</si>
  <si>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</si>
  <si>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</si>
  <si>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</si>
  <si>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二、投资活动产生的现金流量：</t>
  </si>
  <si>
    <t>收回投资收到的现金</t>
  </si>
  <si>
    <t>取得投资收益收到的现金</t>
  </si>
  <si>
    <t>处置固定资产、无形资产和其他长期资产收回的现金净额</t>
  </si>
  <si>
    <t>处置子公司及其他营业单位收到的现金净额</t>
  </si>
  <si>
    <t>收到其他与投资活动有关的现金</t>
  </si>
  <si>
    <t>投资活动现金流入小计</t>
  </si>
  <si>
    <t>购建固定资产、无形资产和其他长期资产支付的现金</t>
  </si>
  <si>
    <t>投资支付的现金</t>
  </si>
  <si>
    <t>取得子公司及其他营业单位支付的现金净额</t>
  </si>
  <si>
    <t>支付其他与投资活动有关的现金</t>
  </si>
  <si>
    <t>投资活动现金流出小计</t>
  </si>
  <si>
    <t>投资活动产生的现金流量净额</t>
  </si>
  <si>
    <t>三、筹资活动产生的现金流量：</t>
  </si>
  <si>
    <t>吸收投资收到的现金</t>
  </si>
  <si>
    <t>其中：子公司吸收少数股东投资收到的现金</t>
  </si>
  <si>
    <t>取得借款收到的现金</t>
  </si>
  <si>
    <t>收到其他与筹资活动有关的现金</t>
  </si>
  <si>
    <t>筹资活动现金流入小计</t>
  </si>
  <si>
    <t>偿还债务支付的现金</t>
  </si>
  <si>
    <t>分配股利、利润或偿付利息支付的现金</t>
  </si>
  <si>
    <t>其中：子公司支付少数股东的股利、利润</t>
  </si>
  <si>
    <t>支付其他与筹资活动有关的现金</t>
  </si>
  <si>
    <t>筹资活动现金流出小计</t>
  </si>
  <si>
    <t>筹资活动产生的现金流量净额</t>
  </si>
  <si>
    <t>四、汇率变动对现金及现金等价物的影响</t>
  </si>
  <si>
    <t>五、现金及现金等价物净增加额</t>
  </si>
  <si>
    <t>加：期初现金及现金等价物余额</t>
  </si>
  <si>
    <t>六、期末现金及现金等价物余额</t>
  </si>
  <si>
    <t>现金流量表补充资料</t>
    <phoneticPr fontId="9" type="noConversion"/>
  </si>
  <si>
    <t>收到其他经营</t>
    <phoneticPr fontId="5" type="noConversion"/>
  </si>
  <si>
    <t>支付其他经营</t>
    <phoneticPr fontId="5" type="noConversion"/>
  </si>
  <si>
    <t>收到其他投资</t>
    <phoneticPr fontId="5" type="noConversion"/>
  </si>
  <si>
    <t>支付其他投资</t>
    <phoneticPr fontId="5" type="noConversion"/>
  </si>
  <si>
    <t>支付其他筹资</t>
    <phoneticPr fontId="5" type="noConversion"/>
  </si>
  <si>
    <t>收到其他筹资</t>
    <phoneticPr fontId="5" type="noConversion"/>
  </si>
  <si>
    <t>公允价值变动</t>
    <phoneticPr fontId="5" type="noConversion"/>
  </si>
  <si>
    <t>投资收益</t>
    <phoneticPr fontId="5" type="noConversion"/>
  </si>
  <si>
    <t>其中：土地资产</t>
  </si>
  <si>
    <t>　　　房屋及建筑物</t>
    <phoneticPr fontId="5" type="noConversion"/>
  </si>
  <si>
    <t>　　　机器设备</t>
    <phoneticPr fontId="5" type="noConversion"/>
  </si>
  <si>
    <t>　　　电子设备</t>
    <phoneticPr fontId="5" type="noConversion"/>
  </si>
  <si>
    <t>　　　办公设备</t>
    <phoneticPr fontId="5" type="noConversion"/>
  </si>
  <si>
    <t>　　　酒店业家具</t>
    <phoneticPr fontId="5" type="noConversion"/>
  </si>
  <si>
    <t>　　　其他</t>
    <phoneticPr fontId="5" type="noConversion"/>
  </si>
  <si>
    <t>土地使用权</t>
  </si>
  <si>
    <t>专利权</t>
  </si>
  <si>
    <t>商标权</t>
  </si>
  <si>
    <t>著作权</t>
  </si>
  <si>
    <t>计算机软件</t>
  </si>
  <si>
    <t>非专利技术</t>
  </si>
  <si>
    <t>特许权</t>
  </si>
  <si>
    <t>其他</t>
    <phoneticPr fontId="5" type="noConversion"/>
  </si>
  <si>
    <t>担保方式</t>
    <phoneticPr fontId="9" type="noConversion"/>
  </si>
  <si>
    <t>项目</t>
    <phoneticPr fontId="5" type="noConversion"/>
  </si>
  <si>
    <t>请在该行以上增加行</t>
    <phoneticPr fontId="5" type="noConversion"/>
  </si>
  <si>
    <t>本期增加金额</t>
    <phoneticPr fontId="9" type="noConversion"/>
  </si>
  <si>
    <t>本期减少金额</t>
    <phoneticPr fontId="9" type="noConversion"/>
  </si>
  <si>
    <t>其中：营业成本</t>
  </si>
  <si>
    <t>二、营业总成本</t>
  </si>
  <si>
    <t>其中：营业收入</t>
  </si>
  <si>
    <t>一、营业总收入</t>
  </si>
  <si>
    <t>项目</t>
  </si>
  <si>
    <t>所有者权益合计</t>
  </si>
  <si>
    <t>*少数股东权益</t>
  </si>
  <si>
    <t>归属于母公司所有者权益合计</t>
  </si>
  <si>
    <t>△一般风险准备</t>
  </si>
  <si>
    <t>#利润归还投资</t>
  </si>
  <si>
    <t>#企业发展基金</t>
  </si>
  <si>
    <t>#储备基金</t>
  </si>
  <si>
    <t>任意公积金</t>
  </si>
  <si>
    <t>其中：法定公积金</t>
  </si>
  <si>
    <t>实收资本（或股本）净额</t>
  </si>
  <si>
    <t>#减：已归还投资</t>
  </si>
  <si>
    <t>外商资本</t>
  </si>
  <si>
    <t>其中：国有法人资本</t>
  </si>
  <si>
    <t>集体资本</t>
  </si>
  <si>
    <t>其中：特准储备基金</t>
  </si>
  <si>
    <t>其中：应交税金</t>
  </si>
  <si>
    <t>其中：应付工资</t>
  </si>
  <si>
    <t>其中：特准储备物资</t>
  </si>
  <si>
    <t>固定资产净额</t>
  </si>
  <si>
    <t>减：固定资产减值准备</t>
  </si>
  <si>
    <t>固定资产净值</t>
  </si>
  <si>
    <t>减：累计折旧</t>
  </si>
  <si>
    <t>固定资产原价</t>
  </si>
  <si>
    <t>其中：原材料</t>
  </si>
  <si>
    <t>项           目</t>
  </si>
  <si>
    <t>△结算备付金</t>
  </si>
  <si>
    <t>△拆出资金</t>
  </si>
  <si>
    <t>△应收保费</t>
  </si>
  <si>
    <t>△应收分保账款</t>
  </si>
  <si>
    <t>△应收分保合同准备金</t>
  </si>
  <si>
    <t>△买入返售金融资产</t>
  </si>
  <si>
    <t xml:space="preserve">      库存商品(产成品)</t>
  </si>
  <si>
    <t>划分为持有待售的资产</t>
  </si>
  <si>
    <t>△发放贷款及垫款</t>
  </si>
  <si>
    <t>项         目</t>
  </si>
  <si>
    <t>△向中央银行借款</t>
  </si>
  <si>
    <t>△吸收存款及同业存放</t>
  </si>
  <si>
    <t>△拆入资金</t>
  </si>
  <si>
    <t>△卖出回购金融资产款</t>
  </si>
  <si>
    <t>△应付手续费及佣金</t>
  </si>
  <si>
    <t xml:space="preserve">      应付福利费</t>
  </si>
  <si>
    <t xml:space="preserve">      #其中：职工奖励及福利基金</t>
  </si>
  <si>
    <t>△应付分保账款</t>
  </si>
  <si>
    <t>△保险合同准备金</t>
  </si>
  <si>
    <t>△代理买卖证券款</t>
  </si>
  <si>
    <t>△代理承销证券款</t>
  </si>
  <si>
    <t>所有者权益：</t>
  </si>
  <si>
    <t>国有资本</t>
  </si>
  <si>
    <t>民营资本</t>
  </si>
  <si>
    <t>其中：个人资本</t>
  </si>
  <si>
    <t>其中：优先股</t>
  </si>
  <si>
    <t>永续债</t>
  </si>
  <si>
    <t>其中：外币报表折算差额</t>
  </si>
  <si>
    <t>负债和所有者权益总计 </t>
  </si>
  <si>
    <t>项             目</t>
  </si>
  <si>
    <t>△利息收入</t>
  </si>
  <si>
    <t>△已赚保费</t>
  </si>
  <si>
    <t>△手续费及佣金收入</t>
  </si>
  <si>
    <t>△利息支出</t>
  </si>
  <si>
    <t>△手续费及佣金支出</t>
  </si>
  <si>
    <t>△退保金</t>
  </si>
  <si>
    <t>△赔付支出净额</t>
  </si>
  <si>
    <t>△提取保险合同准备金净额</t>
  </si>
  <si>
    <t>△保单红利支出</t>
  </si>
  <si>
    <t>△分保费用</t>
  </si>
  <si>
    <t>汇兑净损失（净收益以“-”号填列）</t>
  </si>
  <si>
    <t>投资收益（损失以“-”号填列）</t>
  </si>
  <si>
    <t>其中：对联营企业和合营企业的投资收益</t>
  </si>
  <si>
    <t>△汇兑收益（损失以“-”号填列）</t>
  </si>
  <si>
    <t>三、营业利润（亏损以“－”号填列）</t>
  </si>
  <si>
    <t>加：营业外收入</t>
  </si>
  <si>
    <t>其中：非流动资产处置利得</t>
  </si>
  <si>
    <t>非货币性资产交换利得</t>
  </si>
  <si>
    <t>债务重组利得</t>
  </si>
  <si>
    <t>减：营业外支出</t>
  </si>
  <si>
    <t>其中：非流动资产处置损失</t>
  </si>
  <si>
    <t>非货币性资产交换损失</t>
  </si>
  <si>
    <t>债务重组损失</t>
  </si>
  <si>
    <t>三、利润总额（亏损总额以“－”号填列）</t>
  </si>
  <si>
    <t>减：所得税费用</t>
  </si>
  <si>
    <t>四、净利润（净亏损以“－”号填列）</t>
  </si>
  <si>
    <t>*少数股东损益</t>
  </si>
  <si>
    <t>（一）归属于母公司所有者的其他综合收益的税后净额</t>
  </si>
  <si>
    <t>（2）可供出售金融资产公允价值变动损益</t>
  </si>
  <si>
    <t>（二）归属于少数股东的其他综合收益的税后净额</t>
  </si>
  <si>
    <t>（一）归属于母公司所有者的综合收益总额</t>
  </si>
  <si>
    <t>（二）归属于少数股东的综合收益总额</t>
  </si>
  <si>
    <t>（一）基本每股收益</t>
  </si>
  <si>
    <t>（二）稀释每股收益</t>
  </si>
  <si>
    <t>资产负债类</t>
    <phoneticPr fontId="5" type="noConversion"/>
  </si>
  <si>
    <t>显示</t>
    <phoneticPr fontId="5" type="noConversion"/>
  </si>
  <si>
    <t>损益类</t>
    <phoneticPr fontId="5" type="noConversion"/>
  </si>
  <si>
    <t>错误</t>
    <phoneticPr fontId="5" type="noConversion"/>
  </si>
  <si>
    <t>应收</t>
    <phoneticPr fontId="5" type="noConversion"/>
  </si>
  <si>
    <t>应付</t>
    <phoneticPr fontId="5" type="noConversion"/>
  </si>
  <si>
    <t>坏账计提类别</t>
    <phoneticPr fontId="5" type="noConversion"/>
  </si>
  <si>
    <t xml:space="preserve">   广告费</t>
    <phoneticPr fontId="5" type="noConversion"/>
  </si>
  <si>
    <r>
      <rPr>
        <sz val="9"/>
        <rFont val="宋体"/>
        <family val="3"/>
        <charset val="134"/>
      </rPr>
      <t>期末数</t>
    </r>
    <phoneticPr fontId="9" type="noConversion"/>
  </si>
  <si>
    <t>SX1-2-1</t>
    <phoneticPr fontId="5" type="noConversion"/>
  </si>
  <si>
    <t>一、转为应收账款的应收票据情况：</t>
    <phoneticPr fontId="9" type="noConversion"/>
  </si>
  <si>
    <r>
      <rPr>
        <sz val="9"/>
        <rFont val="宋体"/>
        <family val="3"/>
        <charset val="134"/>
      </rPr>
      <t>金额</t>
    </r>
    <phoneticPr fontId="9" type="noConversion"/>
  </si>
  <si>
    <t>三、已贴现但尚未到期的票据情况：</t>
    <phoneticPr fontId="9" type="noConversion"/>
  </si>
  <si>
    <r>
      <t>6</t>
    </r>
    <r>
      <rPr>
        <sz val="9"/>
        <rFont val="宋体"/>
        <family val="3"/>
        <charset val="134"/>
      </rPr>
      <t>个月</t>
    </r>
    <r>
      <rPr>
        <sz val="9"/>
        <rFont val="Arial"/>
        <family val="2"/>
      </rPr>
      <t>-1</t>
    </r>
    <r>
      <rPr>
        <sz val="9"/>
        <rFont val="宋体"/>
        <family val="3"/>
        <charset val="134"/>
      </rPr>
      <t>年</t>
    </r>
    <phoneticPr fontId="5" type="noConversion"/>
  </si>
  <si>
    <r>
      <t>0-6</t>
    </r>
    <r>
      <rPr>
        <sz val="9"/>
        <rFont val="宋体"/>
        <family val="3"/>
        <charset val="134"/>
      </rPr>
      <t>个月</t>
    </r>
    <r>
      <rPr>
        <sz val="9"/>
        <rFont val="Arial"/>
        <family val="2"/>
      </rPr>
      <t>(</t>
    </r>
    <r>
      <rPr>
        <sz val="9"/>
        <rFont val="宋体"/>
        <family val="3"/>
        <charset val="134"/>
      </rPr>
      <t>含</t>
    </r>
    <r>
      <rPr>
        <sz val="9"/>
        <rFont val="Arial"/>
        <family val="2"/>
      </rPr>
      <t>6</t>
    </r>
    <r>
      <rPr>
        <sz val="9"/>
        <rFont val="宋体"/>
        <family val="3"/>
        <charset val="134"/>
      </rPr>
      <t>个月）</t>
    </r>
    <phoneticPr fontId="5" type="noConversion"/>
  </si>
  <si>
    <t>材料采购</t>
  </si>
  <si>
    <t>原材料</t>
  </si>
  <si>
    <t>材料成本差异</t>
    <phoneticPr fontId="9" type="noConversion"/>
  </si>
  <si>
    <t>包装物</t>
  </si>
  <si>
    <t>低值易耗品</t>
  </si>
  <si>
    <t>自制半成品</t>
  </si>
  <si>
    <t>库存商品</t>
  </si>
  <si>
    <t>委托加工物资</t>
  </si>
  <si>
    <t>发出商品</t>
  </si>
  <si>
    <t>在产品</t>
  </si>
  <si>
    <t>商品进销差价</t>
    <phoneticPr fontId="9" type="noConversion"/>
  </si>
  <si>
    <t>制造费用</t>
    <phoneticPr fontId="9" type="noConversion"/>
  </si>
  <si>
    <t>账面价值</t>
    <phoneticPr fontId="9" type="noConversion"/>
  </si>
  <si>
    <t>期末公允价值</t>
    <phoneticPr fontId="9" type="noConversion"/>
  </si>
  <si>
    <t>账面余额</t>
    <phoneticPr fontId="5" type="noConversion"/>
  </si>
  <si>
    <t>减值准备</t>
    <phoneticPr fontId="5" type="noConversion"/>
  </si>
  <si>
    <t>账面价值</t>
    <phoneticPr fontId="5" type="noConversion"/>
  </si>
  <si>
    <r>
      <t>4)</t>
    </r>
    <r>
      <rPr>
        <sz val="9"/>
        <rFont val="宋体"/>
        <family val="3"/>
        <charset val="134"/>
      </rPr>
      <t>与对子公司、合营企业及联营企业投资相关的或有负债应说明；</t>
    </r>
    <phoneticPr fontId="5" type="noConversion"/>
  </si>
  <si>
    <r>
      <t>6)</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5" type="noConversion"/>
  </si>
  <si>
    <t>房屋及建筑物</t>
  </si>
  <si>
    <t>一、账面原值</t>
  </si>
  <si>
    <t>二、累计折旧和累计摊销</t>
  </si>
  <si>
    <t>三、减值准备</t>
  </si>
  <si>
    <t>四、账面价值</t>
  </si>
  <si>
    <t>合计</t>
    <phoneticPr fontId="5" type="noConversion"/>
  </si>
  <si>
    <t>一、期初余额</t>
  </si>
  <si>
    <t>二、本期变动</t>
  </si>
  <si>
    <t>加：外购</t>
  </si>
  <si>
    <t>减：处置</t>
  </si>
  <si>
    <t>三、期末余额</t>
  </si>
  <si>
    <t>机器设备</t>
  </si>
  <si>
    <t>合计</t>
    <phoneticPr fontId="9" type="noConversion"/>
  </si>
  <si>
    <t>......</t>
  </si>
  <si>
    <t>二、累计折旧</t>
  </si>
  <si>
    <t>GZ4-3</t>
    <phoneticPr fontId="5" type="noConversion"/>
  </si>
  <si>
    <t>（一）暂时闲置的固定资产</t>
    <phoneticPr fontId="9" type="noConversion"/>
  </si>
  <si>
    <t>减值准备</t>
    <phoneticPr fontId="5" type="noConversion"/>
  </si>
  <si>
    <t>（二）融资租入的固定资产</t>
    <phoneticPr fontId="9" type="noConversion"/>
  </si>
  <si>
    <t>（三）经营租赁租出的固定资产</t>
    <phoneticPr fontId="9" type="noConversion"/>
  </si>
  <si>
    <t>（四）抵押和担保的固定资产</t>
    <phoneticPr fontId="9" type="noConversion"/>
  </si>
  <si>
    <t>（五）期末已提足折旧仍继续使用的固定资产</t>
    <phoneticPr fontId="9" type="noConversion"/>
  </si>
  <si>
    <t>（六）未办妥产权证书的固定资产</t>
    <phoneticPr fontId="9" type="noConversion"/>
  </si>
  <si>
    <t>（七）期末持有待售的固定资产情况</t>
    <phoneticPr fontId="9" type="noConversion"/>
  </si>
  <si>
    <t>项目名称</t>
    <phoneticPr fontId="9" type="noConversion"/>
  </si>
  <si>
    <t>预算数</t>
    <phoneticPr fontId="9" type="noConversion"/>
  </si>
  <si>
    <t>年初余额</t>
    <phoneticPr fontId="9" type="noConversion"/>
  </si>
  <si>
    <t>本期增加</t>
    <phoneticPr fontId="9" type="noConversion"/>
  </si>
  <si>
    <t>工程进度</t>
    <phoneticPr fontId="9" type="noConversion"/>
  </si>
  <si>
    <t>利息资本化累计金额</t>
    <phoneticPr fontId="9" type="noConversion"/>
  </si>
  <si>
    <t>其中：本期利息资本化金额</t>
    <phoneticPr fontId="9" type="noConversion"/>
  </si>
  <si>
    <t>资金来源</t>
    <phoneticPr fontId="9" type="noConversion"/>
  </si>
  <si>
    <t>项目名称</t>
    <phoneticPr fontId="5" type="noConversion"/>
  </si>
  <si>
    <t>明细</t>
    <phoneticPr fontId="5" type="noConversion"/>
  </si>
  <si>
    <t>截至期末已审定金额</t>
    <phoneticPr fontId="9" type="noConversion"/>
  </si>
  <si>
    <t>截至期末已付款金额</t>
    <phoneticPr fontId="9" type="noConversion"/>
  </si>
  <si>
    <t>截至期末已开发票金额</t>
    <phoneticPr fontId="9" type="noConversion"/>
  </si>
  <si>
    <t>本期结算金额</t>
    <phoneticPr fontId="9" type="noConversion"/>
  </si>
  <si>
    <t>项目1</t>
    <phoneticPr fontId="5" type="noConversion"/>
  </si>
  <si>
    <t xml:space="preserve">  管理费</t>
    <phoneticPr fontId="5" type="noConversion"/>
  </si>
  <si>
    <t xml:space="preserve">  征地费</t>
    <phoneticPr fontId="5" type="noConversion"/>
  </si>
  <si>
    <t xml:space="preserve">  可行性研究费</t>
    <phoneticPr fontId="5" type="noConversion"/>
  </si>
  <si>
    <t xml:space="preserve">  临时设施费</t>
    <phoneticPr fontId="5" type="noConversion"/>
  </si>
  <si>
    <t xml:space="preserve">  公证费</t>
    <phoneticPr fontId="5" type="noConversion"/>
  </si>
  <si>
    <t xml:space="preserve">  监理费</t>
    <phoneticPr fontId="5" type="noConversion"/>
  </si>
  <si>
    <t>项目2</t>
    <phoneticPr fontId="5" type="noConversion"/>
  </si>
  <si>
    <t>备注</t>
    <phoneticPr fontId="5" type="noConversion"/>
  </si>
  <si>
    <t>项目1</t>
    <phoneticPr fontId="9" type="noConversion"/>
  </si>
  <si>
    <t>项目2</t>
  </si>
  <si>
    <t>项目3</t>
  </si>
  <si>
    <t xml:space="preserve">   ……</t>
  </si>
  <si>
    <t>备注</t>
    <phoneticPr fontId="5" type="noConversion"/>
  </si>
  <si>
    <t>一、账面原值</t>
    <phoneticPr fontId="9" type="noConversion"/>
  </si>
  <si>
    <t xml:space="preserve">  1.期初余额</t>
    <phoneticPr fontId="5" type="noConversion"/>
  </si>
  <si>
    <t xml:space="preserve">    (1)外购</t>
    <phoneticPr fontId="5" type="noConversion"/>
  </si>
  <si>
    <t xml:space="preserve">    (2) 自行建造</t>
  </si>
  <si>
    <t xml:space="preserve">    3.本期减少金额</t>
  </si>
  <si>
    <t xml:space="preserve">    (1)处置</t>
  </si>
  <si>
    <t xml:space="preserve">   4.期末余额</t>
  </si>
  <si>
    <t xml:space="preserve">    （1）计提</t>
  </si>
  <si>
    <t xml:space="preserve">   ……</t>
    <phoneticPr fontId="5" type="noConversion"/>
  </si>
  <si>
    <t xml:space="preserve">    4.期末余额</t>
  </si>
  <si>
    <t xml:space="preserve">    3.本期减少金额</t>
    <phoneticPr fontId="5" type="noConversion"/>
  </si>
  <si>
    <t xml:space="preserve">    1.期末账面价值</t>
  </si>
  <si>
    <t xml:space="preserve">    2.期初账面价值</t>
  </si>
  <si>
    <t>期初账面价值</t>
    <phoneticPr fontId="5" type="noConversion"/>
  </si>
  <si>
    <t>期末账面价值</t>
    <phoneticPr fontId="5" type="noConversion"/>
  </si>
  <si>
    <t>本期减值损失</t>
    <phoneticPr fontId="5" type="noConversion"/>
  </si>
  <si>
    <t>GZ10-2</t>
    <phoneticPr fontId="5" type="noConversion"/>
  </si>
  <si>
    <t>合计</t>
  </si>
  <si>
    <t xml:space="preserve">    1.期初余额</t>
  </si>
  <si>
    <t xml:space="preserve">    (1)购置</t>
  </si>
  <si>
    <t xml:space="preserve">    (3)企业合并增加</t>
  </si>
  <si>
    <t>二、累计摊销</t>
  </si>
  <si>
    <t>备注</t>
    <phoneticPr fontId="5" type="noConversion"/>
  </si>
  <si>
    <t>通过公司内部研发形成的无形资产占无形资产期末账面价值的比例：</t>
    <phoneticPr fontId="9" type="noConversion"/>
  </si>
  <si>
    <t>2)说明本期计提减值准备的原因（如有）；</t>
  </si>
  <si>
    <t>4)请说明未办妥产权证书的土地使用权账面价值及原因</t>
    <phoneticPr fontId="5" type="noConversion"/>
  </si>
  <si>
    <t>应收账款（坏账准备）</t>
  </si>
  <si>
    <t>其他应收款（坏账准备）</t>
  </si>
  <si>
    <t>递延收益</t>
    <phoneticPr fontId="9" type="noConversion"/>
  </si>
  <si>
    <t>…………</t>
    <phoneticPr fontId="9" type="noConversion"/>
  </si>
  <si>
    <t>6个月-1年</t>
  </si>
  <si>
    <t>处置长期股权投资产生的投资收益</t>
  </si>
  <si>
    <t>丧失控制权后，剩余股权按公允价值重新计量产生的利得</t>
  </si>
  <si>
    <t>上期期确认的租赁收入、费用</t>
  </si>
  <si>
    <t>姓名</t>
    <phoneticPr fontId="5" type="noConversion"/>
  </si>
  <si>
    <r>
      <t>2)</t>
    </r>
    <r>
      <rPr>
        <sz val="9"/>
        <rFont val="宋体"/>
        <family val="3"/>
        <charset val="134"/>
      </rPr>
      <t>提供衍生金融负债期末市价资料附后；</t>
    </r>
    <phoneticPr fontId="5" type="noConversion"/>
  </si>
  <si>
    <r>
      <t>3)</t>
    </r>
    <r>
      <rPr>
        <sz val="9"/>
        <rFont val="宋体"/>
        <family val="3"/>
        <charset val="134"/>
      </rPr>
      <t>请在备注栏说明衍生金融负债是否有限售条件或变现方面有其他重大限制，以及相应原因；</t>
    </r>
    <phoneticPr fontId="5" type="noConversion"/>
  </si>
  <si>
    <t>1）金额较大的持有待售负债，应列示其内容、性质。</t>
    <phoneticPr fontId="5" type="noConversion"/>
  </si>
  <si>
    <t>CZ24-2</t>
    <phoneticPr fontId="5" type="noConversion"/>
  </si>
  <si>
    <t>发行在外的金融工具</t>
    <phoneticPr fontId="9" type="noConversion"/>
  </si>
  <si>
    <t>数量</t>
    <phoneticPr fontId="9" type="noConversion"/>
  </si>
  <si>
    <t>发行种类</t>
    <phoneticPr fontId="9" type="noConversion"/>
  </si>
  <si>
    <r>
      <t>1)</t>
    </r>
    <r>
      <rPr>
        <sz val="9"/>
        <rFont val="宋体"/>
        <family val="3"/>
        <charset val="134"/>
      </rPr>
      <t>提供优先股、永续债等其他金融工具期末对帐单及交易清单附后；</t>
    </r>
    <phoneticPr fontId="5" type="noConversion"/>
  </si>
  <si>
    <r>
      <t>2)</t>
    </r>
    <r>
      <rPr>
        <sz val="9"/>
        <rFont val="宋体"/>
        <family val="3"/>
        <charset val="134"/>
      </rPr>
      <t>提供金融工具期末市价资料附后；</t>
    </r>
    <phoneticPr fontId="5" type="noConversion"/>
  </si>
  <si>
    <r>
      <t>3)</t>
    </r>
    <r>
      <rPr>
        <sz val="9"/>
        <rFont val="宋体"/>
        <family val="3"/>
        <charset val="134"/>
      </rPr>
      <t>请在备注栏说明本期的变动原因及提供相关会计处理依据附后；</t>
    </r>
    <phoneticPr fontId="5" type="noConversion"/>
  </si>
  <si>
    <t>其中：</t>
    <phoneticPr fontId="5" type="noConversion"/>
  </si>
  <si>
    <t>借款合同号码</t>
    <phoneticPr fontId="9" type="noConversion"/>
  </si>
  <si>
    <t>借款合同号码</t>
    <phoneticPr fontId="5" type="noConversion"/>
  </si>
  <si>
    <r>
      <t>3</t>
    </r>
    <r>
      <rPr>
        <sz val="9"/>
        <rFont val="宋体"/>
        <family val="3"/>
        <charset val="134"/>
      </rPr>
      <t>）公允价值变动依据请附后。</t>
    </r>
    <phoneticPr fontId="5" type="noConversion"/>
  </si>
  <si>
    <t>使 用 说 明</t>
    <phoneticPr fontId="5" type="noConversion"/>
  </si>
  <si>
    <t>　　在填报该套申报明细表前，请仔细阅读以下说明：</t>
    <phoneticPr fontId="5" type="noConversion"/>
  </si>
  <si>
    <t>本年数</t>
    <phoneticPr fontId="9" type="noConversion"/>
  </si>
  <si>
    <t>本期金额</t>
    <phoneticPr fontId="9" type="noConversion"/>
  </si>
  <si>
    <t>上期金额</t>
    <phoneticPr fontId="9" type="noConversion"/>
  </si>
  <si>
    <t>税金及附加</t>
    <phoneticPr fontId="9" type="noConversion"/>
  </si>
  <si>
    <t>税金及附加</t>
    <phoneticPr fontId="5" type="noConversion"/>
  </si>
  <si>
    <t>车船使用税</t>
    <phoneticPr fontId="5" type="noConversion"/>
  </si>
  <si>
    <t>印花税</t>
    <phoneticPr fontId="5" type="noConversion"/>
  </si>
  <si>
    <t>其他</t>
    <phoneticPr fontId="5" type="noConversion"/>
  </si>
  <si>
    <t>其中：存放在境外的款项总额</t>
    <phoneticPr fontId="5" type="noConversion"/>
  </si>
  <si>
    <t>——</t>
  </si>
  <si>
    <t>——</t>
    <phoneticPr fontId="5" type="noConversion"/>
  </si>
  <si>
    <t>四、期末已质押的应收票据：</t>
    <phoneticPr fontId="9" type="noConversion"/>
  </si>
  <si>
    <t>质押日期</t>
    <phoneticPr fontId="9" type="noConversion"/>
  </si>
  <si>
    <t>本期转入固定资产</t>
    <phoneticPr fontId="9" type="noConversion"/>
  </si>
  <si>
    <t>本期其他减少</t>
    <phoneticPr fontId="9" type="noConversion"/>
  </si>
  <si>
    <t>其中：国有独享资本公积</t>
    <phoneticPr fontId="5" type="noConversion"/>
  </si>
  <si>
    <r>
      <t>3)“</t>
    </r>
    <r>
      <rPr>
        <sz val="9"/>
        <rFont val="宋体"/>
        <family val="3"/>
        <charset val="134"/>
      </rPr>
      <t>国有独享资本公积</t>
    </r>
    <r>
      <rPr>
        <sz val="9"/>
        <rFont val="Arial"/>
        <family val="2"/>
      </rPr>
      <t xml:space="preserve">” </t>
    </r>
    <r>
      <rPr>
        <sz val="9"/>
        <rFont val="宋体"/>
        <family val="3"/>
        <charset val="134"/>
      </rPr>
      <t>是国有资本经营预算资金暂时计入</t>
    </r>
    <r>
      <rPr>
        <sz val="9"/>
        <rFont val="Arial"/>
        <family val="2"/>
      </rPr>
      <t>“</t>
    </r>
    <r>
      <rPr>
        <sz val="9"/>
        <rFont val="宋体"/>
        <family val="3"/>
        <charset val="134"/>
      </rPr>
      <t>资本公积</t>
    </r>
    <r>
      <rPr>
        <sz val="9"/>
        <rFont val="Arial"/>
        <family val="2"/>
      </rPr>
      <t>”</t>
    </r>
    <r>
      <rPr>
        <sz val="9"/>
        <rFont val="宋体"/>
        <family val="3"/>
        <charset val="134"/>
      </rPr>
      <t>，未来再择机转为</t>
    </r>
    <r>
      <rPr>
        <sz val="9"/>
        <rFont val="Arial"/>
        <family val="2"/>
      </rPr>
      <t>“</t>
    </r>
    <r>
      <rPr>
        <sz val="9"/>
        <rFont val="宋体"/>
        <family val="3"/>
        <charset val="134"/>
      </rPr>
      <t>实收资本</t>
    </r>
    <r>
      <rPr>
        <sz val="9"/>
        <rFont val="Arial"/>
        <family val="2"/>
      </rPr>
      <t>”</t>
    </r>
    <r>
      <rPr>
        <sz val="9"/>
        <rFont val="宋体"/>
        <family val="3"/>
        <charset val="134"/>
      </rPr>
      <t>的资金，企业应说明具体内容及金额。</t>
    </r>
    <phoneticPr fontId="20" type="noConversion"/>
  </si>
  <si>
    <t>计量基础</t>
    <phoneticPr fontId="5" type="noConversion"/>
  </si>
  <si>
    <t>持续经营损益</t>
    <phoneticPr fontId="5" type="noConversion"/>
  </si>
  <si>
    <t>终止经营损益</t>
    <phoneticPr fontId="5" type="noConversion"/>
  </si>
  <si>
    <t>归属于母公司所有者的净利润</t>
    <phoneticPr fontId="5" type="noConversion"/>
  </si>
  <si>
    <t>预计处置费用</t>
    <phoneticPr fontId="9" type="noConversion"/>
  </si>
  <si>
    <t>预计处置时间</t>
  </si>
  <si>
    <t>消费税</t>
    <phoneticPr fontId="5" type="noConversion"/>
  </si>
  <si>
    <t>持有待售负债</t>
  </si>
  <si>
    <t xml:space="preserve">  其中：优先股</t>
  </si>
  <si>
    <t xml:space="preserve">        永续债</t>
  </si>
  <si>
    <r>
      <t>2</t>
    </r>
    <r>
      <rPr>
        <sz val="9"/>
        <rFont val="宋体"/>
        <family val="3"/>
        <charset val="134"/>
      </rPr>
      <t>）提供持有待售负债的依据附后。</t>
    </r>
    <phoneticPr fontId="5" type="noConversion"/>
  </si>
  <si>
    <t>本期计入其他收益金额</t>
    <phoneticPr fontId="5" type="noConversion"/>
  </si>
  <si>
    <t>本期计入营业外收入金额</t>
    <phoneticPr fontId="9" type="noConversion"/>
  </si>
  <si>
    <r>
      <rPr>
        <b/>
        <sz val="20"/>
        <rFont val="黑体"/>
        <family val="3"/>
        <charset val="134"/>
      </rPr>
      <t>基本情况表</t>
    </r>
    <phoneticPr fontId="9" type="noConversion"/>
  </si>
  <si>
    <r>
      <rPr>
        <b/>
        <sz val="9"/>
        <rFont val="宋体"/>
        <family val="3"/>
        <charset val="134"/>
      </rPr>
      <t>序号</t>
    </r>
    <phoneticPr fontId="9" type="noConversion"/>
  </si>
  <si>
    <r>
      <rPr>
        <b/>
        <sz val="9"/>
        <rFont val="宋体"/>
        <family val="3"/>
        <charset val="134"/>
      </rPr>
      <t>项目</t>
    </r>
    <phoneticPr fontId="9" type="noConversion"/>
  </si>
  <si>
    <r>
      <rPr>
        <b/>
        <sz val="9"/>
        <rFont val="宋体"/>
        <family val="3"/>
        <charset val="134"/>
      </rPr>
      <t>内</t>
    </r>
    <r>
      <rPr>
        <b/>
        <sz val="9"/>
        <rFont val="Arial"/>
        <family val="2"/>
      </rPr>
      <t xml:space="preserve">    </t>
    </r>
    <r>
      <rPr>
        <b/>
        <sz val="9"/>
        <rFont val="宋体"/>
        <family val="3"/>
        <charset val="134"/>
      </rPr>
      <t>容</t>
    </r>
    <phoneticPr fontId="9" type="noConversion"/>
  </si>
  <si>
    <t>人民币元</t>
    <phoneticPr fontId="5" type="noConversion"/>
  </si>
  <si>
    <t>编制人员</t>
    <phoneticPr fontId="9" type="noConversion"/>
  </si>
  <si>
    <t>会计主管</t>
    <phoneticPr fontId="9" type="noConversion"/>
  </si>
  <si>
    <t>主管会计工作负责人</t>
    <phoneticPr fontId="5" type="noConversion"/>
  </si>
  <si>
    <t>会计机构负责人</t>
    <phoneticPr fontId="5" type="noConversion"/>
  </si>
  <si>
    <t>法定代表人</t>
    <phoneticPr fontId="5" type="noConversion"/>
  </si>
  <si>
    <t>其他权益工具</t>
    <phoneticPr fontId="5" type="noConversion"/>
  </si>
  <si>
    <t>所有者权益（或股东权益）：</t>
    <phoneticPr fontId="9" type="noConversion"/>
  </si>
  <si>
    <t>实收资本（或股本）</t>
    <phoneticPr fontId="9" type="noConversion"/>
  </si>
  <si>
    <t>其他权益工具</t>
    <phoneticPr fontId="5" type="noConversion"/>
  </si>
  <si>
    <t>所有者权益（或股东权益）合计</t>
    <phoneticPr fontId="9" type="noConversion"/>
  </si>
  <si>
    <t>负债和所有者权益（或股东权益）总计</t>
    <phoneticPr fontId="9" type="noConversion"/>
  </si>
  <si>
    <t xml:space="preserve">    加：营业外收入</t>
    <phoneticPr fontId="9" type="noConversion"/>
  </si>
  <si>
    <t xml:space="preserve">    减：所得税费用</t>
    <phoneticPr fontId="9" type="noConversion"/>
  </si>
  <si>
    <t>TZ12-2</t>
    <phoneticPr fontId="5" type="noConversion"/>
  </si>
  <si>
    <t>计量基础</t>
    <phoneticPr fontId="5" type="noConversion"/>
  </si>
  <si>
    <t>预计处置费用</t>
    <phoneticPr fontId="9" type="noConversion"/>
  </si>
  <si>
    <t>预计处置时间</t>
    <phoneticPr fontId="9" type="noConversion"/>
  </si>
  <si>
    <t>债务重组损失</t>
    <phoneticPr fontId="9" type="noConversion"/>
  </si>
  <si>
    <t>对外捐赠支出</t>
    <phoneticPr fontId="9" type="noConversion"/>
  </si>
  <si>
    <t>盘亏损失</t>
    <phoneticPr fontId="9" type="noConversion"/>
  </si>
  <si>
    <t>非流动资产毁损报废损失</t>
    <phoneticPr fontId="9" type="noConversion"/>
  </si>
  <si>
    <t>债务重组利得</t>
    <phoneticPr fontId="9" type="noConversion"/>
  </si>
  <si>
    <t>盘盈利得</t>
    <phoneticPr fontId="5" type="noConversion"/>
  </si>
  <si>
    <t>出售划分为持有待售的非流动资产或处置组确认的处置利得或损失</t>
    <phoneticPr fontId="5" type="noConversion"/>
  </si>
  <si>
    <t>处置未划分为持有待售的固定资产\在建工程\生产性生物资产\无形资产而产生的处置利得或损失</t>
    <phoneticPr fontId="5" type="noConversion"/>
  </si>
  <si>
    <t>债务重组中因处置非流动资产产生的利得或损失</t>
    <phoneticPr fontId="5" type="noConversion"/>
  </si>
  <si>
    <t>非货币性资产交换产生的利得或损失</t>
    <phoneticPr fontId="5" type="noConversion"/>
  </si>
  <si>
    <r>
      <rPr>
        <sz val="9"/>
        <rFont val="宋体"/>
        <family val="3"/>
        <charset val="134"/>
      </rPr>
      <t>若资产处置收益变动幅度达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</si>
  <si>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t>研发费用</t>
    <phoneticPr fontId="9" type="noConversion"/>
  </si>
  <si>
    <t xml:space="preserve">    加：其他收益</t>
  </si>
  <si>
    <t xml:space="preserve">        投资收益（损失以“-”号填列）</t>
  </si>
  <si>
    <t xml:space="preserve">        公允价值变动收益（损失以“-”号填列）</t>
  </si>
  <si>
    <t xml:space="preserve">        资产处置收益（损失以“-”号填列）</t>
  </si>
  <si>
    <t xml:space="preserve"> 其他收益</t>
  </si>
  <si>
    <t>公允价值变动收益</t>
    <phoneticPr fontId="9" type="noConversion"/>
  </si>
  <si>
    <t xml:space="preserve">          其中：利息费用</t>
    <phoneticPr fontId="9" type="noConversion"/>
  </si>
  <si>
    <t xml:space="preserve">                利息收入</t>
    <phoneticPr fontId="9" type="noConversion"/>
  </si>
  <si>
    <t xml:space="preserve">   （一）持续经营净利润（净亏损以“-”填列）</t>
    <phoneticPr fontId="9" type="noConversion"/>
  </si>
  <si>
    <t xml:space="preserve">   （二）终止经营净利润（净亏损以“-”填列）</t>
    <phoneticPr fontId="9" type="noConversion"/>
  </si>
  <si>
    <r>
      <rPr>
        <sz val="9"/>
        <rFont val="宋体"/>
        <family val="3"/>
        <charset val="134"/>
      </rPr>
      <t>其中：（</t>
    </r>
    <r>
      <rPr>
        <sz val="9"/>
        <rFont val="Arial"/>
        <family val="2"/>
      </rPr>
      <t>1</t>
    </r>
    <r>
      <rPr>
        <sz val="9"/>
        <rFont val="宋体"/>
        <family val="3"/>
        <charset val="134"/>
      </rPr>
      <t>）金融机构贷款利息费用</t>
    </r>
    <phoneticPr fontId="5" type="noConversion"/>
  </si>
  <si>
    <r>
      <rPr>
        <sz val="9"/>
        <rFont val="宋体"/>
        <family val="3"/>
        <charset val="134"/>
      </rPr>
      <t>（</t>
    </r>
    <r>
      <rPr>
        <sz val="9"/>
        <rFont val="Arial"/>
        <family val="2"/>
      </rPr>
      <t>2</t>
    </r>
    <r>
      <rPr>
        <sz val="9"/>
        <rFont val="宋体"/>
        <family val="3"/>
        <charset val="134"/>
      </rPr>
      <t>）向其他单位借款利息费用</t>
    </r>
    <phoneticPr fontId="5" type="noConversion"/>
  </si>
  <si>
    <r>
      <rPr>
        <sz val="9"/>
        <rFont val="宋体"/>
        <family val="3"/>
        <charset val="134"/>
      </rPr>
      <t>（</t>
    </r>
    <r>
      <rPr>
        <sz val="9"/>
        <rFont val="Arial"/>
        <family val="2"/>
      </rPr>
      <t>3</t>
    </r>
    <r>
      <rPr>
        <sz val="9"/>
        <rFont val="宋体"/>
        <family val="3"/>
        <charset val="134"/>
      </rPr>
      <t>）票据贴现利息费用</t>
    </r>
    <phoneticPr fontId="5" type="noConversion"/>
  </si>
  <si>
    <t>利息费用</t>
    <phoneticPr fontId="9" type="noConversion"/>
  </si>
  <si>
    <t>本期发生额</t>
    <phoneticPr fontId="9" type="noConversion"/>
  </si>
  <si>
    <t>上期发生额</t>
    <phoneticPr fontId="9" type="noConversion"/>
  </si>
  <si>
    <t>变动额</t>
    <phoneticPr fontId="9" type="noConversion"/>
  </si>
  <si>
    <t>变动率</t>
    <phoneticPr fontId="9" type="noConversion"/>
  </si>
  <si>
    <t>资产处置收益</t>
    <phoneticPr fontId="9" type="noConversion"/>
  </si>
  <si>
    <t>ZJ5-2</t>
    <phoneticPr fontId="5" type="noConversion"/>
  </si>
  <si>
    <t xml:space="preserve">ZJ7-2 </t>
    <phoneticPr fontId="5" type="noConversion"/>
  </si>
  <si>
    <t>研发费用</t>
    <phoneticPr fontId="5" type="noConversion"/>
  </si>
  <si>
    <t>利息收入</t>
    <phoneticPr fontId="5" type="noConversion"/>
  </si>
  <si>
    <t>其中：利息费用</t>
    <phoneticPr fontId="5" type="noConversion"/>
  </si>
  <si>
    <t>加：其他收益</t>
    <phoneticPr fontId="5" type="noConversion"/>
  </si>
  <si>
    <r>
      <rPr>
        <sz val="9"/>
        <color theme="1"/>
        <rFont val="宋体"/>
        <family val="3"/>
        <charset val="134"/>
      </rPr>
      <t>公允价值变动收益（损失以</t>
    </r>
    <r>
      <rPr>
        <sz val="9"/>
        <color theme="1"/>
        <rFont val="Arial"/>
        <family val="2"/>
        <charset val="134"/>
      </rPr>
      <t>“-”</t>
    </r>
    <r>
      <rPr>
        <sz val="9"/>
        <color theme="1"/>
        <rFont val="宋体"/>
        <family val="3"/>
        <charset val="134"/>
      </rPr>
      <t>号填列）</t>
    </r>
    <phoneticPr fontId="5" type="noConversion"/>
  </si>
  <si>
    <r>
      <rPr>
        <sz val="9"/>
        <color theme="1"/>
        <rFont val="宋体"/>
        <family val="3"/>
        <charset val="134"/>
      </rPr>
      <t>资产处置收益（损失以</t>
    </r>
    <r>
      <rPr>
        <sz val="9"/>
        <color theme="1"/>
        <rFont val="Arial"/>
        <family val="2"/>
        <charset val="134"/>
      </rPr>
      <t>“-”</t>
    </r>
    <r>
      <rPr>
        <sz val="9"/>
        <color theme="1"/>
        <rFont val="宋体"/>
        <family val="3"/>
        <charset val="134"/>
      </rPr>
      <t>号填列）</t>
    </r>
    <phoneticPr fontId="5" type="noConversion"/>
  </si>
  <si>
    <t>（1）权益法下可转损益的其他综合收益</t>
    <phoneticPr fontId="9" type="noConversion"/>
  </si>
  <si>
    <t>一、不能重分类进损益的其他综合收益</t>
    <phoneticPr fontId="20" type="noConversion"/>
  </si>
  <si>
    <t>二、将重分类进损益的其他综合收益</t>
    <phoneticPr fontId="20" type="noConversion"/>
  </si>
  <si>
    <t xml:space="preserve">        资产减值损失（损失以“-”号填列）</t>
    <phoneticPr fontId="9" type="noConversion"/>
  </si>
  <si>
    <t>1年以内小计</t>
  </si>
  <si>
    <t>其他调整</t>
    <phoneticPr fontId="9" type="noConversion"/>
  </si>
  <si>
    <t>重分类</t>
    <phoneticPr fontId="9" type="noConversion"/>
  </si>
  <si>
    <t>期末调整</t>
    <phoneticPr fontId="9" type="noConversion"/>
  </si>
  <si>
    <t>期末账龄</t>
    <phoneticPr fontId="5" type="noConversion"/>
  </si>
  <si>
    <t>年初调整</t>
    <phoneticPr fontId="9" type="noConversion"/>
  </si>
  <si>
    <t>年初账龄</t>
    <phoneticPr fontId="5" type="noConversion"/>
  </si>
  <si>
    <t>1年内</t>
  </si>
  <si>
    <t>3年以上</t>
  </si>
  <si>
    <t>年初账龄</t>
    <phoneticPr fontId="5" type="noConversion"/>
  </si>
  <si>
    <t>期末账龄</t>
    <phoneticPr fontId="5" type="noConversion"/>
  </si>
  <si>
    <t>日后是否偿还</t>
  </si>
  <si>
    <t>未偿还或未结转原因</t>
  </si>
  <si>
    <t>账龄超过一年情况说明</t>
  </si>
  <si>
    <t>1.公司统一以该套明细表据账申报：存在母子公司时，母公司、子公司分别填列；存在总分公司时，总公司与分公司分别填列；</t>
    <phoneticPr fontId="5" type="noConversion"/>
  </si>
  <si>
    <t>项目组负责人：          电子邮箱：           联系电话：</t>
    <phoneticPr fontId="5" type="noConversion"/>
  </si>
  <si>
    <t>交易性金融资产</t>
    <phoneticPr fontId="9" type="noConversion"/>
  </si>
  <si>
    <t>衍生金融资产</t>
    <phoneticPr fontId="9" type="noConversion"/>
  </si>
  <si>
    <t>应收票据</t>
    <phoneticPr fontId="9" type="noConversion"/>
  </si>
  <si>
    <t>应收账款</t>
    <phoneticPr fontId="9" type="noConversion"/>
  </si>
  <si>
    <t>应收款项融资</t>
    <phoneticPr fontId="9" type="noConversion"/>
  </si>
  <si>
    <t>预付款项</t>
    <phoneticPr fontId="9" type="noConversion"/>
  </si>
  <si>
    <t>其他应收款</t>
    <phoneticPr fontId="9" type="noConversion"/>
  </si>
  <si>
    <t>存货</t>
    <phoneticPr fontId="9" type="noConversion"/>
  </si>
  <si>
    <t>持有待售资产</t>
    <phoneticPr fontId="9" type="noConversion"/>
  </si>
  <si>
    <t>一年内到期的非流动资产</t>
    <phoneticPr fontId="9" type="noConversion"/>
  </si>
  <si>
    <t>其他流动资产</t>
    <phoneticPr fontId="9" type="noConversion"/>
  </si>
  <si>
    <t>合同资产</t>
    <phoneticPr fontId="9" type="noConversion"/>
  </si>
  <si>
    <t>债权投资</t>
    <phoneticPr fontId="9" type="noConversion"/>
  </si>
  <si>
    <t>其他债权投资</t>
    <phoneticPr fontId="9" type="noConversion"/>
  </si>
  <si>
    <t>长期应收款</t>
    <phoneticPr fontId="9" type="noConversion"/>
  </si>
  <si>
    <t>长期股权投资</t>
    <phoneticPr fontId="9" type="noConversion"/>
  </si>
  <si>
    <t>其他权益工具投资</t>
    <phoneticPr fontId="9" type="noConversion"/>
  </si>
  <si>
    <t>其他非流动金融资产</t>
    <phoneticPr fontId="9" type="noConversion"/>
  </si>
  <si>
    <t>投资性房地产</t>
    <phoneticPr fontId="9" type="noConversion"/>
  </si>
  <si>
    <t>固定资产</t>
    <phoneticPr fontId="9" type="noConversion"/>
  </si>
  <si>
    <t>在建工程</t>
    <phoneticPr fontId="9" type="noConversion"/>
  </si>
  <si>
    <t>生产性生物资产</t>
    <phoneticPr fontId="9" type="noConversion"/>
  </si>
  <si>
    <t>油气资产</t>
    <phoneticPr fontId="9" type="noConversion"/>
  </si>
  <si>
    <t>使用权资产</t>
    <phoneticPr fontId="9" type="noConversion"/>
  </si>
  <si>
    <t>无形资产</t>
    <phoneticPr fontId="9" type="noConversion"/>
  </si>
  <si>
    <t>开发支出</t>
    <phoneticPr fontId="9" type="noConversion"/>
  </si>
  <si>
    <t>商誉</t>
    <phoneticPr fontId="9" type="noConversion"/>
  </si>
  <si>
    <t>长期待摊费用</t>
    <phoneticPr fontId="9" type="noConversion"/>
  </si>
  <si>
    <t>递延所得税资产</t>
    <phoneticPr fontId="9" type="noConversion"/>
  </si>
  <si>
    <t>其他非流动资产</t>
    <phoneticPr fontId="9" type="noConversion"/>
  </si>
  <si>
    <t>客户名称：</t>
    <phoneticPr fontId="9" type="noConversion"/>
  </si>
  <si>
    <t>报表截止日</t>
    <phoneticPr fontId="9" type="noConversion"/>
  </si>
  <si>
    <t>流动负债合计</t>
    <phoneticPr fontId="9" type="noConversion"/>
  </si>
  <si>
    <t>长期借款</t>
    <phoneticPr fontId="9" type="noConversion"/>
  </si>
  <si>
    <t>应付债券</t>
    <phoneticPr fontId="9" type="noConversion"/>
  </si>
  <si>
    <t>其中：优先股</t>
    <phoneticPr fontId="9" type="noConversion"/>
  </si>
  <si>
    <t xml:space="preserve">      永续债</t>
    <phoneticPr fontId="9" type="noConversion"/>
  </si>
  <si>
    <t>租赁负债</t>
    <phoneticPr fontId="9" type="noConversion"/>
  </si>
  <si>
    <t>长期应付款</t>
    <phoneticPr fontId="9" type="noConversion"/>
  </si>
  <si>
    <t>预计负债</t>
    <phoneticPr fontId="9" type="noConversion"/>
  </si>
  <si>
    <t>递延收益</t>
    <phoneticPr fontId="9" type="noConversion"/>
  </si>
  <si>
    <t>递延所得税负债</t>
    <phoneticPr fontId="9" type="noConversion"/>
  </si>
  <si>
    <t>其他非流动负债</t>
    <phoneticPr fontId="9" type="noConversion"/>
  </si>
  <si>
    <t>交易性金融负债</t>
  </si>
  <si>
    <t>合同负债</t>
  </si>
  <si>
    <t xml:space="preserve">               以摊余成本计量的金融资产终止确认收益</t>
    <phoneticPr fontId="9" type="noConversion"/>
  </si>
  <si>
    <t xml:space="preserve">        信用减值损失（损失以“-”号填列）</t>
    <phoneticPr fontId="9" type="noConversion"/>
  </si>
  <si>
    <t xml:space="preserve">         税金及附加</t>
    <phoneticPr fontId="9" type="noConversion"/>
  </si>
  <si>
    <t xml:space="preserve">         销售费用</t>
    <phoneticPr fontId="9" type="noConversion"/>
  </si>
  <si>
    <t xml:space="preserve">         管理费用</t>
    <phoneticPr fontId="9" type="noConversion"/>
  </si>
  <si>
    <t xml:space="preserve">         研发费用</t>
    <phoneticPr fontId="9" type="noConversion"/>
  </si>
  <si>
    <t xml:space="preserve">         财务费用</t>
    <phoneticPr fontId="9" type="noConversion"/>
  </si>
  <si>
    <t xml:space="preserve">        其中：对联营企业和合营企业的投资收益</t>
    <phoneticPr fontId="9" type="noConversion"/>
  </si>
  <si>
    <t xml:space="preserve">        净敞口套期收益（损失以“一”号填列）</t>
    <phoneticPr fontId="9" type="noConversion"/>
  </si>
  <si>
    <t xml:space="preserve">   ……</t>
    <phoneticPr fontId="9" type="noConversion"/>
  </si>
  <si>
    <t>（1）重新计量设定受益计划变动额</t>
    <phoneticPr fontId="9" type="noConversion"/>
  </si>
  <si>
    <t>（2）权益法下不能转损益的其他综合收益</t>
    <phoneticPr fontId="9" type="noConversion"/>
  </si>
  <si>
    <t>（3）其他权益工具投资公允价值变动</t>
    <phoneticPr fontId="9" type="noConversion"/>
  </si>
  <si>
    <t>（4）企业自身信用风险公允价值变动</t>
    <phoneticPr fontId="9" type="noConversion"/>
  </si>
  <si>
    <t>1.不能重分类进损益的其他综合收益</t>
    <phoneticPr fontId="9" type="noConversion"/>
  </si>
  <si>
    <t>2.将重分类进损益的其他综合收益</t>
    <phoneticPr fontId="9" type="noConversion"/>
  </si>
  <si>
    <t>（2）其他债权投资公允价值变动</t>
    <phoneticPr fontId="9" type="noConversion"/>
  </si>
  <si>
    <t>（3）金融资产重分类计入其他综合收益的金额</t>
    <phoneticPr fontId="9" type="noConversion"/>
  </si>
  <si>
    <t>（4）其他债权投资信用减值准备</t>
    <phoneticPr fontId="9" type="noConversion"/>
  </si>
  <si>
    <t>（5）现金流量套期储备</t>
    <phoneticPr fontId="9" type="noConversion"/>
  </si>
  <si>
    <t>（6）外币财务报表折算差额</t>
    <phoneticPr fontId="9" type="noConversion"/>
  </si>
  <si>
    <t>本期增加
（原币）</t>
    <phoneticPr fontId="9" type="noConversion"/>
  </si>
  <si>
    <t>本期减少
（原币）</t>
    <phoneticPr fontId="9" type="noConversion"/>
  </si>
  <si>
    <t>期末银行对帐单金额</t>
    <phoneticPr fontId="9" type="noConversion"/>
  </si>
  <si>
    <t>折算汇率</t>
    <phoneticPr fontId="9" type="noConversion"/>
  </si>
  <si>
    <t>核对</t>
    <phoneticPr fontId="9" type="noConversion"/>
  </si>
  <si>
    <t>交易性金融资产类型</t>
    <phoneticPr fontId="9" type="noConversion"/>
  </si>
  <si>
    <t>小计</t>
    <phoneticPr fontId="5" type="noConversion"/>
  </si>
  <si>
    <t>出票单位</t>
    <phoneticPr fontId="9" type="noConversion"/>
  </si>
  <si>
    <t>票据种类</t>
    <phoneticPr fontId="9" type="noConversion"/>
  </si>
  <si>
    <t>出票日</t>
    <phoneticPr fontId="9" type="noConversion"/>
  </si>
  <si>
    <t>到期日</t>
    <phoneticPr fontId="9" type="noConversion"/>
  </si>
  <si>
    <t>贴现/质押情况</t>
    <phoneticPr fontId="9" type="noConversion"/>
  </si>
  <si>
    <t>年初数</t>
    <phoneticPr fontId="9" type="noConversion"/>
  </si>
  <si>
    <t>本期增加</t>
    <phoneticPr fontId="9" type="noConversion"/>
  </si>
  <si>
    <t>本期减少</t>
    <phoneticPr fontId="9" type="noConversion"/>
  </si>
  <si>
    <t>期末数</t>
    <phoneticPr fontId="9" type="noConversion"/>
  </si>
  <si>
    <t>收款</t>
    <phoneticPr fontId="9" type="noConversion"/>
  </si>
  <si>
    <t>背书转让</t>
    <phoneticPr fontId="9" type="noConversion"/>
  </si>
  <si>
    <t>贴现</t>
    <phoneticPr fontId="9" type="noConversion"/>
  </si>
  <si>
    <t>转应收账款</t>
    <phoneticPr fontId="9" type="noConversion"/>
  </si>
  <si>
    <t>期初审定数</t>
    <phoneticPr fontId="5" type="noConversion"/>
  </si>
  <si>
    <t>期末审计调整</t>
    <phoneticPr fontId="5" type="noConversion"/>
  </si>
  <si>
    <t>期末审定数</t>
    <phoneticPr fontId="5" type="noConversion"/>
  </si>
  <si>
    <t>期末审定数</t>
    <phoneticPr fontId="9" type="noConversion"/>
  </si>
  <si>
    <t>项  目</t>
  </si>
  <si>
    <t>原币金额</t>
  </si>
  <si>
    <t>折算汇率</t>
  </si>
  <si>
    <t>折合人民币金额</t>
  </si>
  <si>
    <t>审定数</t>
    <phoneticPr fontId="5" type="noConversion"/>
  </si>
  <si>
    <t>折合人民币金额</t>
    <phoneticPr fontId="9" type="noConversion"/>
  </si>
  <si>
    <t>期末余额</t>
    <phoneticPr fontId="5" type="noConversion"/>
  </si>
  <si>
    <t>年初余额</t>
    <phoneticPr fontId="5" type="noConversion"/>
  </si>
  <si>
    <t xml:space="preserve">      美元</t>
    <phoneticPr fontId="9" type="noConversion"/>
  </si>
  <si>
    <t xml:space="preserve">      日元</t>
    <phoneticPr fontId="9" type="noConversion"/>
  </si>
  <si>
    <t xml:space="preserve">      欧元</t>
    <phoneticPr fontId="9" type="noConversion"/>
  </si>
  <si>
    <t>现金</t>
  </si>
  <si>
    <t>合计</t>
    <phoneticPr fontId="9" type="noConversion"/>
  </si>
  <si>
    <t>其中：人民币</t>
    <phoneticPr fontId="9" type="noConversion"/>
  </si>
  <si>
    <t xml:space="preserve">      港币</t>
    <phoneticPr fontId="9" type="noConversion"/>
  </si>
  <si>
    <t>开户银行名称</t>
    <phoneticPr fontId="9" type="noConversion"/>
  </si>
  <si>
    <t>账号</t>
    <phoneticPr fontId="9" type="noConversion"/>
  </si>
  <si>
    <t>币种</t>
    <phoneticPr fontId="9" type="noConversion"/>
  </si>
  <si>
    <t>原币余额</t>
    <phoneticPr fontId="9" type="noConversion"/>
  </si>
  <si>
    <t>原币金额</t>
    <phoneticPr fontId="9" type="noConversion"/>
  </si>
  <si>
    <t>序号</t>
    <phoneticPr fontId="9" type="noConversion"/>
  </si>
  <si>
    <t>成本</t>
    <phoneticPr fontId="9" type="noConversion"/>
  </si>
  <si>
    <t>投资品种</t>
    <phoneticPr fontId="9" type="noConversion"/>
  </si>
  <si>
    <t>公允价值变动</t>
    <phoneticPr fontId="9" type="noConversion"/>
  </si>
  <si>
    <t>小计</t>
    <phoneticPr fontId="9" type="noConversion"/>
  </si>
  <si>
    <t>年初审定数</t>
    <phoneticPr fontId="9" type="noConversion"/>
  </si>
  <si>
    <t>应计利息</t>
    <phoneticPr fontId="9" type="noConversion"/>
  </si>
  <si>
    <t>累计公允价值变动</t>
    <phoneticPr fontId="5" type="noConversion"/>
  </si>
  <si>
    <t>减值准备</t>
    <phoneticPr fontId="9" type="noConversion"/>
  </si>
  <si>
    <t>第一阶段</t>
    <phoneticPr fontId="9" type="noConversion"/>
  </si>
  <si>
    <t>第二阶段</t>
    <phoneticPr fontId="9" type="noConversion"/>
  </si>
  <si>
    <t>第三阶段</t>
    <phoneticPr fontId="9" type="noConversion"/>
  </si>
  <si>
    <t>合计</t>
    <phoneticPr fontId="9" type="noConversion"/>
  </si>
  <si>
    <r>
      <t>未来</t>
    </r>
    <r>
      <rPr>
        <sz val="9"/>
        <color rgb="FF000000"/>
        <rFont val="Times New Roman"/>
        <family val="1"/>
      </rPr>
      <t>12</t>
    </r>
    <r>
      <rPr>
        <sz val="9"/>
        <color rgb="FF000000"/>
        <rFont val="宋体"/>
        <family val="3"/>
        <charset val="134"/>
      </rPr>
      <t>个月预期信用损失</t>
    </r>
    <phoneticPr fontId="9" type="noConversion"/>
  </si>
  <si>
    <r>
      <t>整个存续期预期信用损失</t>
    </r>
    <r>
      <rPr>
        <sz val="9"/>
        <color rgb="FF000000"/>
        <rFont val="Times New Roman"/>
        <family val="1"/>
      </rPr>
      <t>(</t>
    </r>
    <r>
      <rPr>
        <sz val="9"/>
        <color rgb="FF000000"/>
        <rFont val="宋体"/>
        <family val="3"/>
        <charset val="134"/>
      </rPr>
      <t>未发生信用减值</t>
    </r>
    <r>
      <rPr>
        <sz val="9"/>
        <color rgb="FF000000"/>
        <rFont val="Times New Roman"/>
        <family val="1"/>
      </rPr>
      <t>)</t>
    </r>
    <phoneticPr fontId="9" type="noConversion"/>
  </si>
  <si>
    <r>
      <t>整个存续期预期信用损失</t>
    </r>
    <r>
      <rPr>
        <sz val="9"/>
        <color rgb="FF000000"/>
        <rFont val="Times New Roman"/>
        <family val="1"/>
      </rPr>
      <t>(</t>
    </r>
    <r>
      <rPr>
        <sz val="9"/>
        <color rgb="FF000000"/>
        <rFont val="宋体"/>
        <family val="3"/>
        <charset val="134"/>
      </rPr>
      <t>已发生信用减值</t>
    </r>
    <r>
      <rPr>
        <sz val="9"/>
        <color rgb="FF000000"/>
        <rFont val="Times New Roman"/>
        <family val="1"/>
      </rPr>
      <t>)</t>
    </r>
    <phoneticPr fontId="9" type="noConversion"/>
  </si>
  <si>
    <t>上年年末余额</t>
    <phoneticPr fontId="9" type="noConversion"/>
  </si>
  <si>
    <t>本期计提</t>
    <phoneticPr fontId="9" type="noConversion"/>
  </si>
  <si>
    <t>本期转回</t>
    <phoneticPr fontId="9" type="noConversion"/>
  </si>
  <si>
    <t>本期转销</t>
    <phoneticPr fontId="9" type="noConversion"/>
  </si>
  <si>
    <t>本期核销</t>
    <phoneticPr fontId="9" type="noConversion"/>
  </si>
  <si>
    <t>其他变动</t>
    <phoneticPr fontId="9" type="noConversion"/>
  </si>
  <si>
    <t>期末余额</t>
    <phoneticPr fontId="9" type="noConversion"/>
  </si>
  <si>
    <r>
      <t xml:space="preserve">     --</t>
    </r>
    <r>
      <rPr>
        <sz val="9"/>
        <color rgb="FF000000"/>
        <rFont val="宋体"/>
        <family val="3"/>
        <charset val="134"/>
      </rPr>
      <t>转入第二阶段</t>
    </r>
    <phoneticPr fontId="9" type="noConversion"/>
  </si>
  <si>
    <r>
      <t xml:space="preserve">     --</t>
    </r>
    <r>
      <rPr>
        <sz val="9"/>
        <color rgb="FF000000"/>
        <rFont val="宋体"/>
        <family val="3"/>
        <charset val="134"/>
      </rPr>
      <t>转入第三阶段</t>
    </r>
    <phoneticPr fontId="9" type="noConversion"/>
  </si>
  <si>
    <r>
      <t xml:space="preserve">     --</t>
    </r>
    <r>
      <rPr>
        <sz val="9"/>
        <color rgb="FF000000"/>
        <rFont val="宋体"/>
        <family val="3"/>
        <charset val="134"/>
      </rPr>
      <t>转回第二阶段</t>
    </r>
    <phoneticPr fontId="9" type="noConversion"/>
  </si>
  <si>
    <r>
      <t xml:space="preserve">     --</t>
    </r>
    <r>
      <rPr>
        <sz val="9"/>
        <color rgb="FF000000"/>
        <rFont val="宋体"/>
        <family val="3"/>
        <charset val="134"/>
      </rPr>
      <t>转回第一阶段</t>
    </r>
    <phoneticPr fontId="9" type="noConversion"/>
  </si>
  <si>
    <t>期初数</t>
    <phoneticPr fontId="5" type="noConversion"/>
  </si>
  <si>
    <t>年初余额</t>
    <phoneticPr fontId="9" type="noConversion"/>
  </si>
  <si>
    <t>年初审定数</t>
    <phoneticPr fontId="5" type="noConversion"/>
  </si>
  <si>
    <t>本期变动</t>
    <phoneticPr fontId="5" type="noConversion"/>
  </si>
  <si>
    <t>期末数</t>
    <phoneticPr fontId="5" type="noConversion"/>
  </si>
  <si>
    <t>年初审定数</t>
    <phoneticPr fontId="5" type="noConversion"/>
  </si>
  <si>
    <t>应收股利</t>
    <phoneticPr fontId="9" type="noConversion"/>
  </si>
  <si>
    <t>应收利息</t>
    <phoneticPr fontId="9" type="noConversion"/>
  </si>
  <si>
    <t>期初调整</t>
    <phoneticPr fontId="5" type="noConversion"/>
  </si>
  <si>
    <t>期末调整</t>
    <phoneticPr fontId="5" type="noConversion"/>
  </si>
  <si>
    <t>期末审定数</t>
    <phoneticPr fontId="5" type="noConversion"/>
  </si>
  <si>
    <t>年初余额</t>
    <phoneticPr fontId="5" type="noConversion"/>
  </si>
  <si>
    <t>年初调整</t>
    <phoneticPr fontId="5" type="noConversion"/>
  </si>
  <si>
    <t>期末余额</t>
    <phoneticPr fontId="5" type="noConversion"/>
  </si>
  <si>
    <t>期末调整</t>
    <phoneticPr fontId="5" type="noConversion"/>
  </si>
  <si>
    <t>期末审定数</t>
    <phoneticPr fontId="5" type="noConversion"/>
  </si>
  <si>
    <t>本期变动</t>
    <phoneticPr fontId="5" type="noConversion"/>
  </si>
  <si>
    <t>年初余额</t>
    <phoneticPr fontId="5" type="noConversion"/>
  </si>
  <si>
    <t>年初金额</t>
    <phoneticPr fontId="9" type="noConversion"/>
  </si>
  <si>
    <t>年初调整</t>
    <phoneticPr fontId="5" type="noConversion"/>
  </si>
  <si>
    <t>期末金额</t>
    <phoneticPr fontId="5" type="noConversion"/>
  </si>
  <si>
    <t>本期变动</t>
    <phoneticPr fontId="5" type="noConversion"/>
  </si>
  <si>
    <t>期初调整</t>
    <phoneticPr fontId="5" type="noConversion"/>
  </si>
  <si>
    <t>期末调整</t>
    <phoneticPr fontId="5" type="noConversion"/>
  </si>
  <si>
    <t>到期日</t>
  </si>
  <si>
    <t>年初调整</t>
    <phoneticPr fontId="5" type="noConversion"/>
  </si>
  <si>
    <t>期末调整</t>
    <phoneticPr fontId="5" type="noConversion"/>
  </si>
  <si>
    <t>年初调整</t>
    <phoneticPr fontId="5" type="noConversion"/>
  </si>
  <si>
    <t>年初审定数</t>
    <phoneticPr fontId="5" type="noConversion"/>
  </si>
  <si>
    <t>年初审定数</t>
    <phoneticPr fontId="5" type="noConversion"/>
  </si>
  <si>
    <t>年初余额</t>
    <phoneticPr fontId="5" type="noConversion"/>
  </si>
  <si>
    <t>年初调整</t>
    <phoneticPr fontId="5" type="noConversion"/>
  </si>
  <si>
    <t>年初审定数</t>
    <phoneticPr fontId="5" type="noConversion"/>
  </si>
  <si>
    <t>期末余额</t>
    <phoneticPr fontId="5" type="noConversion"/>
  </si>
  <si>
    <t>一、在建工程情况</t>
    <phoneticPr fontId="5" type="noConversion"/>
  </si>
  <si>
    <t>二、工程物资情况</t>
    <phoneticPr fontId="5" type="noConversion"/>
  </si>
  <si>
    <t>年初调整</t>
    <phoneticPr fontId="5" type="noConversion"/>
  </si>
  <si>
    <t>年初审定数</t>
    <phoneticPr fontId="5" type="noConversion"/>
  </si>
  <si>
    <t>年初调整</t>
    <phoneticPr fontId="5" type="noConversion"/>
  </si>
  <si>
    <t>年初审定数</t>
    <phoneticPr fontId="5" type="noConversion"/>
  </si>
  <si>
    <t>年末调整</t>
    <phoneticPr fontId="5" type="noConversion"/>
  </si>
  <si>
    <t>年末审定数</t>
    <phoneticPr fontId="5" type="noConversion"/>
  </si>
  <si>
    <t>期末审定数</t>
    <phoneticPr fontId="5" type="noConversion"/>
  </si>
  <si>
    <t>年初调整</t>
    <phoneticPr fontId="5" type="noConversion"/>
  </si>
  <si>
    <t>年初审定数</t>
    <phoneticPr fontId="5" type="noConversion"/>
  </si>
  <si>
    <t>期末调整</t>
    <phoneticPr fontId="5" type="noConversion"/>
  </si>
  <si>
    <t>期末审定数</t>
    <phoneticPr fontId="5" type="noConversion"/>
  </si>
  <si>
    <t>期末调整</t>
    <phoneticPr fontId="5" type="noConversion"/>
  </si>
  <si>
    <t>年初调整</t>
    <phoneticPr fontId="5" type="noConversion"/>
  </si>
  <si>
    <t>年初审定数</t>
    <phoneticPr fontId="5" type="noConversion"/>
  </si>
  <si>
    <t>期末调整</t>
    <phoneticPr fontId="5" type="noConversion"/>
  </si>
  <si>
    <t>期末审定数</t>
    <phoneticPr fontId="5" type="noConversion"/>
  </si>
  <si>
    <t>年初审定数</t>
    <phoneticPr fontId="5" type="noConversion"/>
  </si>
  <si>
    <t>期末审定数</t>
    <phoneticPr fontId="5" type="noConversion"/>
  </si>
  <si>
    <t>年初审定数</t>
    <phoneticPr fontId="5" type="noConversion"/>
  </si>
  <si>
    <t>期末审定数</t>
    <phoneticPr fontId="5" type="noConversion"/>
  </si>
  <si>
    <t>暂时性差异</t>
    <phoneticPr fontId="5" type="noConversion"/>
  </si>
  <si>
    <t>年初调整</t>
    <phoneticPr fontId="5" type="noConversion"/>
  </si>
  <si>
    <t>期末调整</t>
    <phoneticPr fontId="5" type="noConversion"/>
  </si>
  <si>
    <t>金融负债类型</t>
    <phoneticPr fontId="9" type="noConversion"/>
  </si>
  <si>
    <t>年初数</t>
    <phoneticPr fontId="9" type="noConversion"/>
  </si>
  <si>
    <t>年初审定数</t>
    <phoneticPr fontId="9" type="noConversion"/>
  </si>
  <si>
    <t>期末数</t>
    <phoneticPr fontId="9" type="noConversion"/>
  </si>
  <si>
    <t>期末审定数</t>
    <phoneticPr fontId="9" type="noConversion"/>
  </si>
  <si>
    <t>原币币种</t>
    <phoneticPr fontId="5" type="noConversion"/>
  </si>
  <si>
    <t>期末汇率</t>
    <phoneticPr fontId="5" type="noConversion"/>
  </si>
  <si>
    <t>期末审定数</t>
    <phoneticPr fontId="5" type="noConversion"/>
  </si>
  <si>
    <t>币种</t>
    <phoneticPr fontId="5" type="noConversion"/>
  </si>
  <si>
    <t>汇率</t>
    <phoneticPr fontId="5" type="noConversion"/>
  </si>
  <si>
    <t>年初重分类调整</t>
    <phoneticPr fontId="5" type="noConversion"/>
  </si>
  <si>
    <t>年初其他调整</t>
    <phoneticPr fontId="5" type="noConversion"/>
  </si>
  <si>
    <t>期末重分类调整</t>
    <phoneticPr fontId="5" type="noConversion"/>
  </si>
  <si>
    <t>期末其他调整</t>
    <phoneticPr fontId="5" type="noConversion"/>
  </si>
  <si>
    <t>项目</t>
    <phoneticPr fontId="9" type="noConversion"/>
  </si>
  <si>
    <t>其他应付款小计</t>
    <phoneticPr fontId="5" type="noConversion"/>
  </si>
  <si>
    <t>币种</t>
    <phoneticPr fontId="9" type="noConversion"/>
  </si>
  <si>
    <t>期末调整</t>
    <phoneticPr fontId="5" type="noConversion"/>
  </si>
  <si>
    <t>期末暂时性差异</t>
    <phoneticPr fontId="5" type="noConversion"/>
  </si>
  <si>
    <t>递延所得税负债审定数</t>
    <phoneticPr fontId="5" type="noConversion"/>
  </si>
  <si>
    <t>股本性质</t>
    <phoneticPr fontId="5" type="noConversion"/>
  </si>
  <si>
    <t>年初调整</t>
    <phoneticPr fontId="20" type="noConversion"/>
  </si>
  <si>
    <t>年初审定数</t>
    <phoneticPr fontId="20" type="noConversion"/>
  </si>
  <si>
    <t>期末调整</t>
    <phoneticPr fontId="20" type="noConversion"/>
  </si>
  <si>
    <t>期末审定数</t>
    <phoneticPr fontId="20" type="noConversion"/>
  </si>
  <si>
    <t>重新计量设定受益计划变动额</t>
    <phoneticPr fontId="9" type="noConversion"/>
  </si>
  <si>
    <t>权益法下不能转损益的其他综合收益</t>
    <phoneticPr fontId="9" type="noConversion"/>
  </si>
  <si>
    <t>其他权益工具投资公允价值变动</t>
    <phoneticPr fontId="9" type="noConversion"/>
  </si>
  <si>
    <t>企业自身信用风险公允价值变动</t>
    <phoneticPr fontId="9" type="noConversion"/>
  </si>
  <si>
    <t>权益法下可转损益的其他综合收益</t>
    <phoneticPr fontId="9" type="noConversion"/>
  </si>
  <si>
    <t>其他债权投资公允价值变动</t>
    <phoneticPr fontId="9" type="noConversion"/>
  </si>
  <si>
    <t>金融资产重分类计入其他综合收益的金额</t>
    <phoneticPr fontId="9" type="noConversion"/>
  </si>
  <si>
    <t>其他债权投资信用减值准备</t>
    <phoneticPr fontId="9" type="noConversion"/>
  </si>
  <si>
    <t>现金流量套期储备</t>
    <phoneticPr fontId="9" type="noConversion"/>
  </si>
  <si>
    <t>外币财务报表折算差额</t>
    <phoneticPr fontId="9" type="noConversion"/>
  </si>
  <si>
    <t>本期调整</t>
    <phoneticPr fontId="5" type="noConversion"/>
  </si>
  <si>
    <t>本期审定数</t>
    <phoneticPr fontId="5" type="noConversion"/>
  </si>
  <si>
    <t>上期调整</t>
    <phoneticPr fontId="5" type="noConversion"/>
  </si>
  <si>
    <t>上期审定数</t>
    <phoneticPr fontId="5" type="noConversion"/>
  </si>
  <si>
    <t>本期调整</t>
    <phoneticPr fontId="5" type="noConversion"/>
  </si>
  <si>
    <t>本期审定数</t>
    <phoneticPr fontId="5" type="noConversion"/>
  </si>
  <si>
    <t>上期调整</t>
    <phoneticPr fontId="5" type="noConversion"/>
  </si>
  <si>
    <t>上期审定数</t>
    <phoneticPr fontId="5" type="noConversion"/>
  </si>
  <si>
    <t>本期审定</t>
    <phoneticPr fontId="5" type="noConversion"/>
  </si>
  <si>
    <t>上期审定</t>
    <phoneticPr fontId="5" type="noConversion"/>
  </si>
  <si>
    <t>本期调整</t>
    <phoneticPr fontId="9" type="noConversion"/>
  </si>
  <si>
    <t>本期审定数</t>
    <phoneticPr fontId="9" type="noConversion"/>
  </si>
  <si>
    <t>上期调整</t>
    <phoneticPr fontId="9" type="noConversion"/>
  </si>
  <si>
    <t>上期审定数</t>
    <phoneticPr fontId="9" type="noConversion"/>
  </si>
  <si>
    <t>成本法核算的长期股权投资收益</t>
  </si>
  <si>
    <r>
      <rPr>
        <sz val="9"/>
        <rFont val="宋体"/>
        <family val="3"/>
        <charset val="134"/>
      </rPr>
      <t>若投资收益变动幅度达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</si>
  <si>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r>
      <rPr>
        <sz val="9"/>
        <rFont val="宋体"/>
        <family val="3"/>
        <charset val="134"/>
      </rPr>
      <t>若净敞口套期收益变动幅度达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</si>
  <si>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t>产生净敞口套期收益的来源</t>
    <phoneticPr fontId="9" type="noConversion"/>
  </si>
  <si>
    <t>净敞口套期下被套期项目累计公允价值变动转入当期损益的金额</t>
    <phoneticPr fontId="9" type="noConversion"/>
  </si>
  <si>
    <t>净敞口套期下现金流量套期储备转入当期损益的金额</t>
    <phoneticPr fontId="9" type="noConversion"/>
  </si>
  <si>
    <t>公允价值变动收益的来源</t>
    <phoneticPr fontId="9" type="noConversion"/>
  </si>
  <si>
    <t>交易性金融资产</t>
    <phoneticPr fontId="9" type="noConversion"/>
  </si>
  <si>
    <t>其他非流动金融资产</t>
  </si>
  <si>
    <t>交易性金融负债</t>
    <phoneticPr fontId="9" type="noConversion"/>
  </si>
  <si>
    <t>长期股权投资减值损失</t>
  </si>
  <si>
    <t>固定资产减值损失</t>
  </si>
  <si>
    <t>工程物资减值损失</t>
  </si>
  <si>
    <t>在建工程减值损失</t>
  </si>
  <si>
    <t>油气资产减值损失</t>
  </si>
  <si>
    <t>无形资产减值损失</t>
  </si>
  <si>
    <t>商誉减值损失</t>
  </si>
  <si>
    <t>存货跌价损失及合同履约成本减值损失</t>
  </si>
  <si>
    <t>持有待售资产减值损失</t>
  </si>
  <si>
    <t>投资性房地产减值损失</t>
    <phoneticPr fontId="9" type="noConversion"/>
  </si>
  <si>
    <t>生产性生物资产减值损失</t>
    <phoneticPr fontId="9" type="noConversion"/>
  </si>
  <si>
    <t>使用权资产减值损失</t>
  </si>
  <si>
    <r>
      <rPr>
        <sz val="9"/>
        <rFont val="宋体"/>
        <family val="3"/>
        <charset val="134"/>
      </rPr>
      <t>若公允价值变动收益变动幅度达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</si>
  <si>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r>
      <rPr>
        <sz val="9"/>
        <rFont val="宋体"/>
        <family val="3"/>
        <charset val="134"/>
      </rPr>
      <t>若信用减值损失变动幅度达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</si>
  <si>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r>
      <rPr>
        <sz val="9"/>
        <rFont val="宋体"/>
        <family val="3"/>
        <charset val="134"/>
      </rPr>
      <t>若资产减值损失变动幅度达</t>
    </r>
    <r>
      <rPr>
        <sz val="9"/>
        <rFont val="Arial"/>
        <family val="2"/>
      </rPr>
      <t>30%</t>
    </r>
    <r>
      <rPr>
        <sz val="9"/>
        <rFont val="宋体"/>
        <family val="3"/>
        <charset val="134"/>
      </rPr>
      <t>以上，或占公司报告期利润总额</t>
    </r>
    <r>
      <rPr>
        <sz val="9"/>
        <rFont val="Arial"/>
        <family val="2"/>
      </rPr>
      <t>10%</t>
    </r>
    <r>
      <rPr>
        <sz val="9"/>
        <rFont val="宋体"/>
        <family val="3"/>
        <charset val="134"/>
      </rPr>
      <t>以上，说明变动原因。</t>
    </r>
    <r>
      <rPr>
        <sz val="9"/>
        <rFont val="Arial"/>
        <family val="2"/>
      </rPr>
      <t xml:space="preserve">    </t>
    </r>
    <phoneticPr fontId="5" type="noConversion"/>
  </si>
  <si>
    <t>应收票据坏账损失</t>
    <phoneticPr fontId="9" type="noConversion"/>
  </si>
  <si>
    <t>应收账款坏账损失</t>
    <phoneticPr fontId="9" type="noConversion"/>
  </si>
  <si>
    <t>应收款项融资减值损失</t>
    <phoneticPr fontId="9" type="noConversion"/>
  </si>
  <si>
    <t>其他应收款坏账损失</t>
  </si>
  <si>
    <t>债权投资减值损失</t>
  </si>
  <si>
    <t>其他债权投资减值损失</t>
  </si>
  <si>
    <t>长期应收款坏账损失</t>
  </si>
  <si>
    <t>合同资产减值损失</t>
  </si>
  <si>
    <t>本期调整</t>
    <phoneticPr fontId="5" type="noConversion"/>
  </si>
  <si>
    <t>本期审定数</t>
    <phoneticPr fontId="5" type="noConversion"/>
  </si>
  <si>
    <t>上期调整</t>
    <phoneticPr fontId="5" type="noConversion"/>
  </si>
  <si>
    <t>上期审定数</t>
    <phoneticPr fontId="5" type="noConversion"/>
  </si>
  <si>
    <t>其他</t>
    <phoneticPr fontId="5" type="noConversion"/>
  </si>
  <si>
    <t>本期应交所得税调整</t>
    <phoneticPr fontId="5" type="noConversion"/>
  </si>
  <si>
    <t>本期递延所得税调整</t>
    <phoneticPr fontId="5" type="noConversion"/>
  </si>
  <si>
    <t>所得税费用审定数</t>
    <phoneticPr fontId="5" type="noConversion"/>
  </si>
  <si>
    <t>【货币资金】明细表</t>
    <phoneticPr fontId="9" type="noConversion"/>
  </si>
  <si>
    <t>类别</t>
    <phoneticPr fontId="5" type="noConversion"/>
  </si>
  <si>
    <t>是否受限</t>
    <phoneticPr fontId="5" type="noConversion"/>
  </si>
  <si>
    <t>【银行存款】明细表</t>
    <phoneticPr fontId="9" type="noConversion"/>
  </si>
  <si>
    <t>备注</t>
    <phoneticPr fontId="5" type="noConversion"/>
  </si>
  <si>
    <r>
      <t>2)</t>
    </r>
    <r>
      <rPr>
        <sz val="9"/>
        <rFont val="宋体"/>
        <family val="3"/>
        <charset val="134"/>
      </rPr>
      <t>需提供银行对帐单及调节表附后。</t>
    </r>
    <phoneticPr fontId="5" type="noConversion"/>
  </si>
  <si>
    <t>期末调整</t>
    <phoneticPr fontId="5" type="noConversion"/>
  </si>
  <si>
    <t>年初调整</t>
    <phoneticPr fontId="5" type="noConversion"/>
  </si>
  <si>
    <t>年初审定数</t>
    <phoneticPr fontId="5" type="noConversion"/>
  </si>
  <si>
    <t>【其他货币资金】明细表</t>
    <phoneticPr fontId="9" type="noConversion"/>
  </si>
  <si>
    <t>1)类别填列为承兑保证金、信用证保证金等</t>
    <phoneticPr fontId="5" type="noConversion"/>
  </si>
  <si>
    <t>【交易性金融资产】明细表</t>
    <phoneticPr fontId="9" type="noConversion"/>
  </si>
  <si>
    <t>期未调整</t>
    <phoneticPr fontId="5" type="noConversion"/>
  </si>
  <si>
    <t>【衍生金融资产】明细表</t>
    <phoneticPr fontId="9" type="noConversion"/>
  </si>
  <si>
    <t>合计</t>
    <phoneticPr fontId="5" type="noConversion"/>
  </si>
  <si>
    <t>年初调整</t>
    <phoneticPr fontId="5" type="noConversion"/>
  </si>
  <si>
    <t>期初金额</t>
    <phoneticPr fontId="9" type="noConversion"/>
  </si>
  <si>
    <t>本期变动</t>
    <phoneticPr fontId="5" type="noConversion"/>
  </si>
  <si>
    <t>期末金额</t>
    <phoneticPr fontId="5" type="noConversion"/>
  </si>
  <si>
    <t>【应收票据】明细表</t>
    <phoneticPr fontId="9" type="noConversion"/>
  </si>
  <si>
    <r>
      <t>1</t>
    </r>
    <r>
      <rPr>
        <sz val="9"/>
        <rFont val="宋体"/>
        <family val="3"/>
        <charset val="134"/>
      </rPr>
      <t>）根据客户备查簿设置情况提供。</t>
    </r>
    <phoneticPr fontId="9" type="noConversion"/>
  </si>
  <si>
    <t>【应收票据】披露明细表</t>
    <phoneticPr fontId="9" type="noConversion"/>
  </si>
  <si>
    <t>票据类型</t>
    <phoneticPr fontId="9" type="noConversion"/>
  </si>
  <si>
    <t>备注</t>
    <phoneticPr fontId="9" type="noConversion"/>
  </si>
  <si>
    <r>
      <rPr>
        <sz val="8"/>
        <rFont val="宋体"/>
        <family val="3"/>
        <charset val="134"/>
      </rPr>
      <t>填制要求：</t>
    </r>
  </si>
  <si>
    <r>
      <t>2)</t>
    </r>
    <r>
      <rPr>
        <sz val="8"/>
        <rFont val="宋体"/>
        <family val="3"/>
        <charset val="134"/>
      </rPr>
      <t>以前年度已全额计提坏账准备，或计提坏账准备的比例较大，但在本年度又全额或部分收回的，或通过重组等方式收回的应收款项，应说明其原因，原估计坏账准备计提比例的理由，以及原估计坏账准备计提比例的合理性；</t>
    </r>
  </si>
  <si>
    <r>
      <t>3)</t>
    </r>
    <r>
      <rPr>
        <sz val="8"/>
        <rFont val="宋体"/>
        <family val="3"/>
        <charset val="134"/>
      </rPr>
      <t>本年度实际核销的应收款项性质、原因及其金额。若实际核销的款项是因关联交易产生的，应单独说明；</t>
    </r>
  </si>
  <si>
    <r>
      <t>4)</t>
    </r>
    <r>
      <rPr>
        <sz val="8"/>
        <rFont val="宋体"/>
        <family val="3"/>
        <charset val="134"/>
      </rPr>
      <t>应收款项中如有持公司</t>
    </r>
    <r>
      <rPr>
        <sz val="8"/>
        <rFont val="Arial"/>
        <family val="2"/>
      </rPr>
      <t>5%</t>
    </r>
    <r>
      <rPr>
        <sz val="8"/>
        <rFont val="宋体"/>
        <family val="3"/>
        <charset val="134"/>
      </rPr>
      <t>（含</t>
    </r>
    <r>
      <rPr>
        <sz val="8"/>
        <rFont val="Arial"/>
        <family val="2"/>
      </rPr>
      <t>5%</t>
    </r>
    <r>
      <rPr>
        <sz val="8"/>
        <rFont val="宋体"/>
        <family val="3"/>
        <charset val="134"/>
      </rPr>
      <t>）以上表决权股份的股东单位欠款，应予以说明，并单独列示；如无此类欠款，也应予以说明；</t>
    </r>
  </si>
  <si>
    <t>关联方关系</t>
    <phoneticPr fontId="9" type="noConversion"/>
  </si>
  <si>
    <t>年初余额</t>
    <phoneticPr fontId="9" type="noConversion"/>
  </si>
  <si>
    <t>重分类调整</t>
    <phoneticPr fontId="9" type="noConversion"/>
  </si>
  <si>
    <t>其他调整</t>
    <phoneticPr fontId="9" type="noConversion"/>
  </si>
  <si>
    <t>年初审定数</t>
    <phoneticPr fontId="9" type="noConversion"/>
  </si>
  <si>
    <t>年初金额</t>
    <phoneticPr fontId="9" type="noConversion"/>
  </si>
  <si>
    <t>期末余额</t>
    <phoneticPr fontId="9" type="noConversion"/>
  </si>
  <si>
    <t>其他调整</t>
    <phoneticPr fontId="9" type="noConversion"/>
  </si>
  <si>
    <t>期末审定数</t>
    <phoneticPr fontId="9" type="noConversion"/>
  </si>
  <si>
    <t>期末金额</t>
    <phoneticPr fontId="9" type="noConversion"/>
  </si>
  <si>
    <t>【应收账款】明细表</t>
    <phoneticPr fontId="9" type="noConversion"/>
  </si>
  <si>
    <t>序号</t>
    <phoneticPr fontId="9" type="noConversion"/>
  </si>
  <si>
    <t>客户名称</t>
    <phoneticPr fontId="9" type="noConversion"/>
  </si>
  <si>
    <t>借方发生额</t>
    <phoneticPr fontId="9" type="noConversion"/>
  </si>
  <si>
    <t>贷方发生额</t>
    <phoneticPr fontId="9" type="noConversion"/>
  </si>
  <si>
    <r>
      <t>0-6个月</t>
    </r>
    <r>
      <rPr>
        <sz val="9"/>
        <rFont val="Arial"/>
        <family val="2"/>
      </rPr>
      <t/>
    </r>
    <phoneticPr fontId="9" type="noConversion"/>
  </si>
  <si>
    <t>【外币应收账款】明细表</t>
    <phoneticPr fontId="9" type="noConversion"/>
  </si>
  <si>
    <t>年初原币</t>
    <phoneticPr fontId="9" type="noConversion"/>
  </si>
  <si>
    <t>币种</t>
    <phoneticPr fontId="5" type="noConversion"/>
  </si>
  <si>
    <t>汇率</t>
    <phoneticPr fontId="5" type="noConversion"/>
  </si>
  <si>
    <t>期末原币</t>
    <phoneticPr fontId="5" type="noConversion"/>
  </si>
  <si>
    <t>信用风险组合计提</t>
    <phoneticPr fontId="9" type="noConversion"/>
  </si>
  <si>
    <r>
      <t>1)</t>
    </r>
    <r>
      <rPr>
        <sz val="8"/>
        <rFont val="宋体"/>
        <family val="3"/>
        <charset val="134"/>
      </rPr>
      <t>坏账计提类别按单项计提或信用风险组合计提填列，其中信用风险组合根据企业实际情况划分；</t>
    </r>
    <phoneticPr fontId="9" type="noConversion"/>
  </si>
  <si>
    <t>年初余额</t>
    <phoneticPr fontId="5" type="noConversion"/>
  </si>
  <si>
    <t>年初调整</t>
    <phoneticPr fontId="5" type="noConversion"/>
  </si>
  <si>
    <t>年初审定数</t>
    <phoneticPr fontId="5" type="noConversion"/>
  </si>
  <si>
    <t>年初数</t>
    <phoneticPr fontId="9" type="noConversion"/>
  </si>
  <si>
    <t>本期增加</t>
    <phoneticPr fontId="9" type="noConversion"/>
  </si>
  <si>
    <t>期末数</t>
    <phoneticPr fontId="9" type="noConversion"/>
  </si>
  <si>
    <t>项目</t>
    <phoneticPr fontId="9" type="noConversion"/>
  </si>
  <si>
    <t>本期减少</t>
    <phoneticPr fontId="9" type="noConversion"/>
  </si>
  <si>
    <t>单独计提减值、转回或转销原因</t>
    <phoneticPr fontId="9" type="noConversion"/>
  </si>
  <si>
    <t>转回</t>
    <phoneticPr fontId="9" type="noConversion"/>
  </si>
  <si>
    <t>转销</t>
    <phoneticPr fontId="9" type="noConversion"/>
  </si>
  <si>
    <t>【应收账款坏账准备】明细表</t>
    <phoneticPr fontId="9" type="noConversion"/>
  </si>
  <si>
    <t>期末余额</t>
    <phoneticPr fontId="5" type="noConversion"/>
  </si>
  <si>
    <t>期末调整</t>
    <phoneticPr fontId="5" type="noConversion"/>
  </si>
  <si>
    <t>期末审定数</t>
    <phoneticPr fontId="5" type="noConversion"/>
  </si>
  <si>
    <t xml:space="preserve">合计 </t>
    <phoneticPr fontId="9" type="noConversion"/>
  </si>
  <si>
    <t>【应收账款前十名】明细表</t>
    <phoneticPr fontId="9" type="noConversion"/>
  </si>
  <si>
    <t>【应收款项融资】明细表</t>
    <phoneticPr fontId="9" type="noConversion"/>
  </si>
  <si>
    <t>年初金额</t>
    <phoneticPr fontId="5" type="noConversion"/>
  </si>
  <si>
    <t>年初调整</t>
    <phoneticPr fontId="5" type="noConversion"/>
  </si>
  <si>
    <t>本期变动</t>
    <phoneticPr fontId="5" type="noConversion"/>
  </si>
  <si>
    <t>本期增加</t>
    <phoneticPr fontId="5" type="noConversion"/>
  </si>
  <si>
    <t>本期减少</t>
    <phoneticPr fontId="5" type="noConversion"/>
  </si>
  <si>
    <t>【应收款项融资减值准备】明细表</t>
    <phoneticPr fontId="9" type="noConversion"/>
  </si>
  <si>
    <t>年初调整</t>
    <phoneticPr fontId="5" type="noConversion"/>
  </si>
  <si>
    <t>期末调整</t>
    <phoneticPr fontId="5" type="noConversion"/>
  </si>
  <si>
    <t>期末审定数</t>
    <phoneticPr fontId="5" type="noConversion"/>
  </si>
  <si>
    <t>供应商名称</t>
    <phoneticPr fontId="9" type="noConversion"/>
  </si>
  <si>
    <t>款项性质和内容</t>
    <phoneticPr fontId="9" type="noConversion"/>
  </si>
  <si>
    <r>
      <t>1)</t>
    </r>
    <r>
      <rPr>
        <sz val="9"/>
        <rFont val="宋体"/>
        <family val="3"/>
        <charset val="134"/>
      </rPr>
      <t>账龄超过</t>
    </r>
    <r>
      <rPr>
        <sz val="9"/>
        <rFont val="Arial"/>
        <family val="2"/>
      </rPr>
      <t>1</t>
    </r>
    <r>
      <rPr>
        <sz val="9"/>
        <rFont val="宋体"/>
        <family val="3"/>
        <charset val="134"/>
      </rPr>
      <t>年的重要预付账款，应逐项说明未及时结算的原因；</t>
    </r>
    <phoneticPr fontId="5" type="noConversion"/>
  </si>
  <si>
    <t>【外币预付款项】明细表</t>
    <phoneticPr fontId="9" type="noConversion"/>
  </si>
  <si>
    <t>【其他应收款】明细表</t>
    <phoneticPr fontId="9" type="noConversion"/>
  </si>
  <si>
    <t>款项性质</t>
    <phoneticPr fontId="5" type="noConversion"/>
  </si>
  <si>
    <t>类别</t>
    <phoneticPr fontId="5" type="noConversion"/>
  </si>
  <si>
    <t>是否逾期</t>
    <phoneticPr fontId="5" type="noConversion"/>
  </si>
  <si>
    <t>【应收利息】明细表</t>
    <phoneticPr fontId="9" type="noConversion"/>
  </si>
  <si>
    <t>【应收股利】明细表</t>
    <phoneticPr fontId="9" type="noConversion"/>
  </si>
  <si>
    <t>备注</t>
    <phoneticPr fontId="5" type="noConversion"/>
  </si>
  <si>
    <t>【外币其他应收款】明细表</t>
    <phoneticPr fontId="9" type="noConversion"/>
  </si>
  <si>
    <r>
      <t>未来</t>
    </r>
    <r>
      <rPr>
        <sz val="8"/>
        <color rgb="FF000000"/>
        <rFont val="宋体"/>
        <family val="3"/>
        <charset val="134"/>
        <scheme val="minor"/>
      </rPr>
      <t>12个月预期信用损失</t>
    </r>
    <phoneticPr fontId="9" type="noConversion"/>
  </si>
  <si>
    <r>
      <t>整个存续期预期信用损失</t>
    </r>
    <r>
      <rPr>
        <sz val="8"/>
        <color rgb="FF000000"/>
        <rFont val="宋体"/>
        <family val="3"/>
        <charset val="134"/>
        <scheme val="minor"/>
      </rPr>
      <t>(未发生信用减值)</t>
    </r>
    <phoneticPr fontId="9" type="noConversion"/>
  </si>
  <si>
    <r>
      <t>整个存续期预期信用损失</t>
    </r>
    <r>
      <rPr>
        <sz val="8"/>
        <color rgb="FF000000"/>
        <rFont val="宋体"/>
        <family val="3"/>
        <charset val="134"/>
        <scheme val="minor"/>
      </rPr>
      <t>(已发生信用减值)</t>
    </r>
    <phoneticPr fontId="9" type="noConversion"/>
  </si>
  <si>
    <t>【存货及存货跌价准备】明细表</t>
    <phoneticPr fontId="9" type="noConversion"/>
  </si>
  <si>
    <t>【主要原材料、库存商品进销存】明细表</t>
    <phoneticPr fontId="9" type="noConversion"/>
  </si>
  <si>
    <t>【生产成本】明细表</t>
    <phoneticPr fontId="9" type="noConversion"/>
  </si>
  <si>
    <t>【制造费用】明细表</t>
    <phoneticPr fontId="9" type="noConversion"/>
  </si>
  <si>
    <t>期初数</t>
    <phoneticPr fontId="9" type="noConversion"/>
  </si>
  <si>
    <t>【合同资产及合同资产减值】明细表</t>
    <phoneticPr fontId="9" type="noConversion"/>
  </si>
  <si>
    <t>期初余额</t>
    <phoneticPr fontId="5" type="noConversion"/>
  </si>
  <si>
    <t>年初调整</t>
    <phoneticPr fontId="5" type="noConversion"/>
  </si>
  <si>
    <t>年初审定数</t>
    <phoneticPr fontId="5" type="noConversion"/>
  </si>
  <si>
    <t>【持有待售资产】明细表</t>
    <phoneticPr fontId="9" type="noConversion"/>
  </si>
  <si>
    <t>【一年内到期的非流动资产】明细表</t>
    <phoneticPr fontId="9" type="noConversion"/>
  </si>
  <si>
    <t>【其他流动资产】明细表</t>
    <phoneticPr fontId="9" type="noConversion"/>
  </si>
  <si>
    <t>面值</t>
    <phoneticPr fontId="5" type="noConversion"/>
  </si>
  <si>
    <t>票面利率（%)</t>
    <phoneticPr fontId="5" type="noConversion"/>
  </si>
  <si>
    <t>性质或内容</t>
    <phoneticPr fontId="9" type="noConversion"/>
  </si>
  <si>
    <t>票面利率（%）</t>
    <phoneticPr fontId="5" type="noConversion"/>
  </si>
  <si>
    <t>实际利率（%）</t>
    <phoneticPr fontId="5" type="noConversion"/>
  </si>
  <si>
    <r>
      <t>0-6个月</t>
    </r>
    <r>
      <rPr>
        <sz val="9"/>
        <rFont val="Arial"/>
        <family val="2"/>
      </rPr>
      <t/>
    </r>
    <phoneticPr fontId="9" type="noConversion"/>
  </si>
  <si>
    <t>面值</t>
    <phoneticPr fontId="9" type="noConversion"/>
  </si>
  <si>
    <t>年利率</t>
    <phoneticPr fontId="9" type="noConversion"/>
  </si>
  <si>
    <t>初始投资成本</t>
    <phoneticPr fontId="9" type="noConversion"/>
  </si>
  <si>
    <t>到期日</t>
    <phoneticPr fontId="9" type="noConversion"/>
  </si>
  <si>
    <t>本期利息</t>
    <phoneticPr fontId="9" type="noConversion"/>
  </si>
  <si>
    <t>应收或已收利息</t>
    <phoneticPr fontId="9" type="noConversion"/>
  </si>
  <si>
    <t>成本</t>
    <phoneticPr fontId="9" type="noConversion"/>
  </si>
  <si>
    <t>利息调整</t>
    <phoneticPr fontId="9" type="noConversion"/>
  </si>
  <si>
    <t>应计利息</t>
    <phoneticPr fontId="9" type="noConversion"/>
  </si>
  <si>
    <t>备注</t>
    <phoneticPr fontId="5" type="noConversion"/>
  </si>
  <si>
    <t>【长期股权投资及减值准备】明细表</t>
    <phoneticPr fontId="9" type="noConversion"/>
  </si>
  <si>
    <t>【被投资单位基本信息】明细表</t>
    <phoneticPr fontId="9" type="noConversion"/>
  </si>
  <si>
    <t>【投资性房地产】明细表</t>
    <phoneticPr fontId="9" type="noConversion"/>
  </si>
  <si>
    <t>【固定资产、累计折旧及减值准备】明细表</t>
    <phoneticPr fontId="9" type="noConversion"/>
  </si>
  <si>
    <t>【固定资产披露】明细表</t>
    <phoneticPr fontId="9" type="noConversion"/>
  </si>
  <si>
    <t>【在建工程】明细表</t>
    <phoneticPr fontId="9" type="noConversion"/>
  </si>
  <si>
    <t>【在建工程增加情况】明细表</t>
    <phoneticPr fontId="9" type="noConversion"/>
  </si>
  <si>
    <t>【在建工程减值准备】明细表</t>
    <phoneticPr fontId="9" type="noConversion"/>
  </si>
  <si>
    <t>【生产性生物资产】明细表</t>
    <phoneticPr fontId="9" type="noConversion"/>
  </si>
  <si>
    <t>【油气资产】明细表</t>
    <phoneticPr fontId="9" type="noConversion"/>
  </si>
  <si>
    <t>【无形资产及累计摊销】明细表</t>
    <phoneticPr fontId="9" type="noConversion"/>
  </si>
  <si>
    <t>【使用权资产、累计折旧及减值准备】明细表</t>
    <phoneticPr fontId="9" type="noConversion"/>
  </si>
  <si>
    <t>【开发支出】明细表</t>
    <phoneticPr fontId="9" type="noConversion"/>
  </si>
  <si>
    <t>【商誉及减值准备】明细表</t>
    <phoneticPr fontId="9" type="noConversion"/>
  </si>
  <si>
    <t>【长期待摊费用】明细表</t>
    <phoneticPr fontId="9" type="noConversion"/>
  </si>
  <si>
    <t>【递延所得税资产】明细表</t>
    <phoneticPr fontId="9" type="noConversion"/>
  </si>
  <si>
    <t>【其他非流动资产】明细表</t>
    <phoneticPr fontId="9" type="noConversion"/>
  </si>
  <si>
    <t>【所有权受限资产】明细表</t>
    <phoneticPr fontId="9" type="noConversion"/>
  </si>
  <si>
    <t>【其他流动负债】明细表</t>
    <phoneticPr fontId="9" type="noConversion"/>
  </si>
  <si>
    <t>【一年内到期的长期应付款】明细表</t>
    <phoneticPr fontId="9" type="noConversion"/>
  </si>
  <si>
    <t>【一年内到期的应付债券】明细表</t>
    <phoneticPr fontId="9" type="noConversion"/>
  </si>
  <si>
    <t>借款期限</t>
    <phoneticPr fontId="5" type="noConversion"/>
  </si>
  <si>
    <t>预计还期时间</t>
    <phoneticPr fontId="5" type="noConversion"/>
  </si>
  <si>
    <t>【一年内到期的非流动负债】明细表</t>
    <phoneticPr fontId="9" type="noConversion"/>
  </si>
  <si>
    <t>【持有待售负债】明细表</t>
    <phoneticPr fontId="9" type="noConversion"/>
  </si>
  <si>
    <t>【其他应付款前十名】明细表</t>
    <phoneticPr fontId="9" type="noConversion"/>
  </si>
  <si>
    <t>【外币其他应付款】明细表</t>
    <phoneticPr fontId="9" type="noConversion"/>
  </si>
  <si>
    <t>年初审定数</t>
    <phoneticPr fontId="5" type="noConversion"/>
  </si>
  <si>
    <t>借方发生额（原币）</t>
    <phoneticPr fontId="9" type="noConversion"/>
  </si>
  <si>
    <t>贷方发生额（原币）</t>
    <phoneticPr fontId="9" type="noConversion"/>
  </si>
  <si>
    <t>【应付利息】明细表</t>
    <phoneticPr fontId="9" type="noConversion"/>
  </si>
  <si>
    <t>【应付股利】明细表</t>
    <phoneticPr fontId="9" type="noConversion"/>
  </si>
  <si>
    <t>股东名称</t>
    <phoneticPr fontId="9" type="noConversion"/>
  </si>
  <si>
    <t>股利性质</t>
    <phoneticPr fontId="5" type="noConversion"/>
  </si>
  <si>
    <t>本期应付股利</t>
    <phoneticPr fontId="5" type="noConversion"/>
  </si>
  <si>
    <t>本期已付股利</t>
    <phoneticPr fontId="5" type="noConversion"/>
  </si>
  <si>
    <t>【其他应付款】明细表</t>
    <phoneticPr fontId="9" type="noConversion"/>
  </si>
  <si>
    <t>【应交增值税】明细表</t>
    <phoneticPr fontId="9" type="noConversion"/>
  </si>
  <si>
    <t>　　　出口退税</t>
    <phoneticPr fontId="9" type="noConversion"/>
  </si>
  <si>
    <t>　　　进项税额转出</t>
    <phoneticPr fontId="9" type="noConversion"/>
  </si>
  <si>
    <t>　　　转出多交增值税</t>
    <phoneticPr fontId="9" type="noConversion"/>
  </si>
  <si>
    <t>　　已交税金</t>
    <phoneticPr fontId="9" type="noConversion"/>
  </si>
  <si>
    <t>　　减免税款</t>
    <phoneticPr fontId="9" type="noConversion"/>
  </si>
  <si>
    <t>　　出口抵减内销产品应纳税额</t>
    <phoneticPr fontId="9" type="noConversion"/>
  </si>
  <si>
    <t>　　转出未交增值税</t>
    <phoneticPr fontId="9" type="noConversion"/>
  </si>
  <si>
    <t>【应交税费】明细表</t>
    <phoneticPr fontId="9" type="noConversion"/>
  </si>
  <si>
    <t>【应付职工薪酬】明细表</t>
    <phoneticPr fontId="9" type="noConversion"/>
  </si>
  <si>
    <t>【合同负债】明细表</t>
    <phoneticPr fontId="9" type="noConversion"/>
  </si>
  <si>
    <t>【预收款项前十名】明细表</t>
    <phoneticPr fontId="9" type="noConversion"/>
  </si>
  <si>
    <t>【外币预收款项】明细表</t>
    <phoneticPr fontId="9" type="noConversion"/>
  </si>
  <si>
    <t>关联方关系</t>
    <phoneticPr fontId="5" type="noConversion"/>
  </si>
  <si>
    <t>关联方关系</t>
    <phoneticPr fontId="5" type="noConversion"/>
  </si>
  <si>
    <t>年初原币数</t>
    <phoneticPr fontId="5" type="noConversion"/>
  </si>
  <si>
    <t>期末原币余额</t>
    <phoneticPr fontId="9" type="noConversion"/>
  </si>
  <si>
    <t>【预收款项】明细表</t>
    <phoneticPr fontId="9" type="noConversion"/>
  </si>
  <si>
    <t>【应付账款前十名】明细表</t>
    <phoneticPr fontId="9" type="noConversion"/>
  </si>
  <si>
    <t>【外币应付账款】明细表</t>
    <phoneticPr fontId="9" type="noConversion"/>
  </si>
  <si>
    <t>年初余额</t>
    <phoneticPr fontId="5" type="noConversion"/>
  </si>
  <si>
    <t>借方发生额</t>
    <phoneticPr fontId="9" type="noConversion"/>
  </si>
  <si>
    <t>贷方发生额</t>
    <phoneticPr fontId="9" type="noConversion"/>
  </si>
  <si>
    <t>【应付账款】明细表</t>
    <phoneticPr fontId="9" type="noConversion"/>
  </si>
  <si>
    <t>【应付票据】明细表</t>
    <phoneticPr fontId="9" type="noConversion"/>
  </si>
  <si>
    <t>【衍生金融负债】明细表</t>
    <phoneticPr fontId="9" type="noConversion"/>
  </si>
  <si>
    <t>【交易性金融负债】明细表</t>
    <phoneticPr fontId="9" type="noConversion"/>
  </si>
  <si>
    <t>【已到期未偿还的短期借款】明细表</t>
    <phoneticPr fontId="9" type="noConversion"/>
  </si>
  <si>
    <t>【外币短期借款】明细表</t>
    <phoneticPr fontId="9" type="noConversion"/>
  </si>
  <si>
    <t>本期增加(原币）</t>
    <phoneticPr fontId="9" type="noConversion"/>
  </si>
  <si>
    <t>本期减少（原币）</t>
    <phoneticPr fontId="9" type="noConversion"/>
  </si>
  <si>
    <t>期末汇率</t>
    <phoneticPr fontId="5" type="noConversion"/>
  </si>
  <si>
    <t>年初汇率</t>
    <phoneticPr fontId="9" type="noConversion"/>
  </si>
  <si>
    <t>【应付债券】明细表</t>
    <phoneticPr fontId="9" type="noConversion"/>
  </si>
  <si>
    <t>【租赁负债】明细表</t>
    <phoneticPr fontId="9" type="noConversion"/>
  </si>
  <si>
    <t>【长期应付款】明细表</t>
    <phoneticPr fontId="9" type="noConversion"/>
  </si>
  <si>
    <t>【专项应付款】明细表</t>
    <phoneticPr fontId="9" type="noConversion"/>
  </si>
  <si>
    <t>【预计负债】明细表</t>
    <phoneticPr fontId="9" type="noConversion"/>
  </si>
  <si>
    <t>【递延收益】明细表</t>
    <phoneticPr fontId="9" type="noConversion"/>
  </si>
  <si>
    <t>【递延所得税负债】明细表</t>
    <phoneticPr fontId="9" type="noConversion"/>
  </si>
  <si>
    <t>【其他非流动负债】明细表</t>
    <phoneticPr fontId="9" type="noConversion"/>
  </si>
  <si>
    <t>年初调整</t>
    <phoneticPr fontId="5" type="noConversion"/>
  </si>
  <si>
    <t>年初审定数</t>
    <phoneticPr fontId="5" type="noConversion"/>
  </si>
  <si>
    <t>期末调整</t>
    <phoneticPr fontId="5" type="noConversion"/>
  </si>
  <si>
    <t>期末审定数</t>
    <phoneticPr fontId="5" type="noConversion"/>
  </si>
  <si>
    <t>【预计辞退福利】明细表</t>
    <phoneticPr fontId="9" type="noConversion"/>
  </si>
  <si>
    <t>长期应付职工薪酬</t>
    <phoneticPr fontId="5" type="noConversion"/>
  </si>
  <si>
    <t>【实收资本（股本）】明细表</t>
    <phoneticPr fontId="9" type="noConversion"/>
  </si>
  <si>
    <t>【库存股】明细表</t>
    <phoneticPr fontId="9" type="noConversion"/>
  </si>
  <si>
    <t>【其他综合收益】明细表</t>
    <phoneticPr fontId="9" type="noConversion"/>
  </si>
  <si>
    <t>【专项储备】明细表</t>
    <phoneticPr fontId="9" type="noConversion"/>
  </si>
  <si>
    <t>【盈余公积】明细表</t>
    <phoneticPr fontId="9" type="noConversion"/>
  </si>
  <si>
    <t>【未分配利润】明细表</t>
    <phoneticPr fontId="9" type="noConversion"/>
  </si>
  <si>
    <t>【营业收入和营业成本】明细表</t>
    <phoneticPr fontId="9" type="noConversion"/>
  </si>
  <si>
    <t>变动比率（%）</t>
    <phoneticPr fontId="9" type="noConversion"/>
  </si>
  <si>
    <t>【主营业务收入和主营业务成本】明细表 1</t>
    <phoneticPr fontId="9" type="noConversion"/>
  </si>
  <si>
    <t>【主营业务收入和主营业务成本】明细表 2</t>
    <phoneticPr fontId="9" type="noConversion"/>
  </si>
  <si>
    <t>【主营业务收入和主营业务成本】明细表 3</t>
    <phoneticPr fontId="9" type="noConversion"/>
  </si>
  <si>
    <t>【销售前10名客户】明细表</t>
    <phoneticPr fontId="9" type="noConversion"/>
  </si>
  <si>
    <t>【其他业务收入和其他业务成本】明细表</t>
    <phoneticPr fontId="9" type="noConversion"/>
  </si>
  <si>
    <t>【税金及附加】明细表</t>
    <phoneticPr fontId="17" type="noConversion"/>
  </si>
  <si>
    <t>【销售费用】明细表</t>
    <phoneticPr fontId="9" type="noConversion"/>
  </si>
  <si>
    <t>【管理费用】明细表</t>
    <phoneticPr fontId="9" type="noConversion"/>
  </si>
  <si>
    <t>【研发费用】明细表</t>
    <phoneticPr fontId="9" type="noConversion"/>
  </si>
  <si>
    <t>【财务费用】明细表</t>
    <phoneticPr fontId="9" type="noConversion"/>
  </si>
  <si>
    <t>【其他收益】明细表</t>
    <phoneticPr fontId="9" type="noConversion"/>
  </si>
  <si>
    <t>【投资收益】明细表</t>
    <phoneticPr fontId="9" type="noConversion"/>
  </si>
  <si>
    <t>【净敞口套期收益】明细表</t>
    <phoneticPr fontId="9" type="noConversion"/>
  </si>
  <si>
    <t>【公允价值变动收益】明细表</t>
    <phoneticPr fontId="9" type="noConversion"/>
  </si>
  <si>
    <t>衍生金融工具产生的公允价值变动收益</t>
    <phoneticPr fontId="9" type="noConversion"/>
  </si>
  <si>
    <t>备注</t>
    <phoneticPr fontId="9" type="noConversion"/>
  </si>
  <si>
    <t>【信用减值损失】明细表</t>
    <phoneticPr fontId="9" type="noConversion"/>
  </si>
  <si>
    <t>【资产减值损失】明细表</t>
    <phoneticPr fontId="9" type="noConversion"/>
  </si>
  <si>
    <t>……</t>
    <phoneticPr fontId="5" type="noConversion"/>
  </si>
  <si>
    <t>【资产处置收益】明细表</t>
    <phoneticPr fontId="9" type="noConversion"/>
  </si>
  <si>
    <t>【营业外收入】明细表</t>
    <phoneticPr fontId="9" type="noConversion"/>
  </si>
  <si>
    <t>【营业外支出】明细表</t>
    <phoneticPr fontId="9" type="noConversion"/>
  </si>
  <si>
    <t>【所得税费用】明细表</t>
    <phoneticPr fontId="9" type="noConversion"/>
  </si>
  <si>
    <t>【现金流量项目】明细表</t>
    <phoneticPr fontId="9" type="noConversion"/>
  </si>
  <si>
    <t>【关联方往来】明细表</t>
    <phoneticPr fontId="9" type="noConversion"/>
  </si>
  <si>
    <t>债权投资</t>
    <phoneticPr fontId="9" type="noConversion"/>
  </si>
  <si>
    <t>其他债权投资</t>
    <phoneticPr fontId="9" type="noConversion"/>
  </si>
  <si>
    <t>长期应收款</t>
    <phoneticPr fontId="9" type="noConversion"/>
  </si>
  <si>
    <t>长期股权投资</t>
    <phoneticPr fontId="9" type="noConversion"/>
  </si>
  <si>
    <t>其他权益工具投资</t>
    <phoneticPr fontId="9" type="noConversion"/>
  </si>
  <si>
    <t>其他非流动金融资产</t>
    <phoneticPr fontId="9" type="noConversion"/>
  </si>
  <si>
    <t>投资性房地产</t>
    <phoneticPr fontId="9" type="noConversion"/>
  </si>
  <si>
    <t>固定资产</t>
    <phoneticPr fontId="9" type="noConversion"/>
  </si>
  <si>
    <t>在建工程</t>
    <phoneticPr fontId="9" type="noConversion"/>
  </si>
  <si>
    <t>生产性生物资产</t>
    <phoneticPr fontId="9" type="noConversion"/>
  </si>
  <si>
    <t>油气资产</t>
    <phoneticPr fontId="9" type="noConversion"/>
  </si>
  <si>
    <t>使用权资产</t>
    <phoneticPr fontId="9" type="noConversion"/>
  </si>
  <si>
    <t>无形资产</t>
    <phoneticPr fontId="9" type="noConversion"/>
  </si>
  <si>
    <t>开发支出</t>
    <phoneticPr fontId="9" type="noConversion"/>
  </si>
  <si>
    <t>商誉</t>
    <phoneticPr fontId="9" type="noConversion"/>
  </si>
  <si>
    <t>长期待摊费用</t>
    <phoneticPr fontId="9" type="noConversion"/>
  </si>
  <si>
    <t>递延所得税资产</t>
    <phoneticPr fontId="9" type="noConversion"/>
  </si>
  <si>
    <t>其他非流动资产</t>
    <phoneticPr fontId="9" type="noConversion"/>
  </si>
  <si>
    <t>本期股利</t>
    <phoneticPr fontId="5" type="noConversion"/>
  </si>
  <si>
    <t>累计利得</t>
    <phoneticPr fontId="5" type="noConversion"/>
  </si>
  <si>
    <t>累计损失</t>
    <phoneticPr fontId="5" type="noConversion"/>
  </si>
  <si>
    <t>指定为以公允价值计量且其变动计入其他综合收益的原因</t>
  </si>
  <si>
    <t xml:space="preserve"> 其他流动资产</t>
    <phoneticPr fontId="9" type="noConversion"/>
  </si>
  <si>
    <t>年初调整</t>
    <phoneticPr fontId="5" type="noConversion"/>
  </si>
  <si>
    <t>本期增加</t>
    <phoneticPr fontId="5" type="noConversion"/>
  </si>
  <si>
    <t>本期减少</t>
    <phoneticPr fontId="5" type="noConversion"/>
  </si>
  <si>
    <t>年初余额</t>
    <phoneticPr fontId="5" type="noConversion"/>
  </si>
  <si>
    <t>本期增加</t>
    <phoneticPr fontId="5" type="noConversion"/>
  </si>
  <si>
    <t>本期减少</t>
    <phoneticPr fontId="5" type="noConversion"/>
  </si>
  <si>
    <t>一年内到期的长期借款</t>
    <phoneticPr fontId="9" type="noConversion"/>
  </si>
  <si>
    <t>一年内到期的应付债券</t>
    <phoneticPr fontId="9" type="noConversion"/>
  </si>
  <si>
    <t>一年内到期的长期应付款</t>
    <phoneticPr fontId="9" type="noConversion"/>
  </si>
  <si>
    <t>链接</t>
    <phoneticPr fontId="5" type="noConversion"/>
  </si>
  <si>
    <t>期末明细表数</t>
    <phoneticPr fontId="5" type="noConversion"/>
  </si>
  <si>
    <t>核对1</t>
    <phoneticPr fontId="5" type="noConversion"/>
  </si>
  <si>
    <t>期初明细表数</t>
    <phoneticPr fontId="5" type="noConversion"/>
  </si>
  <si>
    <t>核对2</t>
    <phoneticPr fontId="5" type="noConversion"/>
  </si>
  <si>
    <t>营业收入</t>
    <phoneticPr fontId="9" type="noConversion"/>
  </si>
  <si>
    <t>营业成本</t>
    <phoneticPr fontId="9" type="noConversion"/>
  </si>
  <si>
    <t>净敞口套期收益</t>
    <phoneticPr fontId="9" type="noConversion"/>
  </si>
  <si>
    <t>信用减值损失</t>
    <phoneticPr fontId="9" type="noConversion"/>
  </si>
  <si>
    <t>上期发生额</t>
    <phoneticPr fontId="5" type="noConversion"/>
  </si>
  <si>
    <t xml:space="preserve">  其他流动负债</t>
    <phoneticPr fontId="5" type="noConversion"/>
  </si>
  <si>
    <t>长期借款</t>
    <phoneticPr fontId="9" type="noConversion"/>
  </si>
  <si>
    <t>应付债券</t>
    <phoneticPr fontId="9" type="noConversion"/>
  </si>
  <si>
    <t>其中：优先股</t>
    <phoneticPr fontId="9" type="noConversion"/>
  </si>
  <si>
    <t xml:space="preserve">          永续债</t>
    <phoneticPr fontId="9" type="noConversion"/>
  </si>
  <si>
    <t>租赁负债</t>
    <phoneticPr fontId="9" type="noConversion"/>
  </si>
  <si>
    <t>长期应付款</t>
    <phoneticPr fontId="9" type="noConversion"/>
  </si>
  <si>
    <t>长期应付职工薪酬</t>
    <phoneticPr fontId="5" type="noConversion"/>
  </si>
  <si>
    <t>预计负债</t>
    <phoneticPr fontId="9" type="noConversion"/>
  </si>
  <si>
    <t>递延收益</t>
    <phoneticPr fontId="9" type="noConversion"/>
  </si>
  <si>
    <t>递延所得税负债</t>
    <phoneticPr fontId="9" type="noConversion"/>
  </si>
  <si>
    <t>其他非流动负债</t>
    <phoneticPr fontId="9" type="noConversion"/>
  </si>
  <si>
    <t>实收资本（或股本）</t>
    <phoneticPr fontId="9" type="noConversion"/>
  </si>
  <si>
    <t>其他权益工具</t>
    <phoneticPr fontId="5" type="noConversion"/>
  </si>
  <si>
    <t xml:space="preserve">            永续债</t>
    <phoneticPr fontId="5" type="noConversion"/>
  </si>
  <si>
    <t>期末余额</t>
    <phoneticPr fontId="5" type="noConversion"/>
  </si>
  <si>
    <t>年初审定数</t>
    <phoneticPr fontId="9" type="noConversion"/>
  </si>
  <si>
    <t>期末审定数</t>
    <phoneticPr fontId="9" type="noConversion"/>
  </si>
  <si>
    <t>收入审定数</t>
    <phoneticPr fontId="5" type="noConversion"/>
  </si>
  <si>
    <t>成本审定数</t>
    <phoneticPr fontId="5" type="noConversion"/>
  </si>
  <si>
    <t>2.企业只填列白色区域，调整档（浅绿色）由审计人员根据审计调整后金额填列；</t>
    <phoneticPr fontId="5" type="noConversion"/>
  </si>
  <si>
    <t>3.企业往来存在本位币和外币往来账户，请分别填列；</t>
    <phoneticPr fontId="5" type="noConversion"/>
  </si>
  <si>
    <t>4.固定资产、无形资产、投资性房地产等长期资产请选择一种披露格式填列；</t>
    <phoneticPr fontId="5" type="noConversion"/>
  </si>
  <si>
    <t>5.应交税费、销售费用及管理费用等明细表中明细项目，请根据公司实际业务进行更改；</t>
    <phoneticPr fontId="5" type="noConversion"/>
  </si>
  <si>
    <t>6如果有其他疑问请及时与负责贵公司项目的负责人联系。感谢您在百忙之中配合我们的工作！</t>
    <phoneticPr fontId="5" type="noConversion"/>
  </si>
  <si>
    <t>ZJ1</t>
    <phoneticPr fontId="5" type="noConversion"/>
  </si>
  <si>
    <t>关联方关系</t>
    <phoneticPr fontId="9" type="noConversion"/>
  </si>
  <si>
    <t>二、已背书（转让）但尚未到期的票据情况：</t>
    <phoneticPr fontId="9" type="noConversion"/>
  </si>
  <si>
    <t>【应收账款】明细表</t>
  </si>
  <si>
    <t>【其他应收款】明细表</t>
  </si>
  <si>
    <t>【外币应收账款】明细表</t>
  </si>
  <si>
    <t>【外币其他应收款】明细表</t>
  </si>
  <si>
    <t>职工薪酬</t>
    <phoneticPr fontId="9" type="noConversion"/>
  </si>
  <si>
    <t>材料费</t>
    <phoneticPr fontId="9" type="noConversion"/>
  </si>
  <si>
    <t>办公费</t>
    <phoneticPr fontId="9" type="noConversion"/>
  </si>
  <si>
    <t>折旧费</t>
    <phoneticPr fontId="9" type="noConversion"/>
  </si>
  <si>
    <t>无形资产摊销</t>
    <phoneticPr fontId="9" type="noConversion"/>
  </si>
  <si>
    <t>长期待摊费用摊销</t>
    <phoneticPr fontId="9" type="noConversion"/>
  </si>
  <si>
    <t>委托外部研发费</t>
    <phoneticPr fontId="9" type="noConversion"/>
  </si>
  <si>
    <t>城市维护建设税</t>
  </si>
  <si>
    <t>教育费附加</t>
  </si>
  <si>
    <t>地方教育费附加</t>
    <phoneticPr fontId="9" type="noConversion"/>
  </si>
  <si>
    <t>地方水利建设基金</t>
    <phoneticPr fontId="9" type="noConversion"/>
  </si>
  <si>
    <t>其他业务收入</t>
  </si>
  <si>
    <t>其中：材料销售</t>
    <phoneticPr fontId="9" type="noConversion"/>
  </si>
  <si>
    <t xml:space="preserve">      固定资产出租</t>
    <phoneticPr fontId="9" type="noConversion"/>
  </si>
  <si>
    <t xml:space="preserve">      咨询费收入</t>
    <phoneticPr fontId="9" type="noConversion"/>
  </si>
  <si>
    <t xml:space="preserve">      资金占用</t>
    <phoneticPr fontId="9" type="noConversion"/>
  </si>
  <si>
    <t xml:space="preserve">      其他×</t>
    <phoneticPr fontId="9" type="noConversion"/>
  </si>
  <si>
    <t>其他业务成本</t>
    <phoneticPr fontId="9" type="noConversion"/>
  </si>
  <si>
    <t>其他业务利润</t>
  </si>
  <si>
    <t>毛利变动原因说明</t>
    <phoneticPr fontId="9" type="noConversion"/>
  </si>
  <si>
    <t>明细项目</t>
    <phoneticPr fontId="9" type="noConversion"/>
  </si>
  <si>
    <t>原因</t>
    <phoneticPr fontId="9" type="noConversion"/>
  </si>
  <si>
    <t>索引号</t>
    <phoneticPr fontId="9" type="noConversion"/>
  </si>
  <si>
    <t>页  次</t>
    <phoneticPr fontId="9" type="noConversion"/>
  </si>
  <si>
    <t>金融机构手续费</t>
    <phoneticPr fontId="9" type="noConversion"/>
  </si>
  <si>
    <t>与资产相关/与收益相关</t>
    <phoneticPr fontId="5" type="noConversion"/>
  </si>
  <si>
    <t>索引号：</t>
    <phoneticPr fontId="9" type="noConversion"/>
  </si>
  <si>
    <t>页  次：</t>
    <phoneticPr fontId="9" type="noConversion"/>
  </si>
  <si>
    <t xml:space="preserve">页  次  </t>
    <phoneticPr fontId="9" type="noConversion"/>
  </si>
  <si>
    <t>辞退福利折现计算表</t>
    <phoneticPr fontId="9" type="noConversion"/>
  </si>
  <si>
    <t>辞退福利折现计算表（续）</t>
    <phoneticPr fontId="9" type="noConversion"/>
  </si>
  <si>
    <t>请输入截止日期：</t>
    <phoneticPr fontId="9" type="noConversion"/>
  </si>
  <si>
    <t>男性干部退休年龄：</t>
    <phoneticPr fontId="9" type="noConversion"/>
  </si>
  <si>
    <t>(岁)</t>
    <phoneticPr fontId="9" type="noConversion"/>
  </si>
  <si>
    <t>女性干部退休年龄：</t>
    <phoneticPr fontId="9" type="noConversion"/>
  </si>
  <si>
    <t>男性工人退休年龄：</t>
    <phoneticPr fontId="9" type="noConversion"/>
  </si>
  <si>
    <t>女性工人退休年龄：</t>
    <phoneticPr fontId="9" type="noConversion"/>
  </si>
  <si>
    <t>索引号</t>
  </si>
  <si>
    <t>页  次</t>
  </si>
  <si>
    <t>与企业日常活动无关的政府补助</t>
    <phoneticPr fontId="9" type="noConversion"/>
  </si>
  <si>
    <t>接受捐赠利得</t>
    <phoneticPr fontId="9" type="noConversion"/>
  </si>
  <si>
    <t xml:space="preserve">若营业外收入变动幅度达30%以上，或占公司报告期利润总额10%以上，说明变动原因。    </t>
    <phoneticPr fontId="5" type="noConversion"/>
  </si>
  <si>
    <t>非常损失</t>
    <phoneticPr fontId="9" type="noConversion"/>
  </si>
  <si>
    <t>其他</t>
    <phoneticPr fontId="9" type="noConversion"/>
  </si>
  <si>
    <t xml:space="preserve">若营业外支出变动幅度达30%以上，或占公司报告期利润总额10%以上，说明变动原因。    </t>
    <phoneticPr fontId="5" type="noConversion"/>
  </si>
  <si>
    <t>其中：</t>
    <phoneticPr fontId="9" type="noConversion"/>
  </si>
  <si>
    <t>利润总额</t>
    <phoneticPr fontId="9" type="noConversion"/>
  </si>
  <si>
    <t>加：纳税调整增加额</t>
    <phoneticPr fontId="9" type="noConversion"/>
  </si>
  <si>
    <t>减：纳税调整减少额</t>
    <phoneticPr fontId="9" type="noConversion"/>
  </si>
  <si>
    <t>其中：不征税收入</t>
    <phoneticPr fontId="9" type="noConversion"/>
  </si>
  <si>
    <t>免税收入</t>
    <phoneticPr fontId="9" type="noConversion"/>
  </si>
  <si>
    <t>减计收入</t>
    <phoneticPr fontId="9" type="noConversion"/>
  </si>
  <si>
    <t>加：境外应纳税所得弥补境内亏损</t>
    <phoneticPr fontId="9" type="noConversion"/>
  </si>
  <si>
    <t>减：以前年度亏损</t>
    <phoneticPr fontId="9" type="noConversion"/>
  </si>
  <si>
    <t>应纳税所得额</t>
    <phoneticPr fontId="9" type="noConversion"/>
  </si>
  <si>
    <t>所得税率</t>
    <phoneticPr fontId="9" type="noConversion"/>
  </si>
  <si>
    <t>本年所得税费用</t>
    <phoneticPr fontId="9" type="noConversion"/>
  </si>
  <si>
    <t>递延所得税费用</t>
    <phoneticPr fontId="9" type="noConversion"/>
  </si>
  <si>
    <t>所得税费用</t>
    <phoneticPr fontId="9" type="noConversion"/>
  </si>
  <si>
    <t>本公司声明：所提供的上述关联方关系明细表已包括按企业会计准则——关联方披露准则界定的本公司全部关联方。</t>
  </si>
  <si>
    <t>公司名称</t>
  </si>
  <si>
    <t>与被审计单位关系</t>
    <phoneticPr fontId="9" type="noConversion"/>
  </si>
  <si>
    <t>是否为本期新增关联方</t>
    <phoneticPr fontId="9" type="noConversion"/>
  </si>
  <si>
    <t>企业类型</t>
  </si>
  <si>
    <t>注册地</t>
  </si>
  <si>
    <t>法人代表</t>
  </si>
  <si>
    <t>组织机构代码</t>
  </si>
  <si>
    <t>业务性质</t>
    <phoneticPr fontId="9" type="noConversion"/>
  </si>
  <si>
    <t>注册资本</t>
    <phoneticPr fontId="9" type="noConversion"/>
  </si>
  <si>
    <t>对被审计单位表决权比例</t>
    <phoneticPr fontId="9" type="noConversion"/>
  </si>
  <si>
    <t>母公司</t>
  </si>
  <si>
    <t>最终控制方</t>
  </si>
  <si>
    <t>母公司的控制人</t>
  </si>
  <si>
    <t>注：母公司及最终控制方均不对外提供财务报表的，说明母公司之上与其最近的对外提供财务报表的母公司名称。</t>
    <phoneticPr fontId="9" type="noConversion"/>
  </si>
  <si>
    <t>对被审计单位影响</t>
    <phoneticPr fontId="9" type="noConversion"/>
  </si>
  <si>
    <t>对被审计单位
持股比例</t>
    <phoneticPr fontId="9" type="noConversion"/>
  </si>
  <si>
    <t>被审计单位持股比例</t>
    <phoneticPr fontId="9" type="noConversion"/>
  </si>
  <si>
    <t>被审计单位表决权比例</t>
    <phoneticPr fontId="9" type="noConversion"/>
  </si>
  <si>
    <t>(1) 基本情况</t>
    <phoneticPr fontId="9" type="noConversion"/>
  </si>
  <si>
    <t>被审计单位合计持股比例</t>
    <phoneticPr fontId="9" type="noConversion"/>
  </si>
  <si>
    <t>被审计单位合计表决权比例</t>
    <phoneticPr fontId="9" type="noConversion"/>
  </si>
  <si>
    <t>(2) 财务信息</t>
    <phoneticPr fontId="9" type="noConversion"/>
  </si>
  <si>
    <t>本年营业收入总额</t>
    <phoneticPr fontId="9" type="noConversion"/>
  </si>
  <si>
    <t>本年净利润</t>
    <phoneticPr fontId="9" type="noConversion"/>
  </si>
  <si>
    <t>一、合营企业</t>
    <phoneticPr fontId="9" type="noConversion"/>
  </si>
  <si>
    <t>二、联营企业</t>
    <phoneticPr fontId="9" type="noConversion"/>
  </si>
  <si>
    <t>注：合营企业、联营企业的重要会计政策、会计估计与公司的会计政策、会计估计存在重大差异的，应予以披露。</t>
    <phoneticPr fontId="9" type="noConversion"/>
  </si>
  <si>
    <t>名 称</t>
    <phoneticPr fontId="9" type="noConversion"/>
  </si>
  <si>
    <t>实体性质</t>
    <phoneticPr fontId="9" type="noConversion"/>
  </si>
  <si>
    <t>与本公司的关系</t>
  </si>
  <si>
    <t>公司名称/个人</t>
    <phoneticPr fontId="9" type="noConversion"/>
  </si>
  <si>
    <t>注：主要包括：</t>
    <phoneticPr fontId="9" type="noConversion"/>
  </si>
  <si>
    <t>关联方名称</t>
  </si>
  <si>
    <t>关联交易类型</t>
    <phoneticPr fontId="9" type="noConversion"/>
  </si>
  <si>
    <t>关联交易内容</t>
    <phoneticPr fontId="9" type="noConversion"/>
  </si>
  <si>
    <t>上年数</t>
    <phoneticPr fontId="9" type="noConversion"/>
  </si>
  <si>
    <t>金额</t>
  </si>
  <si>
    <t>占同类销货的比例</t>
    <phoneticPr fontId="9" type="noConversion"/>
  </si>
  <si>
    <t>定价政策</t>
    <phoneticPr fontId="9" type="noConversion"/>
  </si>
  <si>
    <t>委托方名称</t>
  </si>
  <si>
    <t>受托方名称</t>
  </si>
  <si>
    <t>托管资产情况</t>
    <phoneticPr fontId="9" type="noConversion"/>
  </si>
  <si>
    <t>托管资产涉及金额</t>
    <phoneticPr fontId="9" type="noConversion"/>
  </si>
  <si>
    <t>托管起始日</t>
    <phoneticPr fontId="9" type="noConversion"/>
  </si>
  <si>
    <t>托管终止日</t>
    <phoneticPr fontId="9" type="noConversion"/>
  </si>
  <si>
    <t>托管收益</t>
    <phoneticPr fontId="9" type="noConversion"/>
  </si>
  <si>
    <t>托管收益确定依据</t>
    <phoneticPr fontId="9" type="noConversion"/>
  </si>
  <si>
    <t>托管收益对公司影响</t>
    <phoneticPr fontId="9" type="noConversion"/>
  </si>
  <si>
    <t>关联托管情况说明：</t>
    <phoneticPr fontId="9" type="noConversion"/>
  </si>
  <si>
    <t>出包方名称</t>
    <phoneticPr fontId="9" type="noConversion"/>
  </si>
  <si>
    <t>承包方名称</t>
    <phoneticPr fontId="9" type="noConversion"/>
  </si>
  <si>
    <t>承包资产情况</t>
  </si>
  <si>
    <t>承包资产涉及金额</t>
  </si>
  <si>
    <t>承包起始日</t>
  </si>
  <si>
    <t>承包终止日</t>
  </si>
  <si>
    <t>承包收益</t>
  </si>
  <si>
    <t>承包收益确定依据</t>
  </si>
  <si>
    <t>承包收益对公司影响</t>
  </si>
  <si>
    <t>关联承包情况说明：</t>
    <phoneticPr fontId="9" type="noConversion"/>
  </si>
  <si>
    <t>出租方名称</t>
    <phoneticPr fontId="9" type="noConversion"/>
  </si>
  <si>
    <t>租赁资产情况</t>
  </si>
  <si>
    <t>租赁资产涉及金额</t>
  </si>
  <si>
    <t>租赁起始日</t>
  </si>
  <si>
    <t>租赁终止日</t>
  </si>
  <si>
    <t>租赁收益对公司影响</t>
  </si>
  <si>
    <t>关联租赁情况说明：</t>
  </si>
  <si>
    <t>担保方</t>
  </si>
  <si>
    <t>被担保方</t>
  </si>
  <si>
    <t>担保金额</t>
  </si>
  <si>
    <t>担保起始日</t>
    <phoneticPr fontId="9" type="noConversion"/>
  </si>
  <si>
    <t>担保到期日</t>
    <phoneticPr fontId="9" type="noConversion"/>
  </si>
  <si>
    <t>是否已经
履行完毕</t>
    <phoneticPr fontId="9" type="noConversion"/>
  </si>
  <si>
    <t>担保情况说明</t>
    <phoneticPr fontId="9" type="noConversion"/>
  </si>
  <si>
    <r>
      <t>本期确认的租赁收入</t>
    </r>
    <r>
      <rPr>
        <sz val="9"/>
        <color theme="1"/>
        <rFont val="宋体"/>
        <family val="3"/>
        <charset val="134"/>
        <scheme val="minor"/>
      </rPr>
      <t>\费用</t>
    </r>
  </si>
  <si>
    <t>关联方</t>
  </si>
  <si>
    <t>关联交易内容</t>
  </si>
  <si>
    <t>关联交易类型</t>
  </si>
  <si>
    <t>关联交易定价原则</t>
  </si>
  <si>
    <t>内容</t>
    <phoneticPr fontId="9" type="noConversion"/>
  </si>
  <si>
    <t>股东大会决议文号</t>
    <phoneticPr fontId="9" type="noConversion"/>
  </si>
  <si>
    <t>起始日</t>
    <phoneticPr fontId="9" type="noConversion"/>
  </si>
  <si>
    <t>说明</t>
    <phoneticPr fontId="9" type="noConversion"/>
  </si>
  <si>
    <t>拆入</t>
    <phoneticPr fontId="9" type="noConversion"/>
  </si>
  <si>
    <t>拆入合计</t>
    <phoneticPr fontId="9" type="noConversion"/>
  </si>
  <si>
    <t>拆出</t>
    <phoneticPr fontId="9" type="noConversion"/>
  </si>
  <si>
    <t>拆出合计</t>
    <phoneticPr fontId="9" type="noConversion"/>
  </si>
  <si>
    <t>本期数</t>
  </si>
  <si>
    <t>上期数</t>
  </si>
  <si>
    <t>交易内容</t>
  </si>
  <si>
    <t>科目名称</t>
    <phoneticPr fontId="9" type="noConversion"/>
  </si>
  <si>
    <t>期初余额</t>
    <phoneticPr fontId="9" type="noConversion"/>
  </si>
  <si>
    <t>期未余额</t>
    <phoneticPr fontId="9" type="noConversion"/>
  </si>
  <si>
    <t>应收款项
坏账准备</t>
    <phoneticPr fontId="9" type="noConversion"/>
  </si>
  <si>
    <t>关联方单位名称</t>
    <phoneticPr fontId="9" type="noConversion"/>
  </si>
  <si>
    <t>合 计</t>
    <phoneticPr fontId="5" type="noConversion"/>
  </si>
  <si>
    <t>出票日期</t>
    <phoneticPr fontId="9" type="noConversion"/>
  </si>
  <si>
    <t>一、年初余额前十名</t>
    <phoneticPr fontId="9" type="noConversion"/>
  </si>
  <si>
    <t>单位名称</t>
    <phoneticPr fontId="9" type="noConversion"/>
  </si>
  <si>
    <t>关联方
(是/否)</t>
    <phoneticPr fontId="9" type="noConversion"/>
  </si>
  <si>
    <t>一、存货分类总账余额表</t>
    <phoneticPr fontId="9" type="noConversion"/>
  </si>
  <si>
    <t>二、存货跌价准备</t>
    <phoneticPr fontId="9" type="noConversion"/>
  </si>
  <si>
    <t>项 目</t>
  </si>
  <si>
    <t>计提或转回原因</t>
    <phoneticPr fontId="9" type="noConversion"/>
  </si>
  <si>
    <t>转回</t>
  </si>
  <si>
    <t>转销</t>
  </si>
  <si>
    <t>类别</t>
    <phoneticPr fontId="9" type="noConversion"/>
  </si>
  <si>
    <t>名称</t>
    <phoneticPr fontId="9" type="noConversion"/>
  </si>
  <si>
    <t>规格</t>
    <phoneticPr fontId="9" type="noConversion"/>
  </si>
  <si>
    <t>计量单位</t>
    <phoneticPr fontId="9" type="noConversion"/>
  </si>
  <si>
    <t>本期购进或转入</t>
    <phoneticPr fontId="9" type="noConversion"/>
  </si>
  <si>
    <t>本期发出</t>
    <phoneticPr fontId="9" type="noConversion"/>
  </si>
  <si>
    <t>本期出售</t>
    <phoneticPr fontId="9" type="noConversion"/>
  </si>
  <si>
    <t>三年以上存货</t>
    <phoneticPr fontId="9" type="noConversion"/>
  </si>
  <si>
    <t>预计售价</t>
    <phoneticPr fontId="9" type="noConversion"/>
  </si>
  <si>
    <t>金额</t>
    <phoneticPr fontId="9" type="noConversion"/>
  </si>
  <si>
    <t>原材料</t>
    <phoneticPr fontId="9" type="noConversion"/>
  </si>
  <si>
    <t>原材料1</t>
    <phoneticPr fontId="9" type="noConversion"/>
  </si>
  <si>
    <t>原材料2</t>
    <phoneticPr fontId="9" type="noConversion"/>
  </si>
  <si>
    <t>库存商品</t>
    <phoneticPr fontId="9" type="noConversion"/>
  </si>
  <si>
    <t>发出商品</t>
    <phoneticPr fontId="9" type="noConversion"/>
  </si>
  <si>
    <t>在产品</t>
    <phoneticPr fontId="9" type="noConversion"/>
  </si>
  <si>
    <t>委托加工材料</t>
    <phoneticPr fontId="9" type="noConversion"/>
  </si>
  <si>
    <t>月份</t>
    <phoneticPr fontId="9" type="noConversion"/>
  </si>
  <si>
    <t>燃料动力</t>
  </si>
  <si>
    <t>人工费用</t>
  </si>
  <si>
    <t>制造费用</t>
  </si>
  <si>
    <t>1月</t>
  </si>
  <si>
    <t>2月</t>
  </si>
  <si>
    <t>3月</t>
  </si>
  <si>
    <t>4月</t>
  </si>
  <si>
    <t>5月</t>
  </si>
  <si>
    <t>6月</t>
  </si>
  <si>
    <t>7月</t>
  </si>
  <si>
    <t>8月</t>
  </si>
  <si>
    <t>9月</t>
  </si>
  <si>
    <t>10月</t>
  </si>
  <si>
    <t>11月</t>
  </si>
  <si>
    <t>12月</t>
  </si>
  <si>
    <t>本期数合计</t>
    <phoneticPr fontId="9" type="noConversion"/>
  </si>
  <si>
    <t>上期数合计</t>
    <phoneticPr fontId="9" type="noConversion"/>
  </si>
  <si>
    <t>变动额</t>
  </si>
  <si>
    <t>变动原因说明：</t>
    <phoneticPr fontId="9" type="noConversion"/>
  </si>
  <si>
    <t>本期发生数</t>
    <phoneticPr fontId="9" type="noConversion"/>
  </si>
  <si>
    <t>上期发生数</t>
    <phoneticPr fontId="9" type="noConversion"/>
  </si>
  <si>
    <t>1年以内</t>
    <phoneticPr fontId="9" type="noConversion"/>
  </si>
  <si>
    <t>1-2年</t>
    <phoneticPr fontId="9" type="noConversion"/>
  </si>
  <si>
    <t>2-3年</t>
    <phoneticPr fontId="9" type="noConversion"/>
  </si>
  <si>
    <t>3年以上</t>
    <phoneticPr fontId="9" type="noConversion"/>
  </si>
  <si>
    <t>应收资金占用利率</t>
  </si>
  <si>
    <t>被投资单位名称</t>
    <phoneticPr fontId="9" type="noConversion"/>
  </si>
  <si>
    <t>期末
持股比例</t>
    <phoneticPr fontId="9" type="noConversion"/>
  </si>
  <si>
    <t>初始投资额</t>
    <phoneticPr fontId="9" type="noConversion"/>
  </si>
  <si>
    <t>本期分回的现金红利</t>
    <phoneticPr fontId="9" type="noConversion"/>
  </si>
  <si>
    <t>投资成本</t>
  </si>
  <si>
    <t>损益调整</t>
  </si>
  <si>
    <t>其他权益变动</t>
    <phoneticPr fontId="9" type="noConversion"/>
  </si>
  <si>
    <t>一、成本法核算的长期股权投资</t>
    <phoneticPr fontId="9" type="noConversion"/>
  </si>
  <si>
    <t>二、权益法核算的长期股权投资</t>
    <phoneticPr fontId="9" type="noConversion"/>
  </si>
  <si>
    <t>企业类型</t>
    <phoneticPr fontId="9" type="noConversion"/>
  </si>
  <si>
    <t>注册地</t>
    <phoneticPr fontId="9" type="noConversion"/>
  </si>
  <si>
    <t>法人代表</t>
    <phoneticPr fontId="9" type="noConversion"/>
  </si>
  <si>
    <t>持股比例</t>
    <phoneticPr fontId="9" type="noConversion"/>
  </si>
  <si>
    <t>表决权比例</t>
    <phoneticPr fontId="9" type="noConversion"/>
  </si>
  <si>
    <t>期末资产总额</t>
    <phoneticPr fontId="9" type="noConversion"/>
  </si>
  <si>
    <t>期末负债总额</t>
    <phoneticPr fontId="9" type="noConversion"/>
  </si>
  <si>
    <t>期末净资产总额</t>
    <phoneticPr fontId="9" type="noConversion"/>
  </si>
  <si>
    <t>本期营业收入总额</t>
    <phoneticPr fontId="9" type="noConversion"/>
  </si>
  <si>
    <t>本期净利润</t>
    <phoneticPr fontId="9" type="noConversion"/>
  </si>
  <si>
    <t>按成本模式计量的投资性房地产</t>
    <phoneticPr fontId="9" type="noConversion"/>
  </si>
  <si>
    <t>（一）原值</t>
    <phoneticPr fontId="9" type="noConversion"/>
  </si>
  <si>
    <t>土地使用权</t>
    <phoneticPr fontId="9" type="noConversion"/>
  </si>
  <si>
    <t>（二）累计折旧或摊销</t>
    <phoneticPr fontId="9" type="noConversion"/>
  </si>
  <si>
    <t>（三）减值准备</t>
    <phoneticPr fontId="9" type="noConversion"/>
  </si>
  <si>
    <t>(四)账面价值</t>
    <phoneticPr fontId="9" type="noConversion"/>
  </si>
  <si>
    <r>
      <t>1.</t>
    </r>
    <r>
      <rPr>
        <sz val="9"/>
        <color theme="1"/>
        <rFont val="宋体"/>
        <family val="3"/>
        <charset val="134"/>
        <scheme val="minor"/>
      </rPr>
      <t>期初余额</t>
    </r>
  </si>
  <si>
    <r>
      <t>2.</t>
    </r>
    <r>
      <rPr>
        <sz val="9"/>
        <color theme="1"/>
        <rFont val="宋体"/>
        <family val="3"/>
        <charset val="134"/>
        <scheme val="minor"/>
      </rPr>
      <t>本期增加金额</t>
    </r>
  </si>
  <si>
    <r>
      <t>（</t>
    </r>
    <r>
      <rPr>
        <sz val="9"/>
        <color theme="1"/>
        <rFont val="宋体"/>
        <family val="3"/>
        <charset val="134"/>
        <scheme val="minor"/>
      </rPr>
      <t>1）外购</t>
    </r>
  </si>
  <si>
    <r>
      <t>（</t>
    </r>
    <r>
      <rPr>
        <sz val="9"/>
        <color theme="1"/>
        <rFont val="宋体"/>
        <family val="3"/>
        <charset val="134"/>
        <scheme val="minor"/>
      </rPr>
      <t>2）存货\固定资产\在建工程转入</t>
    </r>
  </si>
  <si>
    <r>
      <t>（</t>
    </r>
    <r>
      <rPr>
        <sz val="9"/>
        <color theme="1"/>
        <rFont val="宋体"/>
        <family val="3"/>
        <charset val="134"/>
        <scheme val="minor"/>
      </rPr>
      <t>3）企业合并增加</t>
    </r>
  </si>
  <si>
    <r>
      <t>3.</t>
    </r>
    <r>
      <rPr>
        <sz val="9"/>
        <color theme="1"/>
        <rFont val="宋体"/>
        <family val="3"/>
        <charset val="134"/>
        <scheme val="minor"/>
      </rPr>
      <t>本期减少金额</t>
    </r>
  </si>
  <si>
    <r>
      <t>（</t>
    </r>
    <r>
      <rPr>
        <sz val="9"/>
        <color theme="1"/>
        <rFont val="宋体"/>
        <family val="3"/>
        <charset val="134"/>
        <scheme val="minor"/>
      </rPr>
      <t>1）处置</t>
    </r>
  </si>
  <si>
    <r>
      <t>（</t>
    </r>
    <r>
      <rPr>
        <sz val="9"/>
        <color theme="1"/>
        <rFont val="宋体"/>
        <family val="3"/>
        <charset val="134"/>
        <scheme val="minor"/>
      </rPr>
      <t>2）其他转出</t>
    </r>
  </si>
  <si>
    <r>
      <t>4.</t>
    </r>
    <r>
      <rPr>
        <sz val="9"/>
        <color theme="1"/>
        <rFont val="宋体"/>
        <family val="3"/>
        <charset val="134"/>
        <scheme val="minor"/>
      </rPr>
      <t>期末余额</t>
    </r>
  </si>
  <si>
    <r>
      <t>（</t>
    </r>
    <r>
      <rPr>
        <sz val="9"/>
        <color theme="1"/>
        <rFont val="宋体"/>
        <family val="3"/>
        <charset val="134"/>
        <scheme val="minor"/>
      </rPr>
      <t>1）计提或摊销</t>
    </r>
  </si>
  <si>
    <r>
      <t>1.</t>
    </r>
    <r>
      <rPr>
        <sz val="9"/>
        <color theme="1"/>
        <rFont val="宋体"/>
        <family val="3"/>
        <charset val="134"/>
        <scheme val="minor"/>
      </rPr>
      <t>期初余额</t>
    </r>
    <phoneticPr fontId="5" type="noConversion"/>
  </si>
  <si>
    <r>
      <t>（</t>
    </r>
    <r>
      <rPr>
        <sz val="9"/>
        <color theme="1"/>
        <rFont val="宋体"/>
        <family val="3"/>
        <charset val="134"/>
        <scheme val="minor"/>
      </rPr>
      <t>1）计提</t>
    </r>
  </si>
  <si>
    <r>
      <t>1.</t>
    </r>
    <r>
      <rPr>
        <sz val="9"/>
        <color theme="1"/>
        <rFont val="宋体"/>
        <family val="3"/>
        <charset val="134"/>
        <scheme val="minor"/>
      </rPr>
      <t>期末账面价值</t>
    </r>
  </si>
  <si>
    <r>
      <t>2.</t>
    </r>
    <r>
      <rPr>
        <sz val="9"/>
        <color theme="1"/>
        <rFont val="宋体"/>
        <family val="3"/>
        <charset val="134"/>
        <scheme val="minor"/>
      </rPr>
      <t>期初账面价值</t>
    </r>
  </si>
  <si>
    <t>按公允价值计量的投资性房地产</t>
    <phoneticPr fontId="9" type="noConversion"/>
  </si>
  <si>
    <t>项    目</t>
  </si>
  <si>
    <t>一、原价合计</t>
  </si>
  <si>
    <t>二、累计折旧合计</t>
  </si>
  <si>
    <t>三、固定资产减值准备合计</t>
    <phoneticPr fontId="9" type="noConversion"/>
  </si>
  <si>
    <t>四、固定资产账面价值合计</t>
  </si>
  <si>
    <t>本期折旧计提情况</t>
    <phoneticPr fontId="9" type="noConversion"/>
  </si>
  <si>
    <t>1)本期由在建工程转入固定资产的金额为：</t>
    <phoneticPr fontId="9" type="noConversion"/>
  </si>
  <si>
    <t>2)本期处置固定资产情况</t>
    <phoneticPr fontId="9" type="noConversion"/>
  </si>
  <si>
    <t>原值</t>
    <phoneticPr fontId="9" type="noConversion"/>
  </si>
  <si>
    <t>收到现金</t>
    <phoneticPr fontId="9" type="noConversion"/>
  </si>
  <si>
    <t>　　　运输设备</t>
    <phoneticPr fontId="5" type="noConversion"/>
  </si>
  <si>
    <t>销售费用</t>
    <phoneticPr fontId="9" type="noConversion"/>
  </si>
  <si>
    <t>管理费用</t>
    <phoneticPr fontId="9" type="noConversion"/>
  </si>
  <si>
    <t>累计折旧</t>
    <phoneticPr fontId="9" type="noConversion"/>
  </si>
  <si>
    <t>处理净收益或净损失</t>
    <phoneticPr fontId="9" type="noConversion"/>
  </si>
  <si>
    <r>
      <t>（</t>
    </r>
    <r>
      <rPr>
        <sz val="9"/>
        <color theme="1"/>
        <rFont val="宋体"/>
        <family val="3"/>
        <charset val="134"/>
        <scheme val="minor"/>
      </rPr>
      <t>1）购置</t>
    </r>
  </si>
  <si>
    <r>
      <t>（</t>
    </r>
    <r>
      <rPr>
        <sz val="9"/>
        <color theme="1"/>
        <rFont val="宋体"/>
        <family val="3"/>
        <charset val="134"/>
        <scheme val="minor"/>
      </rPr>
      <t>2）在建工程转入</t>
    </r>
  </si>
  <si>
    <r>
      <t>（</t>
    </r>
    <r>
      <rPr>
        <sz val="9"/>
        <color theme="1"/>
        <rFont val="宋体"/>
        <family val="3"/>
        <charset val="134"/>
        <scheme val="minor"/>
      </rPr>
      <t>1）处置或报废</t>
    </r>
  </si>
  <si>
    <t>电子设备</t>
    <phoneticPr fontId="5" type="noConversion"/>
  </si>
  <si>
    <t>运输设备</t>
    <phoneticPr fontId="5" type="noConversion"/>
  </si>
  <si>
    <t>固定资产名称及规格</t>
  </si>
  <si>
    <t>固定资产原值</t>
  </si>
  <si>
    <t>累计折旧</t>
  </si>
  <si>
    <t>固定资产净值</t>
    <phoneticPr fontId="9" type="noConversion"/>
  </si>
  <si>
    <t>是否财务承诺</t>
    <phoneticPr fontId="9" type="noConversion"/>
  </si>
  <si>
    <t>固定资产名称及规格</t>
    <phoneticPr fontId="9" type="noConversion"/>
  </si>
  <si>
    <t>公允价值</t>
    <phoneticPr fontId="9" type="noConversion"/>
  </si>
  <si>
    <r>
      <t>工程投入占预算比例</t>
    </r>
    <r>
      <rPr>
        <sz val="8"/>
        <color theme="1"/>
        <rFont val="宋体"/>
        <family val="3"/>
        <charset val="134"/>
        <scheme val="minor"/>
      </rPr>
      <t>(%)</t>
    </r>
    <phoneticPr fontId="9" type="noConversion"/>
  </si>
  <si>
    <r>
      <t>本期利息资本化率</t>
    </r>
    <r>
      <rPr>
        <sz val="8"/>
        <color theme="1"/>
        <rFont val="宋体"/>
        <family val="3"/>
        <charset val="134"/>
        <scheme val="minor"/>
      </rPr>
      <t>(%)</t>
    </r>
    <phoneticPr fontId="9" type="noConversion"/>
  </si>
  <si>
    <t>合同总金额/预算总金额</t>
    <phoneticPr fontId="9" type="noConversion"/>
  </si>
  <si>
    <t>建筑工程</t>
    <phoneticPr fontId="9" type="noConversion"/>
  </si>
  <si>
    <t>安装工程</t>
    <phoneticPr fontId="9" type="noConversion"/>
  </si>
  <si>
    <t>在安装设备</t>
    <phoneticPr fontId="9" type="noConversion"/>
  </si>
  <si>
    <t>待摊费用</t>
    <phoneticPr fontId="9" type="noConversion"/>
  </si>
  <si>
    <t xml:space="preserve">    2.本期增加金额</t>
    <phoneticPr fontId="5" type="noConversion"/>
  </si>
  <si>
    <t xml:space="preserve">    (1)外购</t>
  </si>
  <si>
    <t xml:space="preserve">    (2)自行培育</t>
  </si>
  <si>
    <t xml:space="preserve">    (2)其他</t>
  </si>
  <si>
    <t xml:space="preserve">    (1)计提</t>
  </si>
  <si>
    <t xml:space="preserve">    (1) 处置</t>
  </si>
  <si>
    <t xml:space="preserve">   (1)计提</t>
  </si>
  <si>
    <r>
      <t xml:space="preserve">     —</t>
    </r>
    <r>
      <rPr>
        <sz val="9"/>
        <color rgb="FF000000"/>
        <rFont val="宋体"/>
        <family val="3"/>
        <charset val="134"/>
        <scheme val="minor"/>
      </rPr>
      <t>新增租赁</t>
    </r>
    <phoneticPr fontId="9" type="noConversion"/>
  </si>
  <si>
    <r>
      <t xml:space="preserve">     —</t>
    </r>
    <r>
      <rPr>
        <sz val="9"/>
        <color rgb="FF000000"/>
        <rFont val="宋体"/>
        <family val="3"/>
        <charset val="134"/>
        <scheme val="minor"/>
      </rPr>
      <t>企业合并增加</t>
    </r>
    <phoneticPr fontId="9" type="noConversion"/>
  </si>
  <si>
    <r>
      <t xml:space="preserve">     —</t>
    </r>
    <r>
      <rPr>
        <sz val="9"/>
        <color rgb="FF000000"/>
        <rFont val="宋体"/>
        <family val="3"/>
        <charset val="134"/>
        <scheme val="minor"/>
      </rPr>
      <t>重估调整</t>
    </r>
    <phoneticPr fontId="9" type="noConversion"/>
  </si>
  <si>
    <t>二、累计摊销额合计</t>
  </si>
  <si>
    <t>三、无形资产减值准备合计</t>
    <phoneticPr fontId="9" type="noConversion"/>
  </si>
  <si>
    <t>四、无形资产账面价值合计</t>
  </si>
  <si>
    <t>期初资本化金额</t>
    <phoneticPr fontId="9" type="noConversion"/>
  </si>
  <si>
    <t>本期资本化金额</t>
    <phoneticPr fontId="9" type="noConversion"/>
  </si>
  <si>
    <t>期末资本化金额</t>
    <phoneticPr fontId="9" type="noConversion"/>
  </si>
  <si>
    <t xml:space="preserve">    (2)内部研发</t>
    <phoneticPr fontId="5" type="noConversion"/>
  </si>
  <si>
    <t>1)在报告期内发生的单项价值在100万元以上的无形资产，若该资产原始价值是以评估值作为入账依据的，应披露评估机构名称、评估方法；</t>
  </si>
  <si>
    <t>3)变动幅度达30%以上，或占公司报表日资产总额5%以上的，请说明原因。</t>
    <phoneticPr fontId="5" type="noConversion"/>
  </si>
  <si>
    <t>研究开发项目名称</t>
    <phoneticPr fontId="9" type="noConversion"/>
  </si>
  <si>
    <t>项目预算金额</t>
    <phoneticPr fontId="9" type="noConversion"/>
  </si>
  <si>
    <t>项目批准文件</t>
    <phoneticPr fontId="5" type="noConversion"/>
  </si>
  <si>
    <t>资本化开始时点</t>
    <phoneticPr fontId="9" type="noConversion"/>
  </si>
  <si>
    <t>资本化的具体依据</t>
    <phoneticPr fontId="9" type="noConversion"/>
  </si>
  <si>
    <t>截至期末的研发进度</t>
    <phoneticPr fontId="9" type="noConversion"/>
  </si>
  <si>
    <t>内部开发支出</t>
    <phoneticPr fontId="9" type="noConversion"/>
  </si>
  <si>
    <t>转入无形资产</t>
    <phoneticPr fontId="9" type="noConversion"/>
  </si>
  <si>
    <t>转入当期损益</t>
    <phoneticPr fontId="9" type="noConversion"/>
  </si>
  <si>
    <t>其他减少</t>
    <phoneticPr fontId="9" type="noConversion"/>
  </si>
  <si>
    <t>本期发生的内部研究开发项目支出总额</t>
  </si>
  <si>
    <t>研究阶段支出金额</t>
    <phoneticPr fontId="9" type="noConversion"/>
  </si>
  <si>
    <t>开发阶段支出金额</t>
    <phoneticPr fontId="9" type="noConversion"/>
  </si>
  <si>
    <t>一、商誉</t>
    <phoneticPr fontId="9" type="noConversion"/>
  </si>
  <si>
    <t>二、减值准备</t>
    <phoneticPr fontId="9" type="noConversion"/>
  </si>
  <si>
    <t>发生日期</t>
    <phoneticPr fontId="9" type="noConversion"/>
  </si>
  <si>
    <t>原始金额</t>
    <phoneticPr fontId="9" type="noConversion"/>
  </si>
  <si>
    <t>摊销期限
（月）</t>
    <phoneticPr fontId="9" type="noConversion"/>
  </si>
  <si>
    <t>剩余摊销期限
（月）</t>
    <phoneticPr fontId="9" type="noConversion"/>
  </si>
  <si>
    <t>本期摊销</t>
    <phoneticPr fontId="9" type="noConversion"/>
  </si>
  <si>
    <t>适用税率</t>
    <phoneticPr fontId="9" type="noConversion"/>
  </si>
  <si>
    <t>暂时性差异</t>
  </si>
  <si>
    <t>本年增加</t>
  </si>
  <si>
    <t>本年减少</t>
  </si>
  <si>
    <t>一、用于担保的资产</t>
  </si>
  <si>
    <t>二、其他原因造成所有权受到限制的资产</t>
  </si>
  <si>
    <t>贷款银行</t>
    <phoneticPr fontId="9" type="noConversion"/>
  </si>
  <si>
    <t>合同金额</t>
    <phoneticPr fontId="9" type="noConversion"/>
  </si>
  <si>
    <t>利率</t>
    <phoneticPr fontId="9" type="noConversion"/>
  </si>
  <si>
    <t>起息日期</t>
    <phoneticPr fontId="9" type="noConversion"/>
  </si>
  <si>
    <t>到期日期</t>
    <phoneticPr fontId="9" type="noConversion"/>
  </si>
  <si>
    <t>本期利息支出</t>
    <phoneticPr fontId="9" type="noConversion"/>
  </si>
  <si>
    <t>借款条件</t>
    <phoneticPr fontId="9" type="noConversion"/>
  </si>
  <si>
    <t>担保人/抵押物/质押物</t>
    <phoneticPr fontId="9" type="noConversion"/>
  </si>
  <si>
    <t>担保/抵押/质押合同号码</t>
    <phoneticPr fontId="5" type="noConversion"/>
  </si>
  <si>
    <t>1)对已到期未偿还的短期借款，应单独列示贷款单位、贷款金额、贷款利率、贷款资金用途、未按期偿还的原因及预计还款期，并在期后事项中反映报表日后是否已偿还；</t>
  </si>
  <si>
    <t>2)担保借款应披露担保人、抵押及质押借款应披露抵押物、质押物等情况；</t>
  </si>
  <si>
    <t>3)变动幅度达30%以上，或占公司报表日资产总额5%以上的，说明原因。</t>
  </si>
  <si>
    <t>如本期未发生外币借款（押汇等）填写此表，如有外币借款发生，填写短期借款（有外币）。</t>
    <phoneticPr fontId="9" type="noConversion"/>
  </si>
  <si>
    <t>如提前还款，到期日期请填写还款日期并在备注中注明。</t>
    <phoneticPr fontId="9" type="noConversion"/>
  </si>
  <si>
    <t>本期借入且本期偿还的也需要填写。</t>
    <phoneticPr fontId="9" type="noConversion"/>
  </si>
  <si>
    <t>如为浮动利率请单独注明。</t>
    <phoneticPr fontId="9" type="noConversion"/>
  </si>
  <si>
    <t>期末原币</t>
    <phoneticPr fontId="9" type="noConversion"/>
  </si>
  <si>
    <t>期末人民币</t>
    <phoneticPr fontId="9" type="noConversion"/>
  </si>
  <si>
    <t>本期汇兑损益</t>
    <phoneticPr fontId="9" type="noConversion"/>
  </si>
  <si>
    <t>贷款金额</t>
  </si>
  <si>
    <t>利率</t>
  </si>
  <si>
    <t>资金用途</t>
  </si>
  <si>
    <t>未按期偿还原因</t>
  </si>
  <si>
    <t>预计还款期</t>
  </si>
  <si>
    <t>若已到期的短期借款获得展期，请在备注栏说明展期条件和新的到期日。</t>
  </si>
  <si>
    <t>收款人（商票）</t>
    <phoneticPr fontId="9" type="noConversion"/>
  </si>
  <si>
    <t>出票日期</t>
  </si>
  <si>
    <t>承兑银行</t>
    <phoneticPr fontId="9" type="noConversion"/>
  </si>
  <si>
    <t>票据种类</t>
  </si>
  <si>
    <t>保证金比例</t>
    <phoneticPr fontId="9" type="noConversion"/>
  </si>
  <si>
    <t>保证金金额</t>
    <phoneticPr fontId="9" type="noConversion"/>
  </si>
  <si>
    <t>备注</t>
  </si>
  <si>
    <t>款项性质</t>
    <phoneticPr fontId="9" type="noConversion"/>
  </si>
  <si>
    <t>1年内</t>
    <phoneticPr fontId="9" type="noConversion"/>
  </si>
  <si>
    <t>二、期末余额前十名</t>
    <phoneticPr fontId="9" type="noConversion"/>
  </si>
  <si>
    <t>分类</t>
    <phoneticPr fontId="9" type="noConversion"/>
  </si>
  <si>
    <t>账龄超过一年情况说明</t>
    <phoneticPr fontId="9" type="noConversion"/>
  </si>
  <si>
    <t>未结转原因说明</t>
    <phoneticPr fontId="9" type="noConversion"/>
  </si>
  <si>
    <t>日后是否结转</t>
    <phoneticPr fontId="9" type="noConversion"/>
  </si>
  <si>
    <t>一、工资、奖金、津贴和补贴</t>
  </si>
  <si>
    <t>(1)工资</t>
  </si>
  <si>
    <t>(2)奖金</t>
  </si>
  <si>
    <t>(3)津贴</t>
  </si>
  <si>
    <t>(4)补贴</t>
  </si>
  <si>
    <t>二、职工福利费</t>
  </si>
  <si>
    <t>三、社会保险费</t>
  </si>
  <si>
    <t>(1)医疗保险费</t>
  </si>
  <si>
    <t>(2)工伤保险费</t>
    <phoneticPr fontId="9" type="noConversion"/>
  </si>
  <si>
    <t>(3)生育保险费</t>
    <phoneticPr fontId="9" type="noConversion"/>
  </si>
  <si>
    <t>四、住房公积金</t>
  </si>
  <si>
    <t>五、工会经费和职工教育经费</t>
  </si>
  <si>
    <t>(1)工会经费</t>
    <phoneticPr fontId="9" type="noConversion"/>
  </si>
  <si>
    <t>(2)职工教育经费</t>
  </si>
  <si>
    <t>六、短期带薪缺勤</t>
    <phoneticPr fontId="9" type="noConversion"/>
  </si>
  <si>
    <t>七、短期利润分享计划</t>
    <phoneticPr fontId="9" type="noConversion"/>
  </si>
  <si>
    <t>八、离职后福利-设定提存计划</t>
    <phoneticPr fontId="9" type="noConversion"/>
  </si>
  <si>
    <t>(1)基本养老保险费</t>
    <phoneticPr fontId="9" type="noConversion"/>
  </si>
  <si>
    <t>(2)失业保险费</t>
    <phoneticPr fontId="9" type="noConversion"/>
  </si>
  <si>
    <t>(3)企业年金缴费</t>
    <phoneticPr fontId="9" type="noConversion"/>
  </si>
  <si>
    <t>九、辞退福利</t>
    <phoneticPr fontId="9" type="noConversion"/>
  </si>
  <si>
    <t>(1)因解除劳动关系给予的补偿</t>
    <phoneticPr fontId="9" type="noConversion"/>
  </si>
  <si>
    <t>(2)预计内退人员支出</t>
    <phoneticPr fontId="9" type="noConversion"/>
  </si>
  <si>
    <t>十、非货币性福利</t>
    <phoneticPr fontId="9" type="noConversion"/>
  </si>
  <si>
    <t>十一、其他</t>
    <phoneticPr fontId="9" type="noConversion"/>
  </si>
  <si>
    <t xml:space="preserve">    其中：以现金结算的股份支付</t>
  </si>
  <si>
    <t>1)本期增加的职工薪酬列支范围：</t>
    <phoneticPr fontId="9" type="noConversion"/>
  </si>
  <si>
    <t>生产成本</t>
    <phoneticPr fontId="9" type="noConversion"/>
  </si>
  <si>
    <t>研发支出</t>
    <phoneticPr fontId="9" type="noConversion"/>
  </si>
  <si>
    <t>填制要求：</t>
    <phoneticPr fontId="9" type="noConversion"/>
  </si>
  <si>
    <t>项    目</t>
    <phoneticPr fontId="9" type="noConversion"/>
  </si>
  <si>
    <t>本期应交数</t>
    <phoneticPr fontId="9" type="noConversion"/>
  </si>
  <si>
    <t>本期已交数</t>
    <phoneticPr fontId="9" type="noConversion"/>
  </si>
  <si>
    <t>税收优惠政策</t>
    <phoneticPr fontId="9" type="noConversion"/>
  </si>
  <si>
    <r>
      <t>本期税收返还收到的现金：</t>
    </r>
    <r>
      <rPr>
        <sz val="9"/>
        <color rgb="FF000000"/>
        <rFont val="Calibri"/>
        <family val="2"/>
      </rPr>
      <t/>
    </r>
    <phoneticPr fontId="9" type="noConversion"/>
  </si>
  <si>
    <r>
      <t>本期缴纳各项税费支付的现金：</t>
    </r>
    <r>
      <rPr>
        <sz val="9"/>
        <color rgb="FF000000"/>
        <rFont val="Calibri"/>
        <family val="2"/>
      </rPr>
      <t/>
    </r>
    <phoneticPr fontId="9" type="noConversion"/>
  </si>
  <si>
    <t>1)请提供税收优惠批文、上期（本期）汇算清缴报告。</t>
    <phoneticPr fontId="9" type="noConversion"/>
  </si>
  <si>
    <t>2)变动幅度达30%以上，或占公司报表日资产总额5%以上的，说明原因。</t>
    <phoneticPr fontId="9" type="noConversion"/>
  </si>
  <si>
    <t>　　1.年初未抵扣数（以“－”号填列）</t>
    <phoneticPr fontId="9" type="noConversion"/>
  </si>
  <si>
    <t>　　2.销项税额</t>
    <phoneticPr fontId="9" type="noConversion"/>
  </si>
  <si>
    <t>　  4.进项税额</t>
    <phoneticPr fontId="9" type="noConversion"/>
  </si>
  <si>
    <t>　 5.期末未抵扣数（以“－”号填列）</t>
    <phoneticPr fontId="9" type="noConversion"/>
  </si>
  <si>
    <t>　　1.年初未交数（多交数以“－”号填列）</t>
    <phoneticPr fontId="9" type="noConversion"/>
  </si>
  <si>
    <t>　　2.本期转入数（多交数以“－”号填列）</t>
    <phoneticPr fontId="9" type="noConversion"/>
  </si>
  <si>
    <t>　　3.本期已交数</t>
    <phoneticPr fontId="9" type="noConversion"/>
  </si>
  <si>
    <t>　　4.期末未交数（多交数以“－”号填列）</t>
    <phoneticPr fontId="9" type="noConversion"/>
  </si>
  <si>
    <t>贷款银行（债权人）</t>
    <phoneticPr fontId="9" type="noConversion"/>
  </si>
  <si>
    <t>计息基数</t>
  </si>
  <si>
    <t>起息日期</t>
  </si>
  <si>
    <t>到期日期</t>
  </si>
  <si>
    <t>本期应付利息</t>
  </si>
  <si>
    <t>付息方式</t>
  </si>
  <si>
    <t>长期未付原因</t>
  </si>
  <si>
    <t>1.一年内到期的长期借款分类</t>
    <phoneticPr fontId="9" type="noConversion"/>
  </si>
  <si>
    <t>1年内到期的长期借款中属于逾期借款获得展期的金额</t>
    <phoneticPr fontId="9" type="noConversion"/>
  </si>
  <si>
    <t>2.金额前五名的长期借款情况如下：</t>
    <phoneticPr fontId="9" type="noConversion"/>
  </si>
  <si>
    <t>贷款单位</t>
  </si>
  <si>
    <t>借款起始日</t>
  </si>
  <si>
    <t>借款终止日</t>
  </si>
  <si>
    <t>币种</t>
  </si>
  <si>
    <t>外币金额</t>
  </si>
  <si>
    <t>本币金额</t>
  </si>
  <si>
    <t>借款金额</t>
  </si>
  <si>
    <t>年利率</t>
  </si>
  <si>
    <t>逾期时间</t>
  </si>
  <si>
    <t>逾期未偿还原因</t>
    <phoneticPr fontId="9" type="noConversion"/>
  </si>
  <si>
    <t>借款资金用途</t>
  </si>
  <si>
    <t>信用借款</t>
  </si>
  <si>
    <t>人民币</t>
    <phoneticPr fontId="9" type="noConversion"/>
  </si>
  <si>
    <t>抵押借款</t>
  </si>
  <si>
    <t>保证借款</t>
  </si>
  <si>
    <t>质押借款</t>
  </si>
  <si>
    <t>借款单位</t>
    <phoneticPr fontId="9" type="noConversion"/>
  </si>
  <si>
    <t>期限</t>
    <phoneticPr fontId="9" type="noConversion"/>
  </si>
  <si>
    <t>初始金额</t>
    <phoneticPr fontId="9" type="noConversion"/>
  </si>
  <si>
    <t>资金用途</t>
    <phoneticPr fontId="9" type="noConversion"/>
  </si>
  <si>
    <t>担保/抵押/质押合同号码</t>
    <phoneticPr fontId="9" type="noConversion"/>
  </si>
  <si>
    <t>种类</t>
    <phoneticPr fontId="9" type="noConversion"/>
  </si>
  <si>
    <t>还本付息方式</t>
    <phoneticPr fontId="9" type="noConversion"/>
  </si>
  <si>
    <t>发行日期</t>
    <phoneticPr fontId="9" type="noConversion"/>
  </si>
  <si>
    <t>票面
利率</t>
    <phoneticPr fontId="9" type="noConversion"/>
  </si>
  <si>
    <t>发行总额</t>
    <phoneticPr fontId="9" type="noConversion"/>
  </si>
  <si>
    <t>溢折价额</t>
    <phoneticPr fontId="9" type="noConversion"/>
  </si>
  <si>
    <t>一年内到期的金额</t>
    <phoneticPr fontId="9" type="noConversion"/>
  </si>
  <si>
    <t>一年内到期金额</t>
    <phoneticPr fontId="9" type="noConversion"/>
  </si>
  <si>
    <t>文件</t>
    <phoneticPr fontId="9" type="noConversion"/>
  </si>
  <si>
    <t>拨付单位</t>
    <phoneticPr fontId="9" type="noConversion"/>
  </si>
  <si>
    <t>拨付时间</t>
    <phoneticPr fontId="9" type="noConversion"/>
  </si>
  <si>
    <t>应付单位名称</t>
    <phoneticPr fontId="9" type="noConversion"/>
  </si>
  <si>
    <t>备注
（项目进展情况）</t>
    <phoneticPr fontId="9" type="noConversion"/>
  </si>
  <si>
    <t>所属二级公司
（简称）</t>
    <phoneticPr fontId="9" type="noConversion"/>
  </si>
  <si>
    <t>单位</t>
    <phoneticPr fontId="9" type="noConversion"/>
  </si>
  <si>
    <t>职工姓名</t>
    <phoneticPr fontId="9" type="noConversion"/>
  </si>
  <si>
    <t>性别</t>
    <phoneticPr fontId="9" type="noConversion"/>
  </si>
  <si>
    <t>职务</t>
    <phoneticPr fontId="9" type="noConversion"/>
  </si>
  <si>
    <t>出生日期
(年月日)</t>
    <phoneticPr fontId="9" type="noConversion"/>
  </si>
  <si>
    <t>参加工作时间
(年月日)</t>
    <phoneticPr fontId="9" type="noConversion"/>
  </si>
  <si>
    <t>开始内退时间
(年月日)</t>
    <phoneticPr fontId="9" type="noConversion"/>
  </si>
  <si>
    <t>截止日
年龄
(年)</t>
    <phoneticPr fontId="9" type="noConversion"/>
  </si>
  <si>
    <t>截止日
工龄
(年)</t>
    <phoneticPr fontId="9" type="noConversion"/>
  </si>
  <si>
    <t>法定退休年龄
(岁)</t>
    <phoneticPr fontId="9" type="noConversion"/>
  </si>
  <si>
    <t>法定退休时间
(年月日)</t>
    <phoneticPr fontId="9" type="noConversion"/>
  </si>
  <si>
    <t>尚需执行月份
(月)</t>
    <phoneticPr fontId="9" type="noConversion"/>
  </si>
  <si>
    <t>补偿月支出</t>
    <phoneticPr fontId="9" type="noConversion"/>
  </si>
  <si>
    <t>总支出</t>
    <phoneticPr fontId="9" type="noConversion"/>
  </si>
  <si>
    <t>折现后总支出</t>
    <phoneticPr fontId="9" type="noConversion"/>
  </si>
  <si>
    <t>文件依据</t>
    <phoneticPr fontId="9" type="noConversion"/>
  </si>
  <si>
    <t>基本生活费</t>
    <phoneticPr fontId="9" type="noConversion"/>
  </si>
  <si>
    <t>基本医疗保险</t>
    <phoneticPr fontId="9" type="noConversion"/>
  </si>
  <si>
    <t>工伤保险</t>
    <phoneticPr fontId="9" type="noConversion"/>
  </si>
  <si>
    <t>生育保险</t>
    <phoneticPr fontId="9" type="noConversion"/>
  </si>
  <si>
    <t>基本养老保险</t>
    <phoneticPr fontId="9" type="noConversion"/>
  </si>
  <si>
    <t>失业保险</t>
    <phoneticPr fontId="9" type="noConversion"/>
  </si>
  <si>
    <t>实际支付额</t>
    <phoneticPr fontId="9" type="noConversion"/>
  </si>
  <si>
    <t>现值</t>
    <phoneticPr fontId="9" type="noConversion"/>
  </si>
  <si>
    <t>财务费用</t>
    <phoneticPr fontId="9" type="noConversion"/>
  </si>
  <si>
    <t>1年初</t>
    <phoneticPr fontId="9" type="noConversion"/>
  </si>
  <si>
    <t>2年初</t>
  </si>
  <si>
    <t>3年初</t>
  </si>
  <si>
    <t>4年初</t>
  </si>
  <si>
    <t>5年初</t>
  </si>
  <si>
    <t>6年初</t>
  </si>
  <si>
    <t>7年初</t>
  </si>
  <si>
    <t>8年初</t>
  </si>
  <si>
    <t>9年初</t>
  </si>
  <si>
    <t>10年初</t>
  </si>
  <si>
    <t>11年初</t>
  </si>
  <si>
    <t>12年初</t>
  </si>
  <si>
    <t>13年初</t>
  </si>
  <si>
    <t>14年初</t>
  </si>
  <si>
    <t>15年初</t>
  </si>
  <si>
    <t>16年初</t>
  </si>
  <si>
    <t>形成原因（计提依据）</t>
    <phoneticPr fontId="9" type="noConversion"/>
  </si>
  <si>
    <t>政府文件公文号</t>
    <phoneticPr fontId="9" type="noConversion"/>
  </si>
  <si>
    <t>文件主要内容</t>
    <phoneticPr fontId="9" type="noConversion"/>
  </si>
  <si>
    <t>本期新增补助金额</t>
    <phoneticPr fontId="9" type="noConversion"/>
  </si>
  <si>
    <t>本期冲减成本费用/资产的账面价值</t>
    <phoneticPr fontId="5" type="noConversion"/>
  </si>
  <si>
    <t>与资产相关/与收益相关</t>
    <phoneticPr fontId="9" type="noConversion"/>
  </si>
  <si>
    <t>投资者名称</t>
    <phoneticPr fontId="9" type="noConversion"/>
  </si>
  <si>
    <t>股权比例</t>
    <phoneticPr fontId="9" type="noConversion"/>
  </si>
  <si>
    <t>变动原因及依据</t>
    <phoneticPr fontId="9" type="noConversion"/>
  </si>
  <si>
    <t>资本（股本）溢价</t>
    <phoneticPr fontId="9" type="noConversion"/>
  </si>
  <si>
    <t xml:space="preserve">其他资本公积 </t>
  </si>
  <si>
    <t>法定盈余公积</t>
  </si>
  <si>
    <t>任意盈余公积</t>
  </si>
  <si>
    <t>储备基金(外商投资企业)</t>
    <phoneticPr fontId="9" type="noConversion"/>
  </si>
  <si>
    <t>企业发展基金(外商投资企业)</t>
    <phoneticPr fontId="9" type="noConversion"/>
  </si>
  <si>
    <t>加：年初未分配利润调整数</t>
    <phoneticPr fontId="9" type="noConversion"/>
  </si>
  <si>
    <t xml:space="preserve">     其中：同一控制下企业合并产生的追朔调整</t>
    <phoneticPr fontId="9" type="noConversion"/>
  </si>
  <si>
    <t xml:space="preserve">           会计政策变更</t>
    <phoneticPr fontId="9" type="noConversion"/>
  </si>
  <si>
    <t xml:space="preserve">           重大会计差错</t>
    <phoneticPr fontId="9" type="noConversion"/>
  </si>
  <si>
    <t xml:space="preserve">           其他调整因素</t>
    <phoneticPr fontId="9" type="noConversion"/>
  </si>
  <si>
    <t>本年年初余额</t>
    <phoneticPr fontId="25" type="noConversion"/>
  </si>
  <si>
    <t>本期增加数</t>
    <phoneticPr fontId="9" type="noConversion"/>
  </si>
  <si>
    <t xml:space="preserve">     其中：本期净利润转入</t>
    <phoneticPr fontId="9" type="noConversion"/>
  </si>
  <si>
    <t xml:space="preserve">           其他增加</t>
    <phoneticPr fontId="9" type="noConversion"/>
  </si>
  <si>
    <t>本期减少数</t>
    <phoneticPr fontId="9" type="noConversion"/>
  </si>
  <si>
    <t xml:space="preserve">     其中：本期提取盈余公积数</t>
    <phoneticPr fontId="9" type="noConversion"/>
  </si>
  <si>
    <t xml:space="preserve">           本期分配现金股利数</t>
    <phoneticPr fontId="25" type="noConversion"/>
  </si>
  <si>
    <t xml:space="preserve">           本期分配股票股利数</t>
    <phoneticPr fontId="9" type="noConversion"/>
  </si>
  <si>
    <t xml:space="preserve">           其他减少</t>
    <phoneticPr fontId="25" type="noConversion"/>
  </si>
  <si>
    <t>本期期末余额</t>
    <phoneticPr fontId="9" type="noConversion"/>
  </si>
  <si>
    <t>其中：董事会已批准的现金股利数</t>
    <phoneticPr fontId="9" type="noConversion"/>
  </si>
  <si>
    <t>已与利润表中的净利润核对一致</t>
    <phoneticPr fontId="9" type="noConversion"/>
  </si>
  <si>
    <t>其他增加系××××</t>
    <phoneticPr fontId="9" type="noConversion"/>
  </si>
  <si>
    <t>已与盈余公积明细表的本期增加核对一致</t>
    <phoneticPr fontId="9" type="noConversion"/>
  </si>
  <si>
    <t>本期分派现金股利的比例为×%</t>
    <phoneticPr fontId="9" type="noConversion"/>
  </si>
  <si>
    <t>本期分派股票股利的比例为×%</t>
    <phoneticPr fontId="9" type="noConversion"/>
  </si>
  <si>
    <t>其他减少系××××</t>
    <phoneticPr fontId="9" type="noConversion"/>
  </si>
  <si>
    <t>董事会决议文号为××××</t>
    <phoneticPr fontId="9" type="noConversion"/>
  </si>
  <si>
    <t>本期</t>
    <phoneticPr fontId="9" type="noConversion"/>
  </si>
  <si>
    <t>上期</t>
    <phoneticPr fontId="9" type="noConversion"/>
  </si>
  <si>
    <t>收入变动</t>
    <phoneticPr fontId="9" type="noConversion"/>
  </si>
  <si>
    <t>成本变动</t>
    <phoneticPr fontId="9" type="noConversion"/>
  </si>
  <si>
    <t>收入</t>
    <phoneticPr fontId="9" type="noConversion"/>
  </si>
  <si>
    <t>主营业务收入</t>
    <phoneticPr fontId="9" type="noConversion"/>
  </si>
  <si>
    <t>其他业务收入</t>
    <phoneticPr fontId="9" type="noConversion"/>
  </si>
  <si>
    <t>全部产品</t>
    <phoneticPr fontId="9" type="noConversion"/>
  </si>
  <si>
    <t>其中：主要产品（商品）或大类</t>
    <phoneticPr fontId="9" type="noConversion"/>
  </si>
  <si>
    <t>销售收入</t>
    <phoneticPr fontId="9" type="noConversion"/>
  </si>
  <si>
    <t>销售成本</t>
    <phoneticPr fontId="9" type="noConversion"/>
  </si>
  <si>
    <t>销售量</t>
    <phoneticPr fontId="9" type="noConversion"/>
  </si>
  <si>
    <r>
      <t xml:space="preserve">    ×××   </t>
    </r>
    <r>
      <rPr>
        <sz val="9"/>
        <rFont val="宋体"/>
        <family val="3"/>
        <charset val="134"/>
        <scheme val="minor"/>
      </rPr>
      <t>产品</t>
    </r>
    <phoneticPr fontId="9" type="noConversion"/>
  </si>
  <si>
    <t>1月</t>
    <phoneticPr fontId="9" type="noConversion"/>
  </si>
  <si>
    <t>本期合计</t>
    <phoneticPr fontId="9" type="noConversion"/>
  </si>
  <si>
    <t>上期合计</t>
    <phoneticPr fontId="9" type="noConversion"/>
  </si>
  <si>
    <t>1)公司前五名客户的销售收入总额，以及占公司全部销售收入的比例；</t>
  </si>
  <si>
    <t>2)收入、成本变动幅度达30%（含30%）以上或占报告期利润总额10%（含10%）以上原因说明。</t>
  </si>
  <si>
    <t>按行业分类</t>
    <phoneticPr fontId="9" type="noConversion"/>
  </si>
  <si>
    <t>单位：人民币元</t>
    <phoneticPr fontId="9" type="noConversion"/>
  </si>
  <si>
    <t>行业类别</t>
    <phoneticPr fontId="9" type="noConversion"/>
  </si>
  <si>
    <t>毛利变动</t>
    <phoneticPr fontId="9" type="noConversion"/>
  </si>
  <si>
    <t>销量</t>
    <phoneticPr fontId="9" type="noConversion"/>
  </si>
  <si>
    <t>毛利</t>
    <phoneticPr fontId="9" type="noConversion"/>
  </si>
  <si>
    <t>按产品分类</t>
    <phoneticPr fontId="9" type="noConversion"/>
  </si>
  <si>
    <t>产品类别</t>
    <phoneticPr fontId="9" type="noConversion"/>
  </si>
  <si>
    <t>按地区分类</t>
    <phoneticPr fontId="9" type="noConversion"/>
  </si>
  <si>
    <t>地区类别</t>
    <phoneticPr fontId="9" type="noConversion"/>
  </si>
  <si>
    <t>按主要产品列示</t>
    <phoneticPr fontId="9" type="noConversion"/>
  </si>
  <si>
    <t>主要产品</t>
    <phoneticPr fontId="9" type="noConversion"/>
  </si>
  <si>
    <t>销售数量</t>
    <phoneticPr fontId="9" type="noConversion"/>
  </si>
  <si>
    <t>单位售价</t>
    <phoneticPr fontId="9" type="noConversion"/>
  </si>
  <si>
    <t>销售金额</t>
    <phoneticPr fontId="9" type="noConversion"/>
  </si>
  <si>
    <t>单位成本</t>
    <phoneticPr fontId="9" type="noConversion"/>
  </si>
  <si>
    <t>成本金额</t>
    <phoneticPr fontId="9" type="noConversion"/>
  </si>
  <si>
    <t>按主要客户列示</t>
    <phoneticPr fontId="9" type="noConversion"/>
  </si>
  <si>
    <t>主要客户</t>
    <phoneticPr fontId="9" type="noConversion"/>
  </si>
  <si>
    <t>1)政府补助应按项目详细列示，政府补助有附加性限制条件的，披露附加性限制条件；</t>
  </si>
  <si>
    <t>2)对政府补助限定了用途及会计处理的，做出说明；</t>
  </si>
  <si>
    <t>3)请提供政府补助批文附后；</t>
  </si>
  <si>
    <t>【长期应收款-XX类型】明细表</t>
    <phoneticPr fontId="9" type="noConversion"/>
  </si>
  <si>
    <t>按单项评估计提</t>
    <phoneticPr fontId="9" type="noConversion"/>
  </si>
  <si>
    <t xml:space="preserve">   其他</t>
    <phoneticPr fontId="5" type="noConversion"/>
  </si>
  <si>
    <t xml:space="preserve">   ......</t>
    <phoneticPr fontId="5" type="noConversion"/>
  </si>
  <si>
    <t>其他</t>
    <phoneticPr fontId="9" type="noConversion"/>
  </si>
  <si>
    <t>……</t>
    <phoneticPr fontId="9" type="noConversion"/>
  </si>
  <si>
    <t>【其他债权投资】明细表</t>
    <phoneticPr fontId="9" type="noConversion"/>
  </si>
  <si>
    <t>【其他债权投资减值准备】明细表</t>
    <phoneticPr fontId="9" type="noConversion"/>
  </si>
  <si>
    <t>【债权投资及减值准备】明细表</t>
    <phoneticPr fontId="9" type="noConversion"/>
  </si>
  <si>
    <t>【债权投资减值准备】明细表</t>
    <phoneticPr fontId="9" type="noConversion"/>
  </si>
  <si>
    <t>一、其他债权投资情况表</t>
    <phoneticPr fontId="5" type="noConversion"/>
  </si>
  <si>
    <t>二、期末重要的其他债权投资</t>
    <phoneticPr fontId="5" type="noConversion"/>
  </si>
  <si>
    <t>年初审定数</t>
    <phoneticPr fontId="5" type="noConversion"/>
  </si>
  <si>
    <t>TZ2-2</t>
    <phoneticPr fontId="5" type="noConversion"/>
  </si>
  <si>
    <t>SX2-</t>
    <phoneticPr fontId="5" type="noConversion"/>
  </si>
  <si>
    <t>SX2-</t>
    <phoneticPr fontId="5" type="noConversion"/>
  </si>
  <si>
    <t>SX3-</t>
    <phoneticPr fontId="5" type="noConversion"/>
  </si>
  <si>
    <t>跌价准备</t>
    <phoneticPr fontId="9" type="noConversion"/>
  </si>
  <si>
    <t>SX4-2</t>
    <phoneticPr fontId="5" type="noConversion"/>
  </si>
  <si>
    <r>
      <t>1)</t>
    </r>
    <r>
      <rPr>
        <sz val="9"/>
        <rFont val="宋体"/>
        <family val="3"/>
        <charset val="134"/>
      </rPr>
      <t>按种类列示一年内到期的长期债权投资的面值、年利率、初始投资成本、到期日、本期利息、累计应收或已收利息、期末余额；</t>
    </r>
    <phoneticPr fontId="5" type="noConversion"/>
  </si>
  <si>
    <t>GZ1-2</t>
    <phoneticPr fontId="5" type="noConversion"/>
  </si>
  <si>
    <t>TZ3-2</t>
    <phoneticPr fontId="5" type="noConversion"/>
  </si>
  <si>
    <t>TZ4-2</t>
    <phoneticPr fontId="5" type="noConversion"/>
  </si>
  <si>
    <t>期初审定数</t>
    <phoneticPr fontId="5" type="noConversion"/>
  </si>
  <si>
    <t>期末审定数</t>
    <phoneticPr fontId="5" type="noConversion"/>
  </si>
  <si>
    <t>实际利率（%)</t>
    <phoneticPr fontId="5" type="noConversion"/>
  </si>
  <si>
    <t>公允价值变动</t>
    <phoneticPr fontId="5" type="noConversion"/>
  </si>
  <si>
    <t>实际利率（%)</t>
    <phoneticPr fontId="5" type="noConversion"/>
  </si>
  <si>
    <t>期初审定数</t>
    <phoneticPr fontId="5" type="noConversion"/>
  </si>
  <si>
    <t>类型</t>
    <phoneticPr fontId="9" type="noConversion"/>
  </si>
  <si>
    <t>TZ6-2</t>
    <phoneticPr fontId="5" type="noConversion"/>
  </si>
  <si>
    <r>
      <t>3)</t>
    </r>
    <r>
      <rPr>
        <sz val="9"/>
        <rFont val="宋体"/>
        <family val="3"/>
        <charset val="134"/>
      </rPr>
      <t>说明当期及累计未确认的投资损失金额；</t>
    </r>
    <phoneticPr fontId="5" type="noConversion"/>
  </si>
  <si>
    <t>【其他权益工具投资】明细表</t>
    <phoneticPr fontId="9" type="noConversion"/>
  </si>
  <si>
    <t>TZ8-2</t>
    <phoneticPr fontId="5" type="noConversion"/>
  </si>
  <si>
    <t>房屋及建筑物</t>
    <phoneticPr fontId="9" type="noConversion"/>
  </si>
  <si>
    <t>加：公允价值变动</t>
    <phoneticPr fontId="5" type="noConversion"/>
  </si>
  <si>
    <r>
      <t xml:space="preserve">    存货</t>
    </r>
    <r>
      <rPr>
        <sz val="9"/>
        <color theme="1"/>
        <rFont val="宋体"/>
        <family val="3"/>
        <charset val="134"/>
        <scheme val="minor"/>
      </rPr>
      <t>\固定资产\在建工程转入</t>
    </r>
    <phoneticPr fontId="5" type="noConversion"/>
  </si>
  <si>
    <t xml:space="preserve">    企业合并增加</t>
    <phoneticPr fontId="5" type="noConversion"/>
  </si>
  <si>
    <t xml:space="preserve">    其他转出</t>
    <phoneticPr fontId="5" type="noConversion"/>
  </si>
  <si>
    <t>GZ9-2</t>
    <phoneticPr fontId="5" type="noConversion"/>
  </si>
  <si>
    <t>GZ10-2</t>
    <phoneticPr fontId="5" type="noConversion"/>
  </si>
  <si>
    <t>TZ7-2</t>
    <phoneticPr fontId="5" type="noConversion"/>
  </si>
  <si>
    <t>GZ11-2</t>
    <phoneticPr fontId="5" type="noConversion"/>
  </si>
  <si>
    <t>SX6-2</t>
    <phoneticPr fontId="5" type="noConversion"/>
  </si>
  <si>
    <t>项目</t>
    <phoneticPr fontId="9" type="noConversion"/>
  </si>
  <si>
    <t>CZ3-2</t>
    <phoneticPr fontId="5" type="noConversion"/>
  </si>
  <si>
    <t>年初审定数</t>
    <phoneticPr fontId="9" type="noConversion"/>
  </si>
  <si>
    <t>期初审定数</t>
    <phoneticPr fontId="9" type="noConversion"/>
  </si>
  <si>
    <t>期初调整</t>
    <phoneticPr fontId="9" type="noConversion"/>
  </si>
  <si>
    <t>期末审定数</t>
    <phoneticPr fontId="9" type="noConversion"/>
  </si>
  <si>
    <t>期初调整</t>
    <phoneticPr fontId="9" type="noConversion"/>
  </si>
  <si>
    <t>期初账龄</t>
    <phoneticPr fontId="5" type="noConversion"/>
  </si>
  <si>
    <t>期初原币</t>
    <phoneticPr fontId="5" type="noConversion"/>
  </si>
  <si>
    <t>期初汇率</t>
    <phoneticPr fontId="5" type="noConversion"/>
  </si>
  <si>
    <t>一、年初余额前十名</t>
    <phoneticPr fontId="9" type="noConversion"/>
  </si>
  <si>
    <t>SX7-2</t>
    <phoneticPr fontId="5" type="noConversion"/>
  </si>
  <si>
    <t>SX7-</t>
    <phoneticPr fontId="5" type="noConversion"/>
  </si>
  <si>
    <t>SX8-2</t>
    <phoneticPr fontId="5" type="noConversion"/>
  </si>
  <si>
    <t>S9-2-1</t>
    <phoneticPr fontId="5" type="noConversion"/>
  </si>
  <si>
    <t>SX8-2-2</t>
    <phoneticPr fontId="5" type="noConversion"/>
  </si>
  <si>
    <t>ZJ3-2</t>
    <phoneticPr fontId="5" type="noConversion"/>
  </si>
  <si>
    <t>CZ4-2-1</t>
    <phoneticPr fontId="5" type="noConversion"/>
  </si>
  <si>
    <t>CZ4-2-2</t>
    <phoneticPr fontId="5" type="noConversion"/>
  </si>
  <si>
    <t>CZ4-2-3</t>
    <phoneticPr fontId="5" type="noConversion"/>
  </si>
  <si>
    <t>CZ5-2</t>
    <phoneticPr fontId="5" type="noConversion"/>
  </si>
  <si>
    <t>CZ7-2</t>
    <phoneticPr fontId="5" type="noConversion"/>
  </si>
  <si>
    <t>GZ13-2</t>
    <phoneticPr fontId="5" type="noConversion"/>
  </si>
  <si>
    <t>CZ8-2</t>
    <phoneticPr fontId="5" type="noConversion"/>
  </si>
  <si>
    <t>CZ8-2-1</t>
    <phoneticPr fontId="5" type="noConversion"/>
  </si>
  <si>
    <t>【长期应付职工薪酬】明细表</t>
    <phoneticPr fontId="9" type="noConversion"/>
  </si>
  <si>
    <t>三、其他长期应付职工薪酬</t>
    <phoneticPr fontId="20" type="noConversion"/>
  </si>
  <si>
    <t>CZ9-2</t>
    <phoneticPr fontId="5" type="noConversion"/>
  </si>
  <si>
    <t>CZ11-2</t>
    <phoneticPr fontId="5" type="noConversion"/>
  </si>
  <si>
    <t>期末调整</t>
    <phoneticPr fontId="5" type="noConversion"/>
  </si>
  <si>
    <t>SX10-2</t>
    <phoneticPr fontId="5" type="noConversion"/>
  </si>
  <si>
    <t>CZ10-2</t>
    <phoneticPr fontId="5" type="noConversion"/>
  </si>
  <si>
    <t>CZ12-2</t>
    <phoneticPr fontId="5" type="noConversion"/>
  </si>
  <si>
    <t>CZ13-2</t>
    <phoneticPr fontId="5" type="noConversion"/>
  </si>
  <si>
    <t>CZ14-2</t>
    <phoneticPr fontId="5" type="noConversion"/>
  </si>
  <si>
    <t>CZ15-2</t>
    <phoneticPr fontId="5" type="noConversion"/>
  </si>
  <si>
    <t>CZ16-2</t>
    <phoneticPr fontId="5" type="noConversion"/>
  </si>
  <si>
    <t>CZ17-2</t>
    <phoneticPr fontId="5" type="noConversion"/>
  </si>
  <si>
    <t>CZ18-2</t>
    <phoneticPr fontId="5" type="noConversion"/>
  </si>
  <si>
    <t>SX11-2-1、SC2-2-1</t>
    <phoneticPr fontId="5" type="noConversion"/>
  </si>
  <si>
    <t>SX11-</t>
    <phoneticPr fontId="5" type="noConversion"/>
  </si>
  <si>
    <t>SX11-3、SC2-3</t>
    <phoneticPr fontId="5" type="noConversion"/>
  </si>
  <si>
    <t>SX13-2</t>
    <phoneticPr fontId="5" type="noConversion"/>
  </si>
  <si>
    <t>GZ14-2</t>
    <phoneticPr fontId="5" type="noConversion"/>
  </si>
  <si>
    <t>CZ20-2</t>
    <phoneticPr fontId="5" type="noConversion"/>
  </si>
  <si>
    <t>交易性金融资产持有期间的投资收益</t>
  </si>
  <si>
    <t>处置交易性金融资产的投资收益</t>
  </si>
  <si>
    <t>债权投资持有期间的利息收益</t>
  </si>
  <si>
    <t>处置债权投资的投资收益</t>
  </si>
  <si>
    <t>其他债权投资持有期间的利息收益</t>
  </si>
  <si>
    <t>处置其他债权投资的投资收益</t>
  </si>
  <si>
    <t>其他权益工具投资持有期间的投资收益</t>
  </si>
  <si>
    <t>处置其他权益工具投资的投资收益</t>
  </si>
  <si>
    <t>TZ10-2</t>
    <phoneticPr fontId="5" type="noConversion"/>
  </si>
  <si>
    <t>TZ11-2</t>
    <phoneticPr fontId="5" type="noConversion"/>
  </si>
  <si>
    <t>……</t>
    <phoneticPr fontId="5" type="noConversion"/>
  </si>
  <si>
    <t>以公允价值计量的投资性房地产</t>
    <phoneticPr fontId="5" type="noConversion"/>
  </si>
  <si>
    <t>SX14-2</t>
    <phoneticPr fontId="5" type="noConversion"/>
  </si>
  <si>
    <t>GZ15-2</t>
    <phoneticPr fontId="5" type="noConversion"/>
  </si>
  <si>
    <t xml:space="preserve">GZ16-2 </t>
    <phoneticPr fontId="5" type="noConversion"/>
  </si>
  <si>
    <t xml:space="preserve">ZJ6-2 </t>
    <phoneticPr fontId="5" type="noConversion"/>
  </si>
  <si>
    <t>SX15-2</t>
    <phoneticPr fontId="5" type="noConversion"/>
  </si>
  <si>
    <t>纳税调整后所得额</t>
    <phoneticPr fontId="9" type="noConversion"/>
  </si>
  <si>
    <r>
      <t>【长期应收款减值准备】明细表</t>
    </r>
    <r>
      <rPr>
        <b/>
        <sz val="18"/>
        <color rgb="FFFF0000"/>
        <rFont val="宋体"/>
        <family val="3"/>
        <charset val="134"/>
        <scheme val="minor"/>
      </rPr>
      <t>（未选择简化模型时适用）</t>
    </r>
    <phoneticPr fontId="9" type="noConversion"/>
  </si>
  <si>
    <t>SX5-2</t>
    <phoneticPr fontId="5" type="noConversion"/>
  </si>
  <si>
    <t>期末原币</t>
    <phoneticPr fontId="9" type="noConversion"/>
  </si>
  <si>
    <t>【长期应收款坏账准备】明细表</t>
    <phoneticPr fontId="9" type="noConversion"/>
  </si>
  <si>
    <t>SX5-</t>
    <phoneticPr fontId="5" type="noConversion"/>
  </si>
  <si>
    <t>年初余额</t>
    <phoneticPr fontId="9" type="noConversion"/>
  </si>
  <si>
    <t>期末余额</t>
    <phoneticPr fontId="9" type="noConversion"/>
  </si>
  <si>
    <t>年初调整</t>
  </si>
  <si>
    <t>成本</t>
    <phoneticPr fontId="5" type="noConversion"/>
  </si>
  <si>
    <t>公允价值变动</t>
    <phoneticPr fontId="5" type="noConversion"/>
  </si>
  <si>
    <t>小计</t>
    <phoneticPr fontId="5" type="noConversion"/>
  </si>
  <si>
    <t>类型</t>
    <phoneticPr fontId="9" type="noConversion"/>
  </si>
  <si>
    <r>
      <t>2)</t>
    </r>
    <r>
      <rPr>
        <sz val="9"/>
        <rFont val="宋体"/>
        <family val="3"/>
        <charset val="134"/>
      </rPr>
      <t>提供期末市价资料附后；</t>
    </r>
    <phoneticPr fontId="5" type="noConversion"/>
  </si>
  <si>
    <r>
      <t>3)</t>
    </r>
    <r>
      <rPr>
        <sz val="9"/>
        <rFont val="宋体"/>
        <family val="3"/>
        <charset val="134"/>
      </rPr>
      <t>请在备注栏说明是否有限售条件或变现方面有其他重大限制，以及相应原因；</t>
    </r>
    <phoneticPr fontId="5" type="noConversion"/>
  </si>
  <si>
    <t xml:space="preserve">         【其他非流动金融资产】明细表</t>
    <phoneticPr fontId="9" type="noConversion"/>
  </si>
  <si>
    <t>【开发支出减值准备】明细表</t>
    <phoneticPr fontId="9" type="noConversion"/>
  </si>
  <si>
    <t>GZ10-</t>
    <phoneticPr fontId="5" type="noConversion"/>
  </si>
  <si>
    <t>成本</t>
    <phoneticPr fontId="5" type="noConversion"/>
  </si>
  <si>
    <t>公允价值变动</t>
    <phoneticPr fontId="5" type="noConversion"/>
  </si>
  <si>
    <t>期末未确认融资费用余额</t>
    <phoneticPr fontId="9" type="noConversion"/>
  </si>
  <si>
    <t>审计调整</t>
    <phoneticPr fontId="9" type="noConversion"/>
  </si>
  <si>
    <t>审定数</t>
    <phoneticPr fontId="9" type="noConversion"/>
  </si>
  <si>
    <t>【外币长期借款】明细表</t>
    <phoneticPr fontId="9" type="noConversion"/>
  </si>
  <si>
    <t>CZ6-2-1</t>
    <phoneticPr fontId="5" type="noConversion"/>
  </si>
  <si>
    <t>【合同资产坏账准备】明细表</t>
    <phoneticPr fontId="9" type="noConversion"/>
  </si>
  <si>
    <t>【应收票据坏账准备】明细表</t>
    <phoneticPr fontId="9" type="noConversion"/>
  </si>
  <si>
    <t>SX1-</t>
    <phoneticPr fontId="5" type="noConversion"/>
  </si>
  <si>
    <t>一、原价合计</t>
    <phoneticPr fontId="5" type="noConversion"/>
  </si>
  <si>
    <t>其中：探明矿区权益</t>
    <phoneticPr fontId="5" type="noConversion"/>
  </si>
  <si>
    <t>未探明矿区权益</t>
    <phoneticPr fontId="5" type="noConversion"/>
  </si>
  <si>
    <t>井及相关设施</t>
    <phoneticPr fontId="5" type="noConversion"/>
  </si>
  <si>
    <t>二、累计折耗合计</t>
    <phoneticPr fontId="5" type="noConversion"/>
  </si>
  <si>
    <t>三、油气资产减值准备累计金额合计</t>
    <phoneticPr fontId="5" type="noConversion"/>
  </si>
  <si>
    <t>四、油气资产账面价值合计</t>
    <phoneticPr fontId="5" type="noConversion"/>
  </si>
  <si>
    <t>年初审定数</t>
    <phoneticPr fontId="5" type="noConversion"/>
  </si>
  <si>
    <t>期末数</t>
    <phoneticPr fontId="5" type="noConversion"/>
  </si>
  <si>
    <t xml:space="preserve"> 审计调整</t>
    <phoneticPr fontId="5" type="noConversion"/>
  </si>
  <si>
    <t>审定数</t>
    <phoneticPr fontId="5" type="noConversion"/>
  </si>
  <si>
    <t>审计调整</t>
    <phoneticPr fontId="5" type="noConversion"/>
  </si>
  <si>
    <t>审定数</t>
    <phoneticPr fontId="5" type="noConversion"/>
  </si>
  <si>
    <t>审计调整</t>
    <phoneticPr fontId="5" type="noConversion"/>
  </si>
  <si>
    <t>2.期初账面价值</t>
  </si>
  <si>
    <r>
      <rPr>
        <b/>
        <sz val="18"/>
        <rFont val="黑体"/>
        <family val="3"/>
        <charset val="134"/>
      </rPr>
      <t>固定资产清理明细表</t>
    </r>
    <phoneticPr fontId="9" type="noConversion"/>
  </si>
  <si>
    <r>
      <rPr>
        <sz val="9"/>
        <rFont val="宋体"/>
        <family val="3"/>
        <charset val="134"/>
      </rPr>
      <t>合计</t>
    </r>
    <r>
      <rPr>
        <sz val="9"/>
        <rFont val="Arial"/>
        <family val="2"/>
      </rPr>
      <t xml:space="preserve"> </t>
    </r>
    <phoneticPr fontId="9" type="noConversion"/>
  </si>
  <si>
    <r>
      <t>1)</t>
    </r>
    <r>
      <rPr>
        <sz val="9"/>
        <rFont val="宋体"/>
        <family val="3"/>
        <charset val="134"/>
      </rPr>
      <t>本期已经清理完毕的项目也应进行填报；</t>
    </r>
  </si>
  <si>
    <r>
      <t>2)</t>
    </r>
    <r>
      <rPr>
        <sz val="9"/>
        <rFont val="宋体"/>
        <family val="3"/>
        <charset val="134"/>
      </rPr>
      <t>请提供固定资产清理相关的审批文件附后，并在备注栏中说明转入清理的原因；</t>
    </r>
  </si>
  <si>
    <r>
      <t>3)</t>
    </r>
    <r>
      <rPr>
        <sz val="9"/>
        <rFont val="宋体"/>
        <family val="3"/>
        <charset val="134"/>
      </rPr>
      <t>转入固定资产清理起始时间已超过</t>
    </r>
    <r>
      <rPr>
        <sz val="9"/>
        <rFont val="Arial"/>
        <family val="2"/>
      </rPr>
      <t>1</t>
    </r>
    <r>
      <rPr>
        <sz val="9"/>
        <rFont val="宋体"/>
        <family val="3"/>
        <charset val="134"/>
      </rPr>
      <t>年的，应说明清理进展情况；</t>
    </r>
  </si>
  <si>
    <t xml:space="preserve">   减：营业成本</t>
    <phoneticPr fontId="9" type="noConversion"/>
  </si>
  <si>
    <t>一、营业收入</t>
    <phoneticPr fontId="9" type="noConversion"/>
  </si>
  <si>
    <t>二、营业利润（亏损以“-”填列）</t>
    <phoneticPr fontId="9" type="noConversion"/>
  </si>
  <si>
    <t>三、利润总额（亏损以“-”填列）</t>
    <phoneticPr fontId="9" type="noConversion"/>
  </si>
  <si>
    <t>四、净利润（净亏损以“-”填列）</t>
    <phoneticPr fontId="9" type="noConversion"/>
  </si>
  <si>
    <t>五、其他综合收益的税后净额</t>
    <phoneticPr fontId="9" type="noConversion"/>
  </si>
  <si>
    <t xml:space="preserve">    减：营业成本</t>
    <phoneticPr fontId="9" type="noConversion"/>
  </si>
  <si>
    <t>审计调整</t>
    <phoneticPr fontId="5" type="noConversion"/>
  </si>
  <si>
    <r>
      <rPr>
        <sz val="9"/>
        <rFont val="宋体"/>
        <family val="3"/>
        <charset val="134"/>
      </rPr>
      <t>汇兑损失</t>
    </r>
    <phoneticPr fontId="9" type="noConversion"/>
  </si>
  <si>
    <r>
      <rPr>
        <sz val="9"/>
        <rFont val="宋体"/>
        <family val="3"/>
        <charset val="134"/>
      </rPr>
      <t>减：汇兑收益</t>
    </r>
    <phoneticPr fontId="9" type="noConversion"/>
  </si>
  <si>
    <r>
      <rPr>
        <sz val="9"/>
        <rFont val="宋体"/>
        <family val="3"/>
        <charset val="134"/>
      </rPr>
      <t>账龄核对</t>
    </r>
    <phoneticPr fontId="9" type="noConversion"/>
  </si>
  <si>
    <t>请取消行隐藏禁止增加行！</t>
    <phoneticPr fontId="5" type="noConversion"/>
  </si>
  <si>
    <t>年初人民币</t>
    <phoneticPr fontId="5" type="noConversion"/>
  </si>
  <si>
    <t>1年以内</t>
    <phoneticPr fontId="5" type="noConversion"/>
  </si>
  <si>
    <t>3年以上</t>
    <phoneticPr fontId="5" type="noConversion"/>
  </si>
  <si>
    <r>
      <rPr>
        <sz val="9"/>
        <rFont val="宋体"/>
        <family val="3"/>
        <charset val="134"/>
      </rPr>
      <t>期末账龄核对</t>
    </r>
    <phoneticPr fontId="9" type="noConversion"/>
  </si>
  <si>
    <t>账龄超过一年
未及时结算的原因</t>
    <phoneticPr fontId="9" type="noConversion"/>
  </si>
  <si>
    <t>3年以上</t>
    <phoneticPr fontId="5" type="noConversion"/>
  </si>
  <si>
    <t>款项性质</t>
    <phoneticPr fontId="5" type="noConversion"/>
  </si>
  <si>
    <t>单位名称</t>
  </si>
  <si>
    <t>期后已收回的应收账款金额</t>
    <phoneticPr fontId="9" type="noConversion"/>
  </si>
  <si>
    <t>【预付款项】明细表</t>
    <phoneticPr fontId="9" type="noConversion"/>
  </si>
  <si>
    <t>索引号</t>
    <phoneticPr fontId="9" type="noConversion"/>
  </si>
  <si>
    <t>CG1-2</t>
    <phoneticPr fontId="5" type="noConversion"/>
  </si>
  <si>
    <t>页  次</t>
    <phoneticPr fontId="9" type="noConversion"/>
  </si>
  <si>
    <r>
      <rPr>
        <sz val="9"/>
        <rFont val="宋体"/>
        <family val="3"/>
        <charset val="134"/>
      </rPr>
      <t>期末账龄核对</t>
    </r>
    <phoneticPr fontId="9" type="noConversion"/>
  </si>
  <si>
    <t>期末原币</t>
    <phoneticPr fontId="9" type="noConversion"/>
  </si>
  <si>
    <t>核对</t>
    <phoneticPr fontId="5" type="noConversion"/>
  </si>
  <si>
    <t>借方发生额（原币）</t>
    <phoneticPr fontId="9" type="noConversion"/>
  </si>
  <si>
    <t>贷方发生额（原币）</t>
    <phoneticPr fontId="9" type="noConversion"/>
  </si>
  <si>
    <t>账龄逻辑核对</t>
    <phoneticPr fontId="9" type="noConversion"/>
  </si>
  <si>
    <t xml:space="preserve">资产减值损失
</t>
    <phoneticPr fontId="5" type="noConversion"/>
  </si>
  <si>
    <t>资产处置收益</t>
    <phoneticPr fontId="5" type="noConversion"/>
  </si>
  <si>
    <r>
      <t>经营性应付项目的增加（减少以</t>
    </r>
    <r>
      <rPr>
        <sz val="9"/>
        <rFont val="Arial"/>
        <family val="2"/>
      </rPr>
      <t>“</t>
    </r>
    <r>
      <rPr>
        <sz val="9"/>
        <rFont val="宋体"/>
        <family val="3"/>
        <charset val="134"/>
      </rPr>
      <t>－</t>
    </r>
    <r>
      <rPr>
        <sz val="9"/>
        <rFont val="Arial"/>
        <family val="2"/>
      </rPr>
      <t>”</t>
    </r>
    <r>
      <rPr>
        <sz val="9"/>
        <rFont val="宋体"/>
        <family val="3"/>
        <charset val="134"/>
      </rPr>
      <t>号填列）</t>
    </r>
    <phoneticPr fontId="5" type="noConversion"/>
  </si>
  <si>
    <t>信用减值损失</t>
    <phoneticPr fontId="5" type="noConversion"/>
  </si>
  <si>
    <t>资产减值损失及信用减值损失合计</t>
    <phoneticPr fontId="5" type="noConversion"/>
  </si>
  <si>
    <t>一、收到的其他与经营活动有关的现金</t>
    <phoneticPr fontId="9" type="noConversion"/>
  </si>
  <si>
    <t>二、支付的其他与经营活动有关的现金</t>
    <phoneticPr fontId="9" type="noConversion"/>
  </si>
  <si>
    <t>三、收到的其他与投资活动有关的现金</t>
    <phoneticPr fontId="9" type="noConversion"/>
  </si>
  <si>
    <t>四、支付的其他与投资活动有关的现金</t>
    <phoneticPr fontId="9" type="noConversion"/>
  </si>
  <si>
    <t>五、收到的其他与筹资活动有关的现金</t>
    <phoneticPr fontId="9" type="noConversion"/>
  </si>
  <si>
    <t>六、支付的其他与筹资活动有关的现金</t>
    <phoneticPr fontId="9" type="noConversion"/>
  </si>
  <si>
    <t>货币资金</t>
    <phoneticPr fontId="9" type="noConversion"/>
  </si>
  <si>
    <t>合同履约成本</t>
    <phoneticPr fontId="9" type="noConversion"/>
  </si>
  <si>
    <t>客户:Vertex Pharmaceuticals</t>
  </si>
  <si>
    <t>非关联方</t>
  </si>
  <si>
    <t>期初</t>
    <phoneticPr fontId="5" type="noConversion"/>
  </si>
  <si>
    <t>期末</t>
    <phoneticPr fontId="9" type="noConversion"/>
  </si>
  <si>
    <t>期初</t>
    <phoneticPr fontId="5" type="noConversion"/>
  </si>
  <si>
    <t>期末</t>
    <phoneticPr fontId="5" type="noConversion"/>
  </si>
  <si>
    <t>年初</t>
    <phoneticPr fontId="9" type="noConversion"/>
  </si>
  <si>
    <t>期末</t>
    <phoneticPr fontId="9" type="noConversion"/>
  </si>
  <si>
    <t>年初</t>
    <phoneticPr fontId="5" type="noConversion"/>
  </si>
  <si>
    <t>损益调整</t>
    <phoneticPr fontId="5" type="noConversion"/>
  </si>
  <si>
    <t>本期累计利得和损失从其他综合收益转入留存收益的金额</t>
    <phoneticPr fontId="5" type="noConversion"/>
  </si>
  <si>
    <t>审计调整</t>
    <phoneticPr fontId="5" type="noConversion"/>
  </si>
  <si>
    <t>审定数</t>
    <phoneticPr fontId="5" type="noConversion"/>
  </si>
  <si>
    <r>
      <t>项</t>
    </r>
    <r>
      <rPr>
        <sz val="9"/>
        <rFont val="Arial Narrow"/>
        <family val="2"/>
      </rPr>
      <t xml:space="preserve">    </t>
    </r>
    <r>
      <rPr>
        <sz val="9"/>
        <rFont val="宋体"/>
        <family val="3"/>
        <charset val="134"/>
      </rPr>
      <t>目</t>
    </r>
    <phoneticPr fontId="5" type="noConversion"/>
  </si>
  <si>
    <t>年初数</t>
    <phoneticPr fontId="5" type="noConversion"/>
  </si>
  <si>
    <t>年初</t>
    <phoneticPr fontId="9" type="noConversion"/>
  </si>
  <si>
    <t>期末</t>
    <phoneticPr fontId="9" type="noConversion"/>
  </si>
  <si>
    <t>交易性金融资产（公允价值与初始账面成本差异）</t>
  </si>
  <si>
    <t>存货（跌价准备）</t>
  </si>
  <si>
    <t>应收款项融资（公允价值与经实际利率法摊销后账面金额的差异）</t>
  </si>
  <si>
    <t>合同资产（减值准备）</t>
  </si>
  <si>
    <t>其他债权投资（公允价值与经实际利率法摊销后账面金额的差异）</t>
  </si>
  <si>
    <t>其他权益工具投资（公允价值与初始账面成本差异）</t>
  </si>
  <si>
    <t>债权投资（减值准备）</t>
  </si>
  <si>
    <t>长期股权投资（减值准备）</t>
  </si>
  <si>
    <t>投资性房地产（公允价值与账面差异）</t>
  </si>
  <si>
    <t>投资性房地产（折旧）</t>
  </si>
  <si>
    <t>固定资产（减值准备）</t>
  </si>
  <si>
    <t>固定资产折旧（年限、残值）</t>
  </si>
  <si>
    <t>在建工程（减值准备）</t>
  </si>
  <si>
    <t>使用权资产（减值准备）</t>
  </si>
  <si>
    <t>无形资产（减值准备、摊销）</t>
  </si>
  <si>
    <t>无形资产（研发费用资本化）</t>
  </si>
  <si>
    <t>开办费（摊销方法）[注1]</t>
  </si>
  <si>
    <t>交易性金融负债（公允价值与账面差异）</t>
  </si>
  <si>
    <t>应付职工薪酬（已计提未支付）</t>
  </si>
  <si>
    <t>应付职工薪酬（预计辞退福利费）[注2]</t>
  </si>
  <si>
    <t>预提费用</t>
  </si>
  <si>
    <t>预计负债（预计产品保修费用等）</t>
  </si>
  <si>
    <t>收入（预收款项）</t>
  </si>
  <si>
    <t>销售费用（广告费和业务宣传费）</t>
  </si>
  <si>
    <t>可用以后年度税前利润弥补的亏损</t>
  </si>
  <si>
    <t>除上述项目以外的其他[注3]</t>
  </si>
  <si>
    <t>年初</t>
    <phoneticPr fontId="9" type="noConversion"/>
  </si>
  <si>
    <t>期末</t>
    <phoneticPr fontId="9" type="noConversion"/>
  </si>
  <si>
    <t>年初</t>
    <phoneticPr fontId="5" type="noConversion"/>
  </si>
  <si>
    <t>期末</t>
    <phoneticPr fontId="5" type="noConversion"/>
  </si>
  <si>
    <t>至审计时报表日后支付金额</t>
    <phoneticPr fontId="5" type="noConversion"/>
  </si>
  <si>
    <t>年初余额</t>
    <phoneticPr fontId="5" type="noConversion"/>
  </si>
  <si>
    <t>年初余额</t>
    <phoneticPr fontId="5" type="noConversion"/>
  </si>
  <si>
    <t>年初</t>
    <phoneticPr fontId="9" type="noConversion"/>
  </si>
  <si>
    <t>期末</t>
    <phoneticPr fontId="9" type="noConversion"/>
  </si>
  <si>
    <t>期末余额</t>
    <phoneticPr fontId="9" type="noConversion"/>
  </si>
  <si>
    <r>
      <rPr>
        <sz val="9"/>
        <rFont val="宋体"/>
        <family val="3"/>
        <charset val="134"/>
      </rPr>
      <t>索引号</t>
    </r>
    <r>
      <rPr>
        <sz val="9"/>
        <rFont val="Arial"/>
        <family val="2"/>
      </rPr>
      <t xml:space="preserve">         CZ19-2    </t>
    </r>
    <phoneticPr fontId="9" type="noConversion"/>
  </si>
  <si>
    <r>
      <t>SX11-2</t>
    </r>
    <r>
      <rPr>
        <sz val="9"/>
        <rFont val="宋体"/>
        <family val="3"/>
        <charset val="134"/>
      </rPr>
      <t>、</t>
    </r>
    <r>
      <rPr>
        <sz val="9"/>
        <rFont val="Arial"/>
        <family val="2"/>
      </rPr>
      <t>SC2-2</t>
    </r>
    <phoneticPr fontId="5" type="noConversion"/>
  </si>
  <si>
    <r>
      <t>SX11-2-2</t>
    </r>
    <r>
      <rPr>
        <sz val="9"/>
        <rFont val="宋体"/>
        <family val="3"/>
        <charset val="134"/>
      </rPr>
      <t>、</t>
    </r>
    <r>
      <rPr>
        <sz val="9"/>
        <rFont val="Arial"/>
        <family val="2"/>
      </rPr>
      <t>SC2-2-2</t>
    </r>
    <phoneticPr fontId="5" type="noConversion"/>
  </si>
  <si>
    <r>
      <t>SX11-2-3</t>
    </r>
    <r>
      <rPr>
        <sz val="9"/>
        <rFont val="宋体"/>
        <family val="3"/>
        <charset val="134"/>
      </rPr>
      <t>、</t>
    </r>
    <r>
      <rPr>
        <sz val="9"/>
        <rFont val="Arial"/>
        <family val="2"/>
      </rPr>
      <t>SC2-2-3</t>
    </r>
    <phoneticPr fontId="5" type="noConversion"/>
  </si>
  <si>
    <t>审计调整</t>
    <phoneticPr fontId="9" type="noConversion"/>
  </si>
  <si>
    <t>本期审定数</t>
    <phoneticPr fontId="5" type="noConversion"/>
  </si>
  <si>
    <t>审计调整</t>
    <phoneticPr fontId="5" type="noConversion"/>
  </si>
  <si>
    <t>上期审定数</t>
    <phoneticPr fontId="5" type="noConversion"/>
  </si>
  <si>
    <t>SX3-2</t>
    <phoneticPr fontId="5" type="noConversion"/>
  </si>
  <si>
    <t>ZJ2-2</t>
    <phoneticPr fontId="5" type="noConversion"/>
  </si>
  <si>
    <t>年初</t>
    <phoneticPr fontId="9" type="noConversion"/>
  </si>
  <si>
    <t>期末</t>
    <phoneticPr fontId="9" type="noConversion"/>
  </si>
  <si>
    <t>期初</t>
    <phoneticPr fontId="5" type="noConversion"/>
  </si>
  <si>
    <t>合计</t>
    <phoneticPr fontId="9" type="noConversion"/>
  </si>
  <si>
    <t>年初余额</t>
    <phoneticPr fontId="9" type="noConversion"/>
  </si>
  <si>
    <t>期末余额</t>
    <phoneticPr fontId="9" type="noConversion"/>
  </si>
  <si>
    <t>年初余额</t>
    <phoneticPr fontId="5" type="noConversion"/>
  </si>
  <si>
    <t>期末余额</t>
    <phoneticPr fontId="5" type="noConversion"/>
  </si>
  <si>
    <t>年初数</t>
    <phoneticPr fontId="9" type="noConversion"/>
  </si>
  <si>
    <t>期末数</t>
    <phoneticPr fontId="9" type="noConversion"/>
  </si>
  <si>
    <t>年初</t>
    <phoneticPr fontId="5" type="noConversion"/>
  </si>
  <si>
    <t>期末余额</t>
    <phoneticPr fontId="5" type="noConversion"/>
  </si>
  <si>
    <t>年初余额</t>
    <phoneticPr fontId="9" type="noConversion"/>
  </si>
  <si>
    <t>递延所得税资产期末余额</t>
    <phoneticPr fontId="9" type="noConversion"/>
  </si>
  <si>
    <t>递延所得税资产期初余额</t>
    <phoneticPr fontId="9" type="noConversion"/>
  </si>
  <si>
    <t>递延所得税资产期初审定数</t>
    <phoneticPr fontId="5" type="noConversion"/>
  </si>
  <si>
    <t>递延所得税资产期末审定数</t>
    <phoneticPr fontId="5" type="noConversion"/>
  </si>
  <si>
    <t>年初人民币余额</t>
    <phoneticPr fontId="5" type="noConversion"/>
  </si>
  <si>
    <t>期末人民币余额</t>
    <phoneticPr fontId="9" type="noConversion"/>
  </si>
  <si>
    <t>期初余额</t>
    <phoneticPr fontId="5" type="noConversion"/>
  </si>
  <si>
    <t>期末余额</t>
    <phoneticPr fontId="9" type="noConversion"/>
  </si>
  <si>
    <t>期初人民币余额</t>
    <phoneticPr fontId="9" type="noConversion"/>
  </si>
  <si>
    <t>期末人民币余额</t>
    <phoneticPr fontId="5" type="noConversion"/>
  </si>
  <si>
    <t>年初人民币余额</t>
    <phoneticPr fontId="9" type="noConversion"/>
  </si>
  <si>
    <t>年初</t>
    <phoneticPr fontId="5" type="noConversion"/>
  </si>
  <si>
    <t>年初原币</t>
    <phoneticPr fontId="9" type="noConversion"/>
  </si>
  <si>
    <t>汇率</t>
    <phoneticPr fontId="9" type="noConversion"/>
  </si>
  <si>
    <t>期末</t>
    <phoneticPr fontId="5" type="noConversion"/>
  </si>
  <si>
    <t>期末原币余额</t>
    <phoneticPr fontId="9" type="noConversion"/>
  </si>
  <si>
    <t>期末人民币余额</t>
    <phoneticPr fontId="9" type="noConversion"/>
  </si>
  <si>
    <t>期末余额</t>
    <phoneticPr fontId="5" type="noConversion"/>
  </si>
  <si>
    <t>递延所得税负债账面余额</t>
    <phoneticPr fontId="9" type="noConversion"/>
  </si>
  <si>
    <t>年初</t>
    <phoneticPr fontId="9" type="noConversion"/>
  </si>
  <si>
    <t>期末</t>
    <phoneticPr fontId="9" type="noConversion"/>
  </si>
  <si>
    <t>年初审定数</t>
    <phoneticPr fontId="9" type="noConversion"/>
  </si>
  <si>
    <t>期末调整</t>
    <phoneticPr fontId="9" type="noConversion"/>
  </si>
  <si>
    <t>期末审定数</t>
    <phoneticPr fontId="9" type="noConversion"/>
  </si>
  <si>
    <t>人民币余额</t>
    <phoneticPr fontId="9" type="noConversion"/>
  </si>
  <si>
    <t>序号</t>
    <phoneticPr fontId="5" type="noConversion"/>
  </si>
  <si>
    <t>工作表名称</t>
    <phoneticPr fontId="5" type="noConversion"/>
  </si>
  <si>
    <t>终止经营净利润</t>
    <phoneticPr fontId="5" type="noConversion"/>
  </si>
  <si>
    <t>衍生金融资产</t>
    <phoneticPr fontId="5" type="noConversion"/>
  </si>
  <si>
    <t>主要原材料、库存商品进销存明细表</t>
  </si>
  <si>
    <t>生产成本</t>
    <phoneticPr fontId="5" type="noConversion"/>
  </si>
  <si>
    <t>制造费用</t>
    <phoneticPr fontId="5" type="noConversion"/>
  </si>
  <si>
    <t>持有待售资产</t>
    <phoneticPr fontId="5" type="noConversion"/>
  </si>
  <si>
    <t>被投资单位基本信息明细表</t>
    <phoneticPr fontId="5" type="noConversion"/>
  </si>
  <si>
    <t>投资性房地产(成本模式)</t>
  </si>
  <si>
    <t xml:space="preserve">投资性房地产(上市公司成本模式) </t>
    <phoneticPr fontId="5" type="noConversion"/>
  </si>
  <si>
    <t>投资性房地产(上市公司公允价值模式)</t>
    <phoneticPr fontId="5" type="noConversion"/>
  </si>
  <si>
    <t>固定资产</t>
  </si>
  <si>
    <t>固定资产 (上市公司)</t>
    <phoneticPr fontId="5" type="noConversion"/>
  </si>
  <si>
    <t>固定资产披露明细表</t>
    <phoneticPr fontId="5" type="noConversion"/>
  </si>
  <si>
    <t>在建工程增加明细表</t>
  </si>
  <si>
    <t>在建工程减值准备</t>
  </si>
  <si>
    <t>生产性生物资产 (上市公司)</t>
    <phoneticPr fontId="5" type="noConversion"/>
  </si>
  <si>
    <t>油气资产</t>
    <phoneticPr fontId="5" type="noConversion"/>
  </si>
  <si>
    <t>油气资产（上市公司）</t>
    <phoneticPr fontId="5" type="noConversion"/>
  </si>
  <si>
    <t>无形资产（上市公司）</t>
    <phoneticPr fontId="5" type="noConversion"/>
  </si>
  <si>
    <t>所有权受限资产</t>
  </si>
  <si>
    <t>短期借款(人民币)</t>
    <phoneticPr fontId="5" type="noConversion"/>
  </si>
  <si>
    <t>短期借款(有外币)</t>
  </si>
  <si>
    <t>已到期未偿还的短期借款</t>
  </si>
  <si>
    <t>衍生金融负债</t>
    <phoneticPr fontId="5" type="noConversion"/>
  </si>
  <si>
    <t>应付账款前十名</t>
  </si>
  <si>
    <t>外币预收款项</t>
  </si>
  <si>
    <t>预收款项前十名</t>
  </si>
  <si>
    <t>应交增值税明细表</t>
    <phoneticPr fontId="5" type="noConversion"/>
  </si>
  <si>
    <t>一年内到期的应付债券</t>
  </si>
  <si>
    <t>一年内到期的长期应付款</t>
  </si>
  <si>
    <t>预计辞退福利明细表</t>
  </si>
  <si>
    <t>辞退福利折现计算表</t>
  </si>
  <si>
    <t>其他权益工具</t>
    <phoneticPr fontId="5" type="noConversion"/>
  </si>
  <si>
    <t>库存股</t>
  </si>
  <si>
    <t>营业收入成本</t>
  </si>
  <si>
    <t>主营业务收入成本1</t>
  </si>
  <si>
    <t>主营业务收入成本2</t>
  </si>
  <si>
    <t>主要产品主要客户</t>
  </si>
  <si>
    <t>销售前10名</t>
  </si>
  <si>
    <t>公允价值变动收益</t>
  </si>
  <si>
    <t>资产处置收益</t>
  </si>
  <si>
    <t>现流表明细</t>
    <phoneticPr fontId="5" type="noConversion"/>
  </si>
  <si>
    <t>本公司关联方清单</t>
    <phoneticPr fontId="5" type="noConversion"/>
  </si>
  <si>
    <t>购销</t>
  </si>
  <si>
    <t>担保租赁</t>
  </si>
  <si>
    <t>资产转让</t>
  </si>
  <si>
    <t>资金拆借</t>
  </si>
  <si>
    <t>关联方往来明细表</t>
    <phoneticPr fontId="5" type="noConversion"/>
  </si>
  <si>
    <t>交易性金融资产</t>
    <phoneticPr fontId="5" type="noConversion"/>
  </si>
  <si>
    <t>【其他应收款坏账准备】明细表</t>
    <phoneticPr fontId="9" type="noConversion"/>
  </si>
  <si>
    <t>合同资产</t>
    <phoneticPr fontId="5" type="noConversion"/>
  </si>
  <si>
    <t>合同资产坏账准备</t>
  </si>
  <si>
    <t>债权投资</t>
    <phoneticPr fontId="5" type="noConversion"/>
  </si>
  <si>
    <t>债权投资减值准备</t>
  </si>
  <si>
    <t>其他债权投资</t>
  </si>
  <si>
    <t>其他债权投资减值准备</t>
  </si>
  <si>
    <t>其他权益工具投资</t>
  </si>
  <si>
    <t>使用权资产</t>
    <phoneticPr fontId="5" type="noConversion"/>
  </si>
  <si>
    <t>开发支出减值准备</t>
  </si>
  <si>
    <t>交易性金融负债</t>
    <phoneticPr fontId="5" type="noConversion"/>
  </si>
  <si>
    <t>外币应付账款</t>
    <phoneticPr fontId="5" type="noConversion"/>
  </si>
  <si>
    <t>租赁负债</t>
  </si>
  <si>
    <t>净敞口套期收益</t>
  </si>
  <si>
    <t>年初</t>
    <phoneticPr fontId="5" type="noConversion"/>
  </si>
  <si>
    <t>期末</t>
    <phoneticPr fontId="5" type="noConversion"/>
  </si>
  <si>
    <t>年初余额</t>
    <phoneticPr fontId="9" type="noConversion"/>
  </si>
  <si>
    <t>年初</t>
    <phoneticPr fontId="9" type="noConversion"/>
  </si>
  <si>
    <t>期末</t>
    <phoneticPr fontId="9" type="noConversion"/>
  </si>
  <si>
    <t>长期应收款坏账准备（三阶段）</t>
  </si>
  <si>
    <t>外币长期应收款</t>
  </si>
  <si>
    <t>长期应收款坏账准备明细</t>
  </si>
  <si>
    <t>信用减值损失</t>
  </si>
  <si>
    <t>终止经营净利润</t>
    <phoneticPr fontId="9" type="noConversion"/>
  </si>
  <si>
    <t>终止经营项目或资产：</t>
    <phoneticPr fontId="5" type="noConversion"/>
  </si>
  <si>
    <t>项             目</t>
    <phoneticPr fontId="9" type="noConversion"/>
  </si>
  <si>
    <t>一、经营损益</t>
  </si>
  <si>
    <t xml:space="preserve">    减：营业成本</t>
    <phoneticPr fontId="9" type="noConversion"/>
  </si>
  <si>
    <t xml:space="preserve">        税金及附加</t>
    <phoneticPr fontId="9" type="noConversion"/>
  </si>
  <si>
    <t xml:space="preserve">        销售费用</t>
    <phoneticPr fontId="9" type="noConversion"/>
  </si>
  <si>
    <t xml:space="preserve">        管理费用</t>
    <phoneticPr fontId="9" type="noConversion"/>
  </si>
  <si>
    <t xml:space="preserve">        财务费用</t>
    <phoneticPr fontId="9" type="noConversion"/>
  </si>
  <si>
    <t xml:space="preserve">   加：其他收益</t>
    <phoneticPr fontId="5" type="noConversion"/>
  </si>
  <si>
    <t xml:space="preserve">      投资收益（损失以“-”号填列）</t>
    <phoneticPr fontId="5" type="noConversion"/>
  </si>
  <si>
    <t xml:space="preserve">      公允价值变动收益（损失以“-”号填列）</t>
    <phoneticPr fontId="5" type="noConversion"/>
  </si>
  <si>
    <t xml:space="preserve">      资产减值损失（损失以“-”号填列）</t>
    <phoneticPr fontId="9" type="noConversion"/>
  </si>
  <si>
    <t xml:space="preserve">      资产处置收益（损失以“-”号填列）</t>
    <phoneticPr fontId="5" type="noConversion"/>
  </si>
  <si>
    <t xml:space="preserve">    加：营业外收入</t>
    <phoneticPr fontId="9" type="noConversion"/>
  </si>
  <si>
    <t xml:space="preserve">    减：营业外支出</t>
    <phoneticPr fontId="9" type="noConversion"/>
  </si>
  <si>
    <t xml:space="preserve">    减：终止经营所得税费用</t>
    <phoneticPr fontId="9" type="noConversion"/>
  </si>
  <si>
    <t xml:space="preserve">   其中：归属于母公司的终止经营净利润 </t>
    <phoneticPr fontId="5" type="noConversion"/>
  </si>
  <si>
    <t>二、同时划分为持有待售处置组和终止经营的减值损失计提和转回金额</t>
  </si>
  <si>
    <t>三、终止经营处置损益</t>
  </si>
  <si>
    <t>四、处置损益调整金额</t>
  </si>
  <si>
    <t>五、列报在财务报表中的终止经营净利润</t>
    <phoneticPr fontId="5" type="noConversion"/>
  </si>
  <si>
    <t xml:space="preserve">其中：归属于母公司所有者的来自于已终止经营业务的净利润总计 </t>
    <phoneticPr fontId="5" type="noConversion"/>
  </si>
  <si>
    <t xml:space="preserve">      信用减值损失（损失以“-”号填列）</t>
    <phoneticPr fontId="9" type="noConversion"/>
  </si>
  <si>
    <t xml:space="preserve">      净敞口套期收益（损失以“一”号填列）</t>
    <phoneticPr fontId="5" type="noConversion"/>
  </si>
  <si>
    <t>二、累计折耗</t>
    <phoneticPr fontId="5" type="noConversion"/>
  </si>
  <si>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</si>
  <si>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t>【外币长期应收款-XX类型】明细表</t>
    <phoneticPr fontId="9" type="noConversion"/>
  </si>
  <si>
    <t>【短期借款】明细表</t>
    <phoneticPr fontId="9" type="noConversion"/>
  </si>
  <si>
    <t>【一年内到期的长期借款】明细表</t>
    <phoneticPr fontId="9" type="noConversion"/>
  </si>
  <si>
    <t>【长期借款】明细表</t>
    <phoneticPr fontId="9" type="noConversion"/>
  </si>
  <si>
    <t>【其他权益工具】明细表</t>
    <phoneticPr fontId="9" type="noConversion"/>
  </si>
  <si>
    <t>【资本公积】明细表</t>
    <phoneticPr fontId="9" type="noConversion"/>
  </si>
  <si>
    <t xml:space="preserve">        研发费用</t>
    <phoneticPr fontId="9" type="noConversion"/>
  </si>
  <si>
    <t>审定数</t>
    <phoneticPr fontId="9" type="noConversion"/>
  </si>
  <si>
    <t>账面数</t>
    <phoneticPr fontId="9" type="noConversion"/>
  </si>
  <si>
    <t>账户性质</t>
    <phoneticPr fontId="5" type="noConversion"/>
  </si>
  <si>
    <r>
      <t>1)</t>
    </r>
    <r>
      <rPr>
        <sz val="8"/>
        <rFont val="宋体"/>
        <family val="3"/>
        <charset val="134"/>
      </rPr>
      <t>坏账计提类别按单项计提或信用风险组合计提填列，其中信用风险组合根据企业实际情况划分；</t>
    </r>
    <phoneticPr fontId="9" type="noConversion"/>
  </si>
  <si>
    <r>
      <rPr>
        <sz val="9"/>
        <rFont val="Arial"/>
        <family val="2"/>
      </rPr>
      <t>1)</t>
    </r>
    <r>
      <rPr>
        <sz val="9"/>
        <rFont val="宋体"/>
        <family val="3"/>
        <charset val="134"/>
      </rPr>
      <t>金额较大的持有待售资产，应列示其内容、性质。</t>
    </r>
    <phoneticPr fontId="5" type="noConversion"/>
  </si>
  <si>
    <r>
      <rPr>
        <sz val="9"/>
        <rFont val="Arial"/>
        <family val="2"/>
      </rPr>
      <t>2)</t>
    </r>
    <r>
      <rPr>
        <sz val="9"/>
        <rFont val="宋体"/>
        <family val="3"/>
        <charset val="134"/>
      </rPr>
      <t>提供持有待售资产的依据附后。</t>
    </r>
    <phoneticPr fontId="5" type="noConversion"/>
  </si>
  <si>
    <t>变动幅度达30%以上，或占公司报表日资产总额5%以上的，说明原因。</t>
    <phoneticPr fontId="9" type="noConversion"/>
  </si>
  <si>
    <t>2)工会经费和职工教育费、非货币性福利、因解除劳工关系给予补偿金额；</t>
    <phoneticPr fontId="9" type="noConversion"/>
  </si>
  <si>
    <t>3)应付职工薪酬的预计发放时间、金额等安排；</t>
    <phoneticPr fontId="9" type="noConversion"/>
  </si>
  <si>
    <t>4)应付职工薪酬中属于拖欠性质的金额；</t>
    <phoneticPr fontId="9" type="noConversion"/>
  </si>
  <si>
    <t>3.逾期借款情况如下：</t>
    <phoneticPr fontId="9" type="noConversion"/>
  </si>
  <si>
    <t>7)如为浮动利率请单独注明。</t>
    <phoneticPr fontId="9" type="noConversion"/>
  </si>
  <si>
    <t>5)如有外币借款，请参照短期借款（有外币）填写；</t>
    <phoneticPr fontId="9" type="noConversion"/>
  </si>
  <si>
    <t>6)如提前还款，到期日期请填写还款日期并在备注中注明；</t>
    <phoneticPr fontId="9" type="noConversion"/>
  </si>
  <si>
    <t>变动幅度达30%以上，或占公司报表日资产总额5%以上的，说明原因。</t>
    <phoneticPr fontId="9" type="noConversion"/>
  </si>
  <si>
    <t>4)应付职工薪酬中属于拖欠性质的金额；</t>
    <phoneticPr fontId="9" type="noConversion"/>
  </si>
  <si>
    <t>权益法核算的长期股权投资收益</t>
    <phoneticPr fontId="5" type="noConversion"/>
  </si>
  <si>
    <t>1.母公司及最终控制方情况</t>
    <phoneticPr fontId="9" type="noConversion"/>
  </si>
  <si>
    <t>【关联方关系清单】</t>
    <phoneticPr fontId="9" type="noConversion"/>
  </si>
  <si>
    <t>2.除母公司以外其他股东情况</t>
    <phoneticPr fontId="9" type="noConversion"/>
  </si>
  <si>
    <t>3.子公司情况</t>
    <phoneticPr fontId="9" type="noConversion"/>
  </si>
  <si>
    <t>4.合营及联营企业情况说明</t>
    <phoneticPr fontId="9" type="noConversion"/>
  </si>
  <si>
    <t>5.特殊实体</t>
    <phoneticPr fontId="9" type="noConversion"/>
  </si>
  <si>
    <t>6.其他关联方</t>
    <phoneticPr fontId="9" type="noConversion"/>
  </si>
  <si>
    <t>1.母公司及其实际控制人控制或共同控制的企业；</t>
    <phoneticPr fontId="9" type="noConversion"/>
  </si>
  <si>
    <t>2.除母公司以外的其他股东控制的且与公司存在关联交易的企业；</t>
    <phoneticPr fontId="9" type="noConversion"/>
  </si>
  <si>
    <t>3.本企业或其母公司的关键管理人员及与其关系密切的家庭成员以及前述人员控制的企业</t>
    <phoneticPr fontId="9" type="noConversion"/>
  </si>
  <si>
    <t>4.本企业的主要投资者个人及与其关系密切的家庭成员</t>
    <phoneticPr fontId="9" type="noConversion"/>
  </si>
  <si>
    <t>5.本企业主要投资者个人、关键管理人员或与其关系密切的家庭成员控制、共同控制的其他企业</t>
    <phoneticPr fontId="9" type="noConversion"/>
  </si>
  <si>
    <t>6.本企业的其它关联方（根据实质重于形式原则认定）</t>
    <phoneticPr fontId="9" type="noConversion"/>
  </si>
  <si>
    <t>1.购买商品、接受劳务的关联交易</t>
    <phoneticPr fontId="9" type="noConversion"/>
  </si>
  <si>
    <r>
      <t>2.</t>
    </r>
    <r>
      <rPr>
        <sz val="9"/>
        <rFont val="宋体"/>
        <family val="3"/>
        <charset val="134"/>
      </rPr>
      <t>销售商品、提供劳务的关联交易</t>
    </r>
    <phoneticPr fontId="9" type="noConversion"/>
  </si>
  <si>
    <t>5.关联租赁情况</t>
    <phoneticPr fontId="9" type="noConversion"/>
  </si>
  <si>
    <t>3.关联托管情况</t>
    <phoneticPr fontId="9" type="noConversion"/>
  </si>
  <si>
    <t>4.关联承包情况</t>
    <phoneticPr fontId="9" type="noConversion"/>
  </si>
  <si>
    <t>6.关联担保情况</t>
    <phoneticPr fontId="9" type="noConversion"/>
  </si>
  <si>
    <t>7.关联方资产转让、债务重组情况</t>
    <phoneticPr fontId="9" type="noConversion"/>
  </si>
  <si>
    <t>8.委托（受托）管理</t>
    <phoneticPr fontId="9" type="noConversion"/>
  </si>
  <si>
    <t>9. 关联方资金拆借</t>
    <phoneticPr fontId="9" type="noConversion"/>
  </si>
  <si>
    <t>10.委托贷款</t>
    <phoneticPr fontId="9" type="noConversion"/>
  </si>
  <si>
    <t>11.业务合作：</t>
    <phoneticPr fontId="9" type="noConversion"/>
  </si>
  <si>
    <t>12.商标使用费</t>
    <phoneticPr fontId="9" type="noConversion"/>
  </si>
  <si>
    <r>
      <t>13</t>
    </r>
    <r>
      <rPr>
        <sz val="9"/>
        <color theme="1"/>
        <rFont val="宋体"/>
        <family val="3"/>
        <charset val="134"/>
        <scheme val="minor"/>
      </rPr>
      <t>.关键管理人员报酬</t>
    </r>
    <phoneticPr fontId="9" type="noConversion"/>
  </si>
  <si>
    <t>14.其他交易</t>
    <phoneticPr fontId="9" type="noConversion"/>
  </si>
  <si>
    <t>【关联方交易】明细表（四）</t>
    <phoneticPr fontId="9" type="noConversion"/>
  </si>
  <si>
    <t>【关联方交易】明细表（三）</t>
    <phoneticPr fontId="9" type="noConversion"/>
  </si>
  <si>
    <t>【关联方交易】明细表（二）</t>
    <phoneticPr fontId="9" type="noConversion"/>
  </si>
  <si>
    <t>【关联方交易】明细表（一）</t>
    <phoneticPr fontId="9" type="noConversion"/>
  </si>
  <si>
    <t>填制说明</t>
    <phoneticPr fontId="5" type="noConversion"/>
  </si>
  <si>
    <r>
      <t>1)</t>
    </r>
    <r>
      <rPr>
        <sz val="8"/>
        <rFont val="宋体"/>
        <family val="3"/>
        <charset val="134"/>
      </rPr>
      <t>不符合终止确认条件的应收款项的转移，应在附注中单独列示其金额；</t>
    </r>
    <phoneticPr fontId="9" type="noConversion"/>
  </si>
  <si>
    <r>
      <t>2)</t>
    </r>
    <r>
      <rPr>
        <sz val="8"/>
        <rFont val="宋体"/>
        <family val="3"/>
        <charset val="134"/>
      </rPr>
      <t>以应收款项为标的资产进行资产证券化的，需简要说明相关交易安排；</t>
    </r>
    <phoneticPr fontId="9" type="noConversion"/>
  </si>
  <si>
    <r>
      <t>3)</t>
    </r>
    <r>
      <rPr>
        <sz val="8"/>
        <rFont val="宋体"/>
        <family val="3"/>
        <charset val="134"/>
      </rPr>
      <t>变动幅度达</t>
    </r>
    <r>
      <rPr>
        <sz val="8"/>
        <rFont val="Arial"/>
        <family val="2"/>
      </rPr>
      <t>30%</t>
    </r>
    <r>
      <rPr>
        <sz val="8"/>
        <rFont val="宋体"/>
        <family val="3"/>
        <charset val="134"/>
      </rPr>
      <t>以上，或占公司报表日资产总额</t>
    </r>
    <r>
      <rPr>
        <sz val="8"/>
        <rFont val="Arial"/>
        <family val="2"/>
      </rPr>
      <t>5%</t>
    </r>
    <r>
      <rPr>
        <sz val="8"/>
        <rFont val="宋体"/>
        <family val="3"/>
        <charset val="134"/>
      </rPr>
      <t>以上的，说明原因。</t>
    </r>
    <phoneticPr fontId="9" type="noConversion"/>
  </si>
  <si>
    <r>
      <t>4</t>
    </r>
    <r>
      <rPr>
        <sz val="8"/>
        <rFont val="宋体"/>
        <family val="3"/>
        <charset val="134"/>
      </rPr>
      <t>）如果期初为贷方余额，请填入负数，期初与报表的核对结合预收款项进行核对。</t>
    </r>
    <phoneticPr fontId="9" type="noConversion"/>
  </si>
  <si>
    <r>
      <t>5</t>
    </r>
    <r>
      <rPr>
        <sz val="8"/>
        <rFont val="宋体"/>
        <family val="3"/>
        <charset val="134"/>
      </rPr>
      <t>）外币请在外币应收账款明细表中填列，如没有删除此行。</t>
    </r>
    <phoneticPr fontId="9" type="noConversion"/>
  </si>
  <si>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t>
    </r>
    <r>
      <rPr>
        <sz val="9"/>
        <rFont val="宋体"/>
        <family val="3"/>
        <charset val="134"/>
      </rPr>
      <t>，说明原因。</t>
    </r>
    <phoneticPr fontId="5" type="noConversion"/>
  </si>
  <si>
    <r>
      <t>1)</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5" type="noConversion"/>
  </si>
  <si>
    <r>
      <t>4)</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t>
    </r>
    <r>
      <rPr>
        <sz val="9"/>
        <rFont val="宋体"/>
        <family val="3"/>
        <charset val="134"/>
      </rPr>
      <t>的，说明原因。</t>
    </r>
    <phoneticPr fontId="5" type="noConversion"/>
  </si>
  <si>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t>
    </r>
    <r>
      <rPr>
        <sz val="9"/>
        <rFont val="宋体"/>
        <family val="3"/>
        <charset val="134"/>
      </rPr>
      <t>的，说明原因。</t>
    </r>
    <phoneticPr fontId="5" type="noConversion"/>
  </si>
  <si>
    <r>
      <rPr>
        <sz val="8"/>
        <rFont val="宋体"/>
        <family val="3"/>
        <charset val="134"/>
      </rPr>
      <t>变动幅度达</t>
    </r>
    <r>
      <rPr>
        <sz val="8"/>
        <rFont val="Arial"/>
        <family val="2"/>
      </rPr>
      <t>30%</t>
    </r>
    <r>
      <rPr>
        <sz val="8"/>
        <rFont val="宋体"/>
        <family val="3"/>
        <charset val="134"/>
      </rPr>
      <t>以上，或占公司报表日资产总额</t>
    </r>
    <r>
      <rPr>
        <sz val="8"/>
        <rFont val="Arial"/>
        <family val="2"/>
      </rPr>
      <t>5%</t>
    </r>
    <r>
      <rPr>
        <sz val="8"/>
        <rFont val="宋体"/>
        <family val="3"/>
        <charset val="134"/>
      </rPr>
      <t>以上的，说明原因。</t>
    </r>
    <phoneticPr fontId="9" type="noConversion"/>
  </si>
  <si>
    <t>填制说明：</t>
    <phoneticPr fontId="5" type="noConversion"/>
  </si>
  <si>
    <t>3)款项性质需填写，一般按照主要原材料品种、辅材、设备、工程等填写。</t>
    <phoneticPr fontId="9" type="noConversion"/>
  </si>
  <si>
    <r>
      <rPr>
        <sz val="9"/>
        <rFont val="Arial"/>
        <family val="2"/>
      </rPr>
      <t>4)</t>
    </r>
    <r>
      <rPr>
        <sz val="9"/>
        <rFont val="宋体"/>
        <family val="3"/>
        <charset val="134"/>
      </rPr>
      <t>外币预付款不属于货币型资产，期末无需按照期末汇率计算汇兑损溢。</t>
    </r>
    <phoneticPr fontId="9" type="noConversion"/>
  </si>
  <si>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5" type="noConversion"/>
  </si>
  <si>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5" type="noConversion"/>
  </si>
  <si>
    <t>填制说明</t>
    <phoneticPr fontId="5" type="noConversion"/>
  </si>
  <si>
    <r>
      <t>1)</t>
    </r>
    <r>
      <rPr>
        <sz val="8"/>
        <rFont val="宋体"/>
        <family val="3"/>
        <charset val="134"/>
      </rPr>
      <t>变动幅度达</t>
    </r>
    <r>
      <rPr>
        <sz val="8"/>
        <rFont val="Arial"/>
        <family val="2"/>
      </rPr>
      <t>30%</t>
    </r>
    <r>
      <rPr>
        <sz val="8"/>
        <rFont val="宋体"/>
        <family val="3"/>
        <charset val="134"/>
      </rPr>
      <t>以上，或占公司报表日资产总额</t>
    </r>
    <r>
      <rPr>
        <sz val="8"/>
        <rFont val="Arial"/>
        <family val="2"/>
      </rPr>
      <t>5%</t>
    </r>
    <r>
      <rPr>
        <sz val="8"/>
        <rFont val="宋体"/>
        <family val="3"/>
        <charset val="134"/>
      </rPr>
      <t>以上的，说明原因。</t>
    </r>
    <phoneticPr fontId="5" type="noConversion"/>
  </si>
  <si>
    <r>
      <t>2)</t>
    </r>
    <r>
      <rPr>
        <sz val="8"/>
        <rFont val="宋体"/>
        <family val="3"/>
        <charset val="134"/>
      </rPr>
      <t>款项性质按往来款、备用金、保证金等进行划分。</t>
    </r>
    <phoneticPr fontId="5" type="noConversion"/>
  </si>
  <si>
    <t>1)可以变动格式，但是要有数量金额的期初、本期增加、本期减少、期末。</t>
    <phoneticPr fontId="9" type="noConversion"/>
  </si>
  <si>
    <t>2)辅材等品种特别多，金额比较小的可以汇总填列，另外提供明细表。</t>
    <phoneticPr fontId="9" type="noConversion"/>
  </si>
  <si>
    <r>
      <rPr>
        <sz val="9"/>
        <rFont val="宋体"/>
        <family val="3"/>
        <charset val="134"/>
      </rPr>
      <t>若变动幅度达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phoneticPr fontId="5" type="noConversion"/>
  </si>
  <si>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</si>
  <si>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r>
      <rPr>
        <sz val="9"/>
        <rFont val="宋体"/>
        <family val="3"/>
        <charset val="134"/>
      </rPr>
      <t>填制说明</t>
    </r>
    <r>
      <rPr>
        <sz val="9"/>
        <rFont val="Arial"/>
        <family val="2"/>
      </rPr>
      <t>:</t>
    </r>
    <phoneticPr fontId="5" type="noConversion"/>
  </si>
  <si>
    <r>
      <t>4)</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</si>
  <si>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r>
      <t>3)</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</si>
  <si>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t>1)金额较大的其他流动资产，应列示其内容、性质。</t>
    <phoneticPr fontId="5" type="noConversion"/>
  </si>
  <si>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</si>
  <si>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以上的，请说明原因。</t>
    </r>
    <phoneticPr fontId="5" type="noConversion"/>
  </si>
  <si>
    <t>填制说明</t>
    <phoneticPr fontId="5" type="noConversion"/>
  </si>
  <si>
    <r>
      <t>1)</t>
    </r>
    <r>
      <rPr>
        <sz val="9"/>
        <rFont val="宋体"/>
        <family val="3"/>
        <charset val="134"/>
      </rPr>
      <t>请在备注栏注明是否实质上构成对被投资单位的投资；</t>
    </r>
    <phoneticPr fontId="5" type="noConversion"/>
  </si>
  <si>
    <t>三、预交增值税</t>
    <phoneticPr fontId="9" type="noConversion"/>
  </si>
  <si>
    <t>四、待抵扣进项税额</t>
    <phoneticPr fontId="9" type="noConversion"/>
  </si>
  <si>
    <t>五、待认证进项税额</t>
    <phoneticPr fontId="9" type="noConversion"/>
  </si>
  <si>
    <t>六、待转销项税额</t>
    <phoneticPr fontId="9" type="noConversion"/>
  </si>
  <si>
    <t>七、增值税留抵税额</t>
    <phoneticPr fontId="9" type="noConversion"/>
  </si>
  <si>
    <t>八、简易计税</t>
    <phoneticPr fontId="9" type="noConversion"/>
  </si>
  <si>
    <t>九、转让金融商品应交增值税</t>
    <phoneticPr fontId="9" type="noConversion"/>
  </si>
  <si>
    <t>十、代扣代交增值税</t>
    <phoneticPr fontId="9" type="noConversion"/>
  </si>
  <si>
    <t>　　2.本期代交数（多交数以“－”号填列）</t>
    <phoneticPr fontId="9" type="noConversion"/>
  </si>
  <si>
    <t>　　1.年初待抵扣</t>
    <phoneticPr fontId="9" type="noConversion"/>
  </si>
  <si>
    <t>　　2.本期待抵扣</t>
    <phoneticPr fontId="9" type="noConversion"/>
  </si>
  <si>
    <t>　　4.期末未抵扣</t>
    <phoneticPr fontId="9" type="noConversion"/>
  </si>
  <si>
    <t>　　1.年初待转数</t>
    <phoneticPr fontId="9" type="noConversion"/>
  </si>
  <si>
    <t>　　2.本期待转数</t>
    <phoneticPr fontId="9" type="noConversion"/>
  </si>
  <si>
    <t>　　3.本期转入销项税额</t>
    <phoneticPr fontId="9" type="noConversion"/>
  </si>
  <si>
    <t>　　4.期末待转数</t>
    <phoneticPr fontId="9" type="noConversion"/>
  </si>
  <si>
    <t>　　2.本期应交数（多交数以“－”号填列）</t>
    <phoneticPr fontId="9" type="noConversion"/>
  </si>
  <si>
    <t>　　1.年初预交数</t>
    <phoneticPr fontId="9" type="noConversion"/>
  </si>
  <si>
    <t>　　2.本期转出至未交增值税数</t>
    <phoneticPr fontId="9" type="noConversion"/>
  </si>
  <si>
    <t>　　3.本期预交数</t>
    <phoneticPr fontId="9" type="noConversion"/>
  </si>
  <si>
    <t>　　4.期末预交数</t>
    <phoneticPr fontId="9" type="noConversion"/>
  </si>
  <si>
    <t>　　3.本期转入进项税额</t>
    <phoneticPr fontId="9" type="noConversion"/>
  </si>
  <si>
    <t>　　1.年初留抵税额</t>
    <phoneticPr fontId="9" type="noConversion"/>
  </si>
  <si>
    <t>　　2.本期留抵税额</t>
    <phoneticPr fontId="9" type="noConversion"/>
  </si>
  <si>
    <t>　　3.本期转入进项税额转出</t>
    <phoneticPr fontId="9" type="noConversion"/>
  </si>
  <si>
    <t>　　4.期末留抵税额</t>
    <phoneticPr fontId="9" type="noConversion"/>
  </si>
  <si>
    <t>　　1.年初应交数（多交数以“－”号填列）</t>
    <phoneticPr fontId="9" type="noConversion"/>
  </si>
  <si>
    <t xml:space="preserve">    3.销项税额抵减（差额征税）</t>
    <phoneticPr fontId="9" type="noConversion"/>
  </si>
  <si>
    <t>4）请提供政府补助采用总额法、净额法的理由和依据</t>
  </si>
  <si>
    <t>二、未交增值税</t>
    <phoneticPr fontId="9" type="noConversion"/>
  </si>
  <si>
    <t>一、应交增值税</t>
    <phoneticPr fontId="9" type="noConversion"/>
  </si>
  <si>
    <t>　　1.年初应交数</t>
    <phoneticPr fontId="9" type="noConversion"/>
  </si>
  <si>
    <t>　　2.本期应交数</t>
    <phoneticPr fontId="9" type="noConversion"/>
  </si>
  <si>
    <t>　　5.期末应交数</t>
    <phoneticPr fontId="9" type="noConversion"/>
  </si>
  <si>
    <t xml:space="preserve">    4.转入投资收益</t>
    <phoneticPr fontId="9" type="noConversion"/>
  </si>
  <si>
    <t>文件主要内容
（包括附加限定性条件情况）</t>
    <phoneticPr fontId="5" type="noConversion"/>
  </si>
  <si>
    <t>拨款日期</t>
    <phoneticPr fontId="5" type="noConversion"/>
  </si>
  <si>
    <t>拨款单位</t>
    <phoneticPr fontId="5" type="noConversion"/>
  </si>
  <si>
    <t>文件名称及文号</t>
    <phoneticPr fontId="5" type="noConversion"/>
  </si>
  <si>
    <t>拨款金额</t>
    <phoneticPr fontId="5" type="noConversion"/>
  </si>
  <si>
    <t>文件索引</t>
    <phoneticPr fontId="5" type="noConversion"/>
  </si>
  <si>
    <t>ZJ2-2</t>
    <phoneticPr fontId="5" type="noConversion"/>
  </si>
  <si>
    <t>ZJ2-2</t>
    <phoneticPr fontId="5" type="noConversion"/>
  </si>
  <si>
    <r>
      <t>1)</t>
    </r>
    <r>
      <rPr>
        <sz val="9"/>
        <rFont val="宋体"/>
        <family val="3"/>
        <charset val="134"/>
      </rPr>
      <t>说明可转换公司债券的转股条件、转股时间。</t>
    </r>
  </si>
  <si>
    <r>
      <t>2)</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</si>
  <si>
    <r>
      <t>4)</t>
    </r>
    <r>
      <rPr>
        <sz val="9"/>
        <rFont val="宋体"/>
        <family val="3"/>
        <charset val="134"/>
      </rPr>
      <t>变动幅度达</t>
    </r>
    <r>
      <rPr>
        <sz val="9"/>
        <rFont val="Arial"/>
        <family val="2"/>
      </rPr>
      <t>30%</t>
    </r>
    <r>
      <rPr>
        <sz val="9"/>
        <rFont val="宋体"/>
        <family val="3"/>
        <charset val="134"/>
      </rPr>
      <t>以上说明原因。</t>
    </r>
    <phoneticPr fontId="5" type="noConversion"/>
  </si>
  <si>
    <r>
      <t>1)</t>
    </r>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20" type="noConversion"/>
  </si>
  <si>
    <r>
      <rPr>
        <sz val="9"/>
        <rFont val="宋体"/>
        <family val="3"/>
        <charset val="134"/>
      </rPr>
      <t>变动幅度达</t>
    </r>
    <r>
      <rPr>
        <sz val="9"/>
        <rFont val="Arial"/>
        <family val="2"/>
      </rPr>
      <t>30%</t>
    </r>
    <r>
      <rPr>
        <sz val="9"/>
        <rFont val="宋体"/>
        <family val="3"/>
        <charset val="134"/>
      </rPr>
      <t>以上，或占公司报表日资产总额</t>
    </r>
    <r>
      <rPr>
        <sz val="9"/>
        <rFont val="Arial"/>
        <family val="2"/>
      </rPr>
      <t>5%</t>
    </r>
    <r>
      <rPr>
        <sz val="9"/>
        <rFont val="宋体"/>
        <family val="3"/>
        <charset val="134"/>
      </rPr>
      <t>以上的，说明原因；</t>
    </r>
    <phoneticPr fontId="20" type="noConversion"/>
  </si>
  <si>
    <r>
      <rPr>
        <sz val="9"/>
        <rFont val="宋体"/>
        <family val="3"/>
        <charset val="134"/>
      </rPr>
      <t>若变动幅度达</t>
    </r>
    <r>
      <rPr>
        <sz val="9"/>
        <rFont val="Arial"/>
        <family val="2"/>
      </rPr>
      <t>30%</t>
    </r>
    <r>
      <rPr>
        <sz val="9"/>
        <rFont val="宋体"/>
        <family val="3"/>
        <charset val="134"/>
      </rPr>
      <t>（含</t>
    </r>
    <r>
      <rPr>
        <sz val="9"/>
        <rFont val="Arial"/>
        <family val="2"/>
      </rPr>
      <t>30%</t>
    </r>
    <r>
      <rPr>
        <sz val="9"/>
        <rFont val="宋体"/>
        <family val="3"/>
        <charset val="134"/>
      </rPr>
      <t>）以上，或占资产总额</t>
    </r>
    <r>
      <rPr>
        <sz val="9"/>
        <rFont val="Arial"/>
        <family val="2"/>
      </rPr>
      <t>5%</t>
    </r>
    <r>
      <rPr>
        <sz val="9"/>
        <rFont val="宋体"/>
        <family val="3"/>
        <charset val="134"/>
      </rPr>
      <t>（含</t>
    </r>
    <r>
      <rPr>
        <sz val="9"/>
        <rFont val="Arial"/>
        <family val="2"/>
      </rPr>
      <t>5%</t>
    </r>
    <r>
      <rPr>
        <sz val="9"/>
        <rFont val="宋体"/>
        <family val="3"/>
        <charset val="134"/>
      </rPr>
      <t>）以上说明原因：</t>
    </r>
    <phoneticPr fontId="5" type="noConversion"/>
  </si>
  <si>
    <r>
      <rPr>
        <sz val="9"/>
        <rFont val="宋体"/>
        <family val="3"/>
        <charset val="134"/>
      </rPr>
      <t>若研发费用变动幅度达</t>
    </r>
    <r>
      <rPr>
        <sz val="9"/>
        <rFont val="Arial"/>
        <family val="2"/>
      </rPr>
      <t>30%</t>
    </r>
    <r>
      <rPr>
        <sz val="9"/>
        <rFont val="宋体"/>
        <family val="3"/>
        <charset val="134"/>
      </rPr>
      <t>（含</t>
    </r>
    <r>
      <rPr>
        <sz val="9"/>
        <rFont val="Arial"/>
        <family val="2"/>
      </rPr>
      <t>30%</t>
    </r>
    <r>
      <rPr>
        <sz val="9"/>
        <rFont val="宋体"/>
        <family val="3"/>
        <charset val="134"/>
      </rPr>
      <t>）以上或占报告期利润总额</t>
    </r>
    <r>
      <rPr>
        <sz val="9"/>
        <rFont val="Arial"/>
        <family val="2"/>
      </rPr>
      <t>10%</t>
    </r>
    <r>
      <rPr>
        <sz val="9"/>
        <rFont val="宋体"/>
        <family val="3"/>
        <charset val="134"/>
      </rPr>
      <t>（含</t>
    </r>
    <r>
      <rPr>
        <sz val="9"/>
        <rFont val="Arial"/>
        <family val="2"/>
      </rPr>
      <t>10%</t>
    </r>
    <r>
      <rPr>
        <sz val="9"/>
        <rFont val="宋体"/>
        <family val="3"/>
        <charset val="134"/>
      </rPr>
      <t>）以上原因说明。</t>
    </r>
    <phoneticPr fontId="9" type="noConversion"/>
  </si>
  <si>
    <t xml:space="preserve">     --转入第二阶段</t>
    <phoneticPr fontId="9" type="noConversion"/>
  </si>
  <si>
    <t xml:space="preserve">     --转入第三阶段</t>
    <phoneticPr fontId="9" type="noConversion"/>
  </si>
  <si>
    <t xml:space="preserve">     --转回第二阶段</t>
    <phoneticPr fontId="9" type="noConversion"/>
  </si>
  <si>
    <t xml:space="preserve">     --转回第一阶段</t>
    <phoneticPr fontId="9" type="noConversion"/>
  </si>
  <si>
    <t>年初调整</t>
    <phoneticPr fontId="5" type="noConversion"/>
  </si>
  <si>
    <t>年初审定数</t>
    <phoneticPr fontId="5" type="noConversion"/>
  </si>
  <si>
    <t>期末调整</t>
    <phoneticPr fontId="5" type="noConversion"/>
  </si>
  <si>
    <t>期末审定数</t>
    <phoneticPr fontId="5" type="noConversion"/>
  </si>
  <si>
    <t>货币资金</t>
    <phoneticPr fontId="9" type="noConversion"/>
  </si>
  <si>
    <t>其他应收款</t>
    <phoneticPr fontId="9" type="noConversion"/>
  </si>
  <si>
    <t>债权投资</t>
    <phoneticPr fontId="9" type="noConversion"/>
  </si>
  <si>
    <t>其他债权投资</t>
    <phoneticPr fontId="9" type="noConversion"/>
  </si>
  <si>
    <t>资产表审定</t>
    <phoneticPr fontId="5" type="noConversion"/>
  </si>
  <si>
    <t>负债表审定</t>
    <phoneticPr fontId="5" type="noConversion"/>
  </si>
  <si>
    <t>利润表审定</t>
    <phoneticPr fontId="5" type="noConversion"/>
  </si>
  <si>
    <t>资产表原报</t>
    <phoneticPr fontId="5" type="noConversion"/>
  </si>
  <si>
    <t>负债表原报</t>
    <phoneticPr fontId="5" type="noConversion"/>
  </si>
  <si>
    <t>利润表原报</t>
    <phoneticPr fontId="5" type="noConversion"/>
  </si>
  <si>
    <t>现流表原报</t>
    <phoneticPr fontId="5" type="noConversion"/>
  </si>
  <si>
    <t>实收资本（股本）</t>
    <phoneticPr fontId="5" type="noConversion"/>
  </si>
  <si>
    <t>应收票据</t>
    <phoneticPr fontId="5" type="noConversion"/>
  </si>
  <si>
    <t>应收票据坏账准备</t>
    <phoneticPr fontId="5" type="noConversion"/>
  </si>
  <si>
    <t>应收票据披露明细表</t>
    <phoneticPr fontId="5" type="noConversion"/>
  </si>
  <si>
    <t>应收账款</t>
    <phoneticPr fontId="5" type="noConversion"/>
  </si>
  <si>
    <t>外币应收账款</t>
    <phoneticPr fontId="5" type="noConversion"/>
  </si>
  <si>
    <t>应收账款坏账准备</t>
    <phoneticPr fontId="5" type="noConversion"/>
  </si>
  <si>
    <t>应收账款前十名</t>
    <phoneticPr fontId="5" type="noConversion"/>
  </si>
  <si>
    <t>应收款项融资</t>
    <phoneticPr fontId="5" type="noConversion"/>
  </si>
  <si>
    <t>应收款项融资减值准备</t>
    <phoneticPr fontId="5" type="noConversion"/>
  </si>
  <si>
    <t>预付款项</t>
    <phoneticPr fontId="5" type="noConversion"/>
  </si>
  <si>
    <t>外币预付款项</t>
    <phoneticPr fontId="5" type="noConversion"/>
  </si>
  <si>
    <t>应收利息</t>
    <phoneticPr fontId="5" type="noConversion"/>
  </si>
  <si>
    <t>应收股利</t>
    <phoneticPr fontId="5" type="noConversion"/>
  </si>
  <si>
    <t>其他应收款</t>
    <phoneticPr fontId="5" type="noConversion"/>
  </si>
  <si>
    <t>外币其他应收款</t>
    <phoneticPr fontId="5" type="noConversion"/>
  </si>
  <si>
    <t>其他应收款坏账准备</t>
    <phoneticPr fontId="5" type="noConversion"/>
  </si>
  <si>
    <t>存货</t>
    <phoneticPr fontId="5" type="noConversion"/>
  </si>
  <si>
    <t>应付股利</t>
    <phoneticPr fontId="5" type="noConversion"/>
  </si>
  <si>
    <t>其他应付款</t>
    <phoneticPr fontId="5" type="noConversion"/>
  </si>
  <si>
    <t>外币其他应付款</t>
    <phoneticPr fontId="5" type="noConversion"/>
  </si>
  <si>
    <t>其他应付款前十名</t>
    <phoneticPr fontId="5" type="noConversion"/>
  </si>
  <si>
    <t>持有待售负债</t>
    <phoneticPr fontId="5" type="noConversion"/>
  </si>
  <si>
    <t>一年内到期的非流动负债</t>
    <phoneticPr fontId="5" type="noConversion"/>
  </si>
  <si>
    <t>一年内到期的长期借款</t>
    <phoneticPr fontId="5" type="noConversion"/>
  </si>
  <si>
    <t>其他业务收入成本</t>
    <phoneticPr fontId="5" type="noConversion"/>
  </si>
  <si>
    <t>税金及附加</t>
    <phoneticPr fontId="5" type="noConversion"/>
  </si>
  <si>
    <t>销售费用</t>
    <phoneticPr fontId="5" type="noConversion"/>
  </si>
  <si>
    <t>管理费用</t>
    <phoneticPr fontId="5" type="noConversion"/>
  </si>
  <si>
    <t>其他收益</t>
    <phoneticPr fontId="5" type="noConversion"/>
  </si>
  <si>
    <t>研发费用</t>
    <phoneticPr fontId="5" type="noConversion"/>
  </si>
  <si>
    <t>变动比率（%）</t>
    <phoneticPr fontId="9" type="noConversion"/>
  </si>
  <si>
    <t>占全部销售收入的比例（%）</t>
    <phoneticPr fontId="9" type="noConversion"/>
  </si>
  <si>
    <t>毛利率（%）</t>
    <phoneticPr fontId="9" type="noConversion"/>
  </si>
  <si>
    <t>毛利率（%）</t>
    <phoneticPr fontId="9" type="noConversion"/>
  </si>
  <si>
    <t>变动率（%）</t>
    <phoneticPr fontId="9" type="noConversion"/>
  </si>
  <si>
    <t>变动率（%）</t>
    <phoneticPr fontId="9" type="noConversion"/>
  </si>
  <si>
    <t>本期毛利率（%）</t>
    <phoneticPr fontId="9" type="noConversion"/>
  </si>
  <si>
    <t>上期毛利率（%）</t>
    <phoneticPr fontId="9" type="noConversion"/>
  </si>
  <si>
    <t>变动率（%）</t>
    <phoneticPr fontId="9" type="noConversion"/>
  </si>
  <si>
    <t>变动率（%）</t>
    <phoneticPr fontId="9" type="noConversion"/>
  </si>
  <si>
    <t>变动率（%）</t>
    <phoneticPr fontId="9" type="noConversion"/>
  </si>
  <si>
    <t xml:space="preserve">   1.营业收入</t>
    <phoneticPr fontId="5" type="noConversion"/>
  </si>
  <si>
    <t xml:space="preserve">   2.来自已终止经营业务的营业利润</t>
    <phoneticPr fontId="5" type="noConversion"/>
  </si>
  <si>
    <t xml:space="preserve">   3.来自已终止经营业务的利润总额</t>
    <phoneticPr fontId="5" type="noConversion"/>
  </si>
  <si>
    <t xml:space="preserve">   4.终止经营净利润</t>
    <phoneticPr fontId="5" type="noConversion"/>
  </si>
  <si>
    <t>1.处置损益总额</t>
    <phoneticPr fontId="5" type="noConversion"/>
  </si>
  <si>
    <t>2.所得税费用</t>
    <phoneticPr fontId="5" type="noConversion"/>
  </si>
  <si>
    <t>年初未审余额核对</t>
    <phoneticPr fontId="9" type="noConversion"/>
  </si>
  <si>
    <t>年初审定余额核对</t>
    <phoneticPr fontId="9" type="noConversion"/>
  </si>
  <si>
    <t>期末未审余额核对</t>
    <phoneticPr fontId="9" type="noConversion"/>
  </si>
  <si>
    <t>期末审定余额核对</t>
    <phoneticPr fontId="9" type="noConversion"/>
  </si>
  <si>
    <t>3年以上</t>
    <phoneticPr fontId="5" type="noConversion"/>
  </si>
  <si>
    <t>3年以上</t>
    <phoneticPr fontId="5" type="noConversion"/>
  </si>
  <si>
    <t>年初未审余额核对</t>
    <phoneticPr fontId="9" type="noConversion"/>
  </si>
  <si>
    <t>年初审定余额核对</t>
    <phoneticPr fontId="9" type="noConversion"/>
  </si>
  <si>
    <t>期末未审余额核对</t>
    <phoneticPr fontId="9" type="noConversion"/>
  </si>
  <si>
    <t>期末审定余额核对</t>
    <phoneticPr fontId="9" type="noConversion"/>
  </si>
  <si>
    <t>年初未审余额核对</t>
    <phoneticPr fontId="9" type="noConversion"/>
  </si>
  <si>
    <t>年初审定余额核对</t>
    <phoneticPr fontId="9" type="noConversion"/>
  </si>
  <si>
    <t>期末未审余额核对</t>
    <phoneticPr fontId="9" type="noConversion"/>
  </si>
  <si>
    <t>期末审定余额核对</t>
    <phoneticPr fontId="9" type="noConversion"/>
  </si>
  <si>
    <t>年初未审余额核对</t>
    <phoneticPr fontId="9" type="noConversion"/>
  </si>
  <si>
    <t>年初审定余额核对</t>
    <phoneticPr fontId="9" type="noConversion"/>
  </si>
  <si>
    <t>年初未审余额核对</t>
    <phoneticPr fontId="9" type="noConversion"/>
  </si>
  <si>
    <t>年初审定余额核对</t>
    <phoneticPr fontId="9" type="noConversion"/>
  </si>
  <si>
    <t>期末审定余额核对</t>
    <phoneticPr fontId="9" type="noConversion"/>
  </si>
  <si>
    <t>上年年末余额在本期变动</t>
    <phoneticPr fontId="9" type="noConversion"/>
  </si>
  <si>
    <t>年初余额在本期重估后金额</t>
    <phoneticPr fontId="5" type="noConversion"/>
  </si>
  <si>
    <t>年初余额在本期重估后金额</t>
    <phoneticPr fontId="5" type="noConversion"/>
  </si>
  <si>
    <t>变动率(%)</t>
    <phoneticPr fontId="9" type="noConversion"/>
  </si>
  <si>
    <t>未探明矿区权益</t>
    <phoneticPr fontId="5" type="noConversion"/>
  </si>
  <si>
    <t>未探明矿区权益</t>
    <phoneticPr fontId="5" type="noConversion"/>
  </si>
  <si>
    <t>资 产 负 债 表 审 定</t>
    <phoneticPr fontId="9" type="noConversion"/>
  </si>
  <si>
    <t>资 产 负 债 表 审 定 续</t>
    <phoneticPr fontId="9" type="noConversion"/>
  </si>
  <si>
    <t>利 润 表 审 定</t>
    <phoneticPr fontId="9" type="noConversion"/>
  </si>
  <si>
    <t>资 产 负 债 表 原 报</t>
    <phoneticPr fontId="9" type="noConversion"/>
  </si>
  <si>
    <t>资 产 负 债 表 原 报 续</t>
    <phoneticPr fontId="9" type="noConversion"/>
  </si>
  <si>
    <t>利 润 表 原 报</t>
    <phoneticPr fontId="9" type="noConversion"/>
  </si>
  <si>
    <t>现 金 流 量 表 原 报</t>
    <phoneticPr fontId="9" type="noConversion"/>
  </si>
  <si>
    <t>本期增加
(原币）</t>
    <phoneticPr fontId="9" type="noConversion"/>
  </si>
  <si>
    <t>……</t>
    <phoneticPr fontId="5" type="noConversion"/>
  </si>
  <si>
    <t xml:space="preserve">  ……</t>
    <phoneticPr fontId="9" type="noConversion"/>
  </si>
  <si>
    <t xml:space="preserve">  ……</t>
    <phoneticPr fontId="9" type="noConversion"/>
  </si>
  <si>
    <t>年初调整</t>
    <phoneticPr fontId="5" type="noConversion"/>
  </si>
  <si>
    <t>年初暂时性差异</t>
    <phoneticPr fontId="5" type="noConversion"/>
  </si>
  <si>
    <t>结构比（%）</t>
    <phoneticPr fontId="5" type="noConversion"/>
  </si>
  <si>
    <t>占比（%）</t>
    <phoneticPr fontId="5" type="noConversion"/>
  </si>
  <si>
    <t>费用占比（%）</t>
    <phoneticPr fontId="9" type="noConversion"/>
  </si>
  <si>
    <t>项目发生额占比（%）</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</si>
</sst>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1" formatCode="_ * #,##0_ ;_ * \-#,##0_ ;_ * &quot;-&quot;_ ;_ @_ "/>
    <numFmt numFmtId="44" formatCode="_ &quot;¥&quot;* #,##0.00_ ;_ &quot;¥&quot;* \-#,##0.00_ ;_ &quot;¥&quot;* &quot;-&quot;??_ ;_ @_ "/>
    <numFmt numFmtId="43" formatCode="_ * #,##0.00_ ;_ * \-#,##0.00_ ;_ * &quot;-&quot;??_ ;_ @_ "/>
    <numFmt numFmtId="176" formatCode="#,##0.00_ ;[Red]\-#,##0.00\ "/>
    <numFmt numFmtId="177" formatCode="_ * #,##0.0000_ ;_ * \-#,##0.0000_ ;_ * &quot;-&quot;??_ ;_ @_ "/>
    <numFmt numFmtId="178" formatCode="#,##0.00_ "/>
    <numFmt numFmtId="179" formatCode="yyyy\-mm\-dd"/>
    <numFmt numFmtId="180" formatCode="0.00_);[Red]\(0.00\)"/>
    <numFmt numFmtId="181" formatCode="_ * #,##0_ ;_ * \-#,##0_ ;_ * &quot;-&quot;??_ ;_ @_ "/>
    <numFmt numFmtId="182" formatCode="yyyy&quot;年&quot;m&quot;月&quot;d&quot;日&quot;;@"/>
    <numFmt numFmtId="183" formatCode="0.0000%"/>
    <numFmt numFmtId="184" formatCode="#,##0.00_);[Red]\(#,##0.00\)"/>
    <numFmt numFmtId="185" formatCode="0_ "/>
    <numFmt numFmtId="186" formatCode="yyyy/m/d;@"/>
    <numFmt numFmtId="187" formatCode="#,##0_);[Red]\(#,##0\)"/>
    <numFmt numFmtId="188" formatCode="#,##0_ "/>
    <numFmt numFmtId="189" formatCode="0.00_ ;[Red]\-0.00\ "/>
    <numFmt numFmtId="190" formatCode="_(* #,##0_);[Red]_(* \(#,##0\);_(* &quot;-&quot;??_)"/>
    <numFmt numFmtId="191" formatCode="0.00_ "/>
    <numFmt numFmtId="192" formatCode="#,##0.0000_ "/>
    <numFmt numFmtId="193" formatCode="_ * #,##0.0000_ ;_ * \-#,##0.0000_ ;_ * &quot;-&quot;????_ ;_ @_ "/>
  </numFmts>
  <fonts count="112">
    <font>
      <sz val="9"/>
      <color theme="1"/>
      <name val="Arial"/>
      <family val="2"/>
      <charset val="134"/>
    </font>
    <font>
      <sz val="11"/>
      <color theme="1"/>
      <name val="宋体"/>
      <family val="2"/>
      <charset val="134"/>
      <scheme val="minor"/>
    </font>
    <font>
      <sz val="9"/>
      <color theme="1"/>
      <name val="Arial"/>
      <family val="2"/>
      <charset val="134"/>
    </font>
    <font>
      <sz val="10"/>
      <name val="宋体"/>
      <family val="3"/>
      <charset val="134"/>
    </font>
    <font>
      <sz val="9"/>
      <name val="Arial"/>
      <family val="2"/>
    </font>
    <font>
      <sz val="9"/>
      <name val="Arial"/>
      <family val="2"/>
      <charset val="134"/>
    </font>
    <font>
      <sz val="12"/>
      <name val="宋体"/>
      <family val="3"/>
      <charset val="134"/>
    </font>
    <font>
      <b/>
      <sz val="9"/>
      <name val="Arial"/>
      <family val="2"/>
    </font>
    <font>
      <b/>
      <sz val="9"/>
      <name val="宋体"/>
      <family val="3"/>
      <charset val="134"/>
    </font>
    <font>
      <sz val="9"/>
      <name val="宋体"/>
      <family val="3"/>
      <charset val="134"/>
    </font>
    <font>
      <u/>
      <sz val="12"/>
      <color indexed="12"/>
      <name val="宋体"/>
      <family val="3"/>
      <charset val="134"/>
    </font>
    <font>
      <sz val="10"/>
      <name val="Arial"/>
      <family val="2"/>
    </font>
    <font>
      <u/>
      <sz val="10"/>
      <color theme="10"/>
      <name val="宋体"/>
      <family val="3"/>
      <charset val="134"/>
    </font>
    <font>
      <b/>
      <sz val="20"/>
      <name val="Arial"/>
      <family val="2"/>
    </font>
    <font>
      <sz val="9"/>
      <name val="宋体"/>
      <family val="3"/>
      <charset val="134"/>
      <scheme val="major"/>
    </font>
    <font>
      <sz val="10"/>
      <name val="宋体"/>
      <family val="3"/>
      <charset val="134"/>
      <scheme val="major"/>
    </font>
    <font>
      <sz val="9"/>
      <name val="微软雅黑"/>
      <family val="2"/>
      <charset val="134"/>
    </font>
    <font>
      <sz val="16"/>
      <name val="黑体"/>
      <family val="3"/>
      <charset val="134"/>
    </font>
    <font>
      <b/>
      <sz val="20"/>
      <name val="黑体"/>
      <family val="3"/>
      <charset val="134"/>
    </font>
    <font>
      <sz val="9"/>
      <color rgb="FF000000"/>
      <name val="Calibri"/>
      <family val="2"/>
    </font>
    <font>
      <sz val="9"/>
      <name val="宋体"/>
      <family val="2"/>
      <charset val="134"/>
      <scheme val="minor"/>
    </font>
    <font>
      <sz val="11"/>
      <color theme="1"/>
      <name val="宋体"/>
      <family val="2"/>
      <charset val="134"/>
      <scheme val="minor"/>
    </font>
    <font>
      <sz val="11"/>
      <color indexed="8"/>
      <name val="宋体"/>
      <family val="3"/>
      <charset val="134"/>
    </font>
    <font>
      <sz val="8"/>
      <name val="Arial"/>
      <family val="2"/>
    </font>
    <font>
      <sz val="12"/>
      <name val="Arial"/>
      <family val="2"/>
    </font>
    <font>
      <b/>
      <sz val="12"/>
      <name val="宋体"/>
      <family val="3"/>
      <charset val="134"/>
    </font>
    <font>
      <b/>
      <u/>
      <sz val="9"/>
      <name val="宋体"/>
      <family val="3"/>
      <charset val="134"/>
    </font>
    <font>
      <b/>
      <sz val="16"/>
      <name val="宋体"/>
      <family val="3"/>
      <charset val="134"/>
    </font>
    <font>
      <sz val="9"/>
      <name val="Arial Narrow"/>
      <family val="2"/>
    </font>
    <font>
      <b/>
      <sz val="18"/>
      <name val="Arial"/>
      <family val="2"/>
    </font>
    <font>
      <b/>
      <sz val="16"/>
      <name val="黑体"/>
      <family val="3"/>
      <charset val="134"/>
    </font>
    <font>
      <b/>
      <sz val="16"/>
      <name val="Arial"/>
      <family val="2"/>
    </font>
    <font>
      <b/>
      <sz val="9"/>
      <name val="Arial"/>
      <family val="2"/>
      <charset val="134"/>
    </font>
    <font>
      <sz val="9"/>
      <color theme="1"/>
      <name val="宋体"/>
      <family val="3"/>
      <charset val="134"/>
    </font>
    <font>
      <sz val="9"/>
      <color indexed="81"/>
      <name val="Tahoma"/>
      <family val="2"/>
    </font>
    <font>
      <b/>
      <sz val="9"/>
      <color indexed="81"/>
      <name val="Tahoma"/>
      <family val="2"/>
    </font>
    <font>
      <sz val="9"/>
      <color indexed="81"/>
      <name val="宋体"/>
      <family val="3"/>
      <charset val="134"/>
    </font>
    <font>
      <sz val="9"/>
      <name val="宋体"/>
      <family val="3"/>
      <charset val="134"/>
      <scheme val="minor"/>
    </font>
    <font>
      <b/>
      <sz val="9"/>
      <color rgb="FFFFFF00"/>
      <name val="Arial"/>
      <family val="2"/>
    </font>
    <font>
      <b/>
      <sz val="18"/>
      <name val="宋体"/>
      <family val="3"/>
      <charset val="134"/>
    </font>
    <font>
      <sz val="10"/>
      <name val="Arial Narrow"/>
      <family val="2"/>
    </font>
    <font>
      <b/>
      <sz val="9"/>
      <name val="宋体"/>
      <family val="3"/>
      <charset val="134"/>
      <scheme val="minor"/>
    </font>
    <font>
      <b/>
      <sz val="10"/>
      <name val="宋体"/>
      <family val="3"/>
      <charset val="134"/>
      <scheme val="minor"/>
    </font>
    <font>
      <sz val="10"/>
      <name val="宋体"/>
      <family val="3"/>
      <charset val="134"/>
      <scheme val="minor"/>
    </font>
    <font>
      <sz val="9"/>
      <color rgb="FFFF0000"/>
      <name val="Arial"/>
      <family val="2"/>
    </font>
    <font>
      <sz val="11"/>
      <color theme="1"/>
      <name val="宋体"/>
      <family val="3"/>
      <charset val="134"/>
      <scheme val="minor"/>
    </font>
    <font>
      <b/>
      <sz val="9"/>
      <color indexed="81"/>
      <name val="宋体"/>
      <family val="3"/>
      <charset val="134"/>
    </font>
    <font>
      <sz val="10"/>
      <color indexed="8"/>
      <name val="Arial"/>
      <family val="2"/>
    </font>
    <font>
      <sz val="12"/>
      <color theme="1"/>
      <name val="等线"/>
      <family val="3"/>
      <charset val="134"/>
    </font>
    <font>
      <sz val="9"/>
      <color theme="1"/>
      <name val="等线"/>
      <family val="3"/>
      <charset val="134"/>
    </font>
    <font>
      <sz val="9"/>
      <name val="等线"/>
      <family val="3"/>
      <charset val="134"/>
    </font>
    <font>
      <b/>
      <sz val="9"/>
      <color rgb="FF002060"/>
      <name val="等线"/>
      <family val="3"/>
      <charset val="134"/>
    </font>
    <font>
      <b/>
      <sz val="10"/>
      <name val="宋体"/>
      <family val="3"/>
      <charset val="134"/>
      <scheme val="major"/>
    </font>
    <font>
      <b/>
      <sz val="9"/>
      <name val="微软雅黑"/>
      <family val="2"/>
      <charset val="134"/>
    </font>
    <font>
      <b/>
      <sz val="10"/>
      <name val="Arial Narrow"/>
      <family val="2"/>
    </font>
    <font>
      <b/>
      <sz val="10"/>
      <name val="宋体"/>
      <family val="3"/>
      <charset val="134"/>
    </font>
    <font>
      <b/>
      <sz val="9"/>
      <name val="Arial Narrow"/>
      <family val="2"/>
    </font>
    <font>
      <b/>
      <sz val="20"/>
      <color theme="3"/>
      <name val="等线"/>
      <family val="3"/>
      <charset val="134"/>
    </font>
    <font>
      <sz val="9"/>
      <color rgb="FF000000"/>
      <name val="Times New Roman"/>
      <family val="1"/>
    </font>
    <font>
      <sz val="9"/>
      <color rgb="FF000000"/>
      <name val="宋体"/>
      <family val="3"/>
      <charset val="134"/>
    </font>
    <font>
      <b/>
      <sz val="8"/>
      <name val="宋体"/>
      <family val="3"/>
      <charset val="134"/>
    </font>
    <font>
      <sz val="8"/>
      <name val="宋体"/>
      <family val="3"/>
      <charset val="134"/>
    </font>
    <font>
      <b/>
      <sz val="18"/>
      <name val="宋体"/>
      <family val="3"/>
      <charset val="134"/>
      <scheme val="major"/>
    </font>
    <font>
      <b/>
      <sz val="9"/>
      <color rgb="FFFF0000"/>
      <name val="黑体"/>
      <family val="3"/>
      <charset val="134"/>
    </font>
    <font>
      <b/>
      <u/>
      <sz val="10"/>
      <color rgb="FFFF0000"/>
      <name val="黑体"/>
      <family val="3"/>
      <charset val="134"/>
    </font>
    <font>
      <b/>
      <sz val="10"/>
      <name val="Arial"/>
      <family val="2"/>
    </font>
    <font>
      <b/>
      <sz val="10"/>
      <name val="黑体"/>
      <family val="3"/>
      <charset val="134"/>
    </font>
    <font>
      <b/>
      <sz val="9"/>
      <color rgb="FFFF0000"/>
      <name val="Arial"/>
      <family val="2"/>
    </font>
    <font>
      <b/>
      <u/>
      <sz val="9"/>
      <color rgb="FFFF0000"/>
      <name val="宋体"/>
      <family val="3"/>
      <charset val="134"/>
    </font>
    <font>
      <b/>
      <sz val="10"/>
      <color rgb="FFFF0000"/>
      <name val="黑体"/>
      <family val="3"/>
      <charset val="134"/>
    </font>
    <font>
      <b/>
      <sz val="18"/>
      <name val="宋体"/>
      <family val="3"/>
      <charset val="134"/>
      <scheme val="minor"/>
    </font>
    <font>
      <b/>
      <sz val="18"/>
      <color rgb="FFFF0000"/>
      <name val="宋体"/>
      <family val="3"/>
      <charset val="134"/>
      <scheme val="minor"/>
    </font>
    <font>
      <sz val="8"/>
      <name val="Arial Narrow"/>
      <family val="2"/>
    </font>
    <font>
      <b/>
      <sz val="8"/>
      <name val="Arial"/>
      <family val="2"/>
    </font>
    <font>
      <b/>
      <sz val="8"/>
      <name val="Arial Narrow"/>
      <family val="2"/>
    </font>
    <font>
      <sz val="8"/>
      <name val="宋体"/>
      <family val="3"/>
      <charset val="134"/>
      <scheme val="minor"/>
    </font>
    <font>
      <sz val="8"/>
      <color rgb="FF000000"/>
      <name val="宋体"/>
      <family val="3"/>
      <charset val="134"/>
      <scheme val="minor"/>
    </font>
    <font>
      <sz val="18"/>
      <name val="宋体"/>
      <family val="3"/>
      <charset val="134"/>
      <scheme val="minor"/>
    </font>
    <font>
      <sz val="18"/>
      <name val="宋体"/>
      <family val="3"/>
      <charset val="134"/>
    </font>
    <font>
      <sz val="18"/>
      <name val="Arial"/>
      <family val="2"/>
    </font>
    <font>
      <sz val="9"/>
      <color theme="1"/>
      <name val="Arial"/>
      <family val="2"/>
    </font>
    <font>
      <u/>
      <sz val="10"/>
      <color rgb="FFFF0000"/>
      <name val="黑体"/>
      <family val="3"/>
      <charset val="134"/>
    </font>
    <font>
      <u/>
      <sz val="9"/>
      <name val="宋体"/>
      <family val="3"/>
      <charset val="134"/>
      <scheme val="minor"/>
    </font>
    <font>
      <b/>
      <sz val="8"/>
      <color rgb="FF002060"/>
      <name val="Arial"/>
      <family val="2"/>
    </font>
    <font>
      <b/>
      <sz val="16"/>
      <name val="宋体"/>
      <family val="3"/>
      <charset val="134"/>
      <scheme val="minor"/>
    </font>
    <font>
      <b/>
      <sz val="9"/>
      <color rgb="FFFFFF00"/>
      <name val="宋体"/>
      <family val="3"/>
      <charset val="134"/>
      <scheme val="minor"/>
    </font>
    <font>
      <b/>
      <u/>
      <sz val="9"/>
      <color rgb="FF002060"/>
      <name val="Arial"/>
      <family val="2"/>
    </font>
    <font>
      <b/>
      <sz val="9"/>
      <color rgb="FF000000"/>
      <name val="微软雅黑 Light"/>
      <family val="2"/>
      <charset val="134"/>
    </font>
    <font>
      <sz val="9"/>
      <color rgb="FF002060"/>
      <name val="微软雅黑"/>
      <family val="2"/>
      <charset val="134"/>
    </font>
    <font>
      <b/>
      <sz val="9"/>
      <color rgb="FF002060"/>
      <name val="微软雅黑"/>
      <family val="2"/>
      <charset val="134"/>
    </font>
    <font>
      <u/>
      <sz val="9"/>
      <color rgb="FF002060"/>
      <name val="微软雅黑"/>
      <family val="2"/>
      <charset val="134"/>
    </font>
    <font>
      <u/>
      <sz val="8"/>
      <color rgb="FF002060"/>
      <name val="微软雅黑"/>
      <family val="2"/>
      <charset val="134"/>
    </font>
    <font>
      <b/>
      <sz val="10"/>
      <color rgb="FFFF0000"/>
      <name val="宋体"/>
      <family val="3"/>
      <charset val="134"/>
      <scheme val="minor"/>
    </font>
    <font>
      <sz val="9"/>
      <color theme="1"/>
      <name val="宋体"/>
      <family val="3"/>
      <charset val="134"/>
      <scheme val="minor"/>
    </font>
    <font>
      <b/>
      <sz val="8"/>
      <name val="宋体"/>
      <family val="3"/>
      <charset val="134"/>
      <scheme val="minor"/>
    </font>
    <font>
      <sz val="16"/>
      <name val="宋体"/>
      <family val="3"/>
      <charset val="134"/>
      <scheme val="minor"/>
    </font>
    <font>
      <sz val="8"/>
      <color theme="1"/>
      <name val="宋体"/>
      <family val="3"/>
      <charset val="134"/>
      <scheme val="minor"/>
    </font>
    <font>
      <sz val="9"/>
      <color rgb="FFFF0000"/>
      <name val="宋体"/>
      <family val="3"/>
      <charset val="134"/>
      <scheme val="minor"/>
    </font>
    <font>
      <sz val="10"/>
      <color rgb="FFFF0000"/>
      <name val="Arial"/>
      <family val="2"/>
    </font>
    <font>
      <u val="singleAccounting"/>
      <sz val="9"/>
      <color rgb="FFFF0000"/>
      <name val="宋体"/>
      <family val="3"/>
      <charset val="134"/>
      <scheme val="minor"/>
    </font>
    <font>
      <sz val="10"/>
      <color rgb="FFFF0000"/>
      <name val="宋体"/>
      <family val="3"/>
      <charset val="134"/>
      <scheme val="minor"/>
    </font>
    <font>
      <sz val="9"/>
      <color rgb="FF000000"/>
      <name val="宋体"/>
      <family val="3"/>
      <charset val="134"/>
      <scheme val="minor"/>
    </font>
    <font>
      <sz val="20"/>
      <name val="宋体"/>
      <family val="3"/>
      <charset val="134"/>
      <scheme val="minor"/>
    </font>
    <font>
      <sz val="8"/>
      <color theme="1"/>
      <name val="Arial"/>
      <family val="2"/>
    </font>
    <font>
      <sz val="8"/>
      <color rgb="FFFF0000"/>
      <name val="Arial"/>
      <family val="2"/>
    </font>
    <font>
      <b/>
      <sz val="18"/>
      <name val="黑体"/>
      <family val="3"/>
      <charset val="134"/>
    </font>
    <font>
      <u/>
      <sz val="9"/>
      <color rgb="FF002060"/>
      <name val="宋体"/>
      <family val="3"/>
      <charset val="134"/>
    </font>
    <font>
      <u/>
      <sz val="9"/>
      <name val="微软雅黑"/>
      <family val="2"/>
      <charset val="134"/>
    </font>
    <font>
      <u/>
      <sz val="12"/>
      <color rgb="FF0000CC"/>
      <name val="宋体"/>
      <family val="3"/>
      <charset val="134"/>
    </font>
    <font>
      <u/>
      <sz val="9"/>
      <color rgb="FFFF0000"/>
      <name val="宋体"/>
      <family val="3"/>
      <charset val="134"/>
    </font>
    <font>
      <u/>
      <sz val="9"/>
      <color rgb="FF0000CC"/>
      <name val="宋体"/>
      <family val="3"/>
      <charset val="134"/>
    </font>
    <font>
      <sz val="11"/>
      <name val="宋体"/>
      <family val="2"/>
    </font>
  </fonts>
  <fills count="9">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FFFF"/>
        <bgColor indexed="64"/>
      </patternFill>
    </fill>
    <fill>
      <patternFill patternType="solid">
        <fgColor theme="9" tint="0.79998168889431442"/>
        <bgColor indexed="64"/>
      </patternFill>
    </fill>
  </fills>
  <borders count="77">
    <border>
      <left/>
      <right/>
      <top/>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hair">
        <color indexed="64"/>
      </left>
      <right style="hair">
        <color indexed="64"/>
      </right>
      <top/>
      <bottom style="hair">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style="hair">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top style="thin">
        <color auto="1"/>
      </top>
      <bottom style="thin">
        <color auto="1"/>
      </bottom>
      <diagonal/>
    </border>
    <border>
      <left/>
      <right/>
      <top style="thin">
        <color auto="1"/>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right/>
      <top/>
      <bottom style="thick">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style="medium">
        <color indexed="64"/>
      </top>
      <bottom style="medium">
        <color indexed="64"/>
      </bottom>
      <diagonal/>
    </border>
    <border>
      <left/>
      <right style="thin">
        <color indexed="64"/>
      </right>
      <top/>
      <bottom/>
      <diagonal/>
    </border>
    <border>
      <left style="thin">
        <color indexed="64"/>
      </left>
      <right/>
      <top/>
      <bottom/>
      <diagonal/>
    </border>
  </borders>
  <cellStyleXfs count="55">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3" fillId="0" borderId="0">
      <alignment vertical="center"/>
    </xf>
    <xf numFmtId="0" fontId="6" fillId="0" borderId="0"/>
    <xf numFmtId="43" fontId="3" fillId="0" borderId="0" applyFont="0" applyFill="0" applyBorder="0" applyAlignment="0" applyProtection="0">
      <alignment vertical="center"/>
    </xf>
    <xf numFmtId="0" fontId="6" fillId="0" borderId="0"/>
    <xf numFmtId="0" fontId="10"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0" fontId="6" fillId="0" borderId="0">
      <alignment vertical="center"/>
    </xf>
    <xf numFmtId="44" fontId="6" fillId="0" borderId="0" applyFont="0" applyFill="0" applyBorder="0" applyAlignment="0" applyProtection="0"/>
    <xf numFmtId="0" fontId="12" fillId="0" borderId="0" applyNumberFormat="0" applyFill="0" applyBorder="0" applyAlignment="0" applyProtection="0">
      <alignment vertical="center"/>
    </xf>
    <xf numFmtId="0" fontId="6" fillId="0" borderId="0"/>
    <xf numFmtId="43" fontId="3" fillId="0" borderId="0" applyFont="0" applyFill="0" applyBorder="0" applyAlignment="0" applyProtection="0">
      <alignment vertical="center"/>
    </xf>
    <xf numFmtId="43"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6" fillId="0" borderId="0"/>
    <xf numFmtId="43" fontId="3" fillId="0" borderId="0" applyFont="0" applyFill="0" applyBorder="0" applyAlignment="0" applyProtection="0">
      <alignment vertical="center"/>
    </xf>
    <xf numFmtId="0" fontId="21" fillId="0" borderId="0">
      <alignment vertical="center"/>
    </xf>
    <xf numFmtId="0" fontId="6" fillId="0" borderId="0"/>
    <xf numFmtId="0" fontId="6" fillId="0" borderId="0">
      <alignment vertical="center"/>
    </xf>
    <xf numFmtId="43" fontId="6" fillId="0" borderId="0" applyFont="0" applyFill="0" applyBorder="0" applyAlignment="0" applyProtection="0"/>
    <xf numFmtId="0" fontId="22" fillId="0" borderId="0">
      <alignment vertical="center"/>
    </xf>
    <xf numFmtId="0" fontId="3" fillId="0" borderId="0"/>
    <xf numFmtId="9" fontId="6" fillId="0" borderId="0" applyFont="0" applyFill="0" applyBorder="0" applyAlignment="0" applyProtection="0"/>
    <xf numFmtId="0" fontId="21" fillId="0" borderId="0">
      <alignment vertical="center"/>
    </xf>
    <xf numFmtId="0" fontId="6" fillId="0" borderId="0">
      <alignment vertical="center"/>
    </xf>
    <xf numFmtId="0" fontId="6" fillId="0" borderId="0"/>
    <xf numFmtId="0" fontId="6" fillId="0" borderId="0"/>
    <xf numFmtId="0" fontId="22" fillId="0" borderId="0">
      <alignment vertical="center"/>
    </xf>
    <xf numFmtId="0" fontId="6" fillId="0" borderId="0">
      <alignment vertical="center"/>
    </xf>
    <xf numFmtId="0" fontId="3" fillId="0" borderId="0"/>
    <xf numFmtId="0" fontId="6" fillId="0" borderId="0">
      <alignment vertical="center"/>
    </xf>
    <xf numFmtId="0" fontId="6" fillId="0" borderId="0"/>
    <xf numFmtId="0" fontId="6" fillId="0" borderId="0"/>
    <xf numFmtId="0" fontId="6" fillId="0" borderId="0"/>
    <xf numFmtId="0" fontId="3" fillId="0" borderId="0"/>
    <xf numFmtId="0" fontId="3" fillId="0" borderId="0"/>
    <xf numFmtId="0" fontId="45" fillId="0" borderId="0">
      <alignment vertical="center"/>
    </xf>
    <xf numFmtId="0" fontId="6" fillId="0" borderId="0"/>
    <xf numFmtId="0" fontId="6" fillId="0" borderId="0"/>
    <xf numFmtId="0" fontId="6" fillId="0" borderId="0"/>
    <xf numFmtId="0" fontId="3" fillId="0" borderId="0"/>
    <xf numFmtId="43" fontId="47"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0" fontId="3" fillId="0" borderId="0">
      <alignment vertical="center"/>
    </xf>
    <xf numFmtId="0" fontId="6" fillId="0" borderId="0"/>
    <xf numFmtId="0" fontId="3" fillId="0" borderId="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cellStyleXfs>
  <cellXfs count="3256">
    <xf numFmtId="0" fontId="0" fillId="0" borderId="0" xfId="0">
      <alignment vertical="center"/>
    </xf>
    <xf numFmtId="0" fontId="4" fillId="2" borderId="0" xfId="3" applyFont="1" applyFill="1" applyAlignment="1" applyProtection="1">
      <alignment vertical="center"/>
    </xf>
    <xf numFmtId="0" fontId="4" fillId="2" borderId="0" xfId="3" applyFont="1" applyFill="1" applyBorder="1" applyAlignment="1" applyProtection="1">
      <alignment vertical="center"/>
    </xf>
    <xf numFmtId="0" fontId="4" fillId="2" borderId="0" xfId="4" applyFont="1" applyFill="1" applyBorder="1" applyAlignment="1" applyProtection="1">
      <alignment vertical="center"/>
    </xf>
    <xf numFmtId="31" fontId="4" fillId="2" borderId="0" xfId="4" applyNumberFormat="1" applyFont="1" applyFill="1" applyAlignment="1" applyProtection="1">
      <alignment horizontal="right" vertical="center"/>
    </xf>
    <xf numFmtId="0" fontId="4" fillId="2" borderId="0" xfId="3" applyFont="1" applyFill="1" applyProtection="1">
      <alignment vertical="center"/>
    </xf>
    <xf numFmtId="0" fontId="4" fillId="2" borderId="0" xfId="3" applyFont="1" applyFill="1">
      <alignment vertical="center"/>
    </xf>
    <xf numFmtId="0" fontId="4" fillId="2" borderId="0" xfId="3" applyNumberFormat="1" applyFont="1" applyFill="1" applyAlignment="1">
      <alignment vertical="center"/>
    </xf>
    <xf numFmtId="0" fontId="4" fillId="2" borderId="0" xfId="3" applyFont="1" applyFill="1" applyAlignment="1" applyProtection="1">
      <alignment vertical="center"/>
      <protection locked="0"/>
    </xf>
    <xf numFmtId="0" fontId="4" fillId="2" borderId="0" xfId="3" applyNumberFormat="1" applyFont="1" applyFill="1" applyAlignment="1" applyProtection="1">
      <alignment vertical="center"/>
    </xf>
    <xf numFmtId="0" fontId="4" fillId="2" borderId="0" xfId="3" applyNumberFormat="1" applyFont="1" applyFill="1" applyBorder="1" applyAlignment="1" applyProtection="1">
      <alignment vertical="center"/>
    </xf>
    <xf numFmtId="0" fontId="4" fillId="2" borderId="0" xfId="3" applyNumberFormat="1" applyFont="1" applyFill="1" applyBorder="1" applyAlignment="1" applyProtection="1">
      <alignment horizontal="right" vertical="center"/>
    </xf>
    <xf numFmtId="0" fontId="4" fillId="2" borderId="0" xfId="3" applyFont="1" applyFill="1" applyBorder="1" applyAlignment="1" applyProtection="1">
      <alignment horizontal="left" vertical="center"/>
    </xf>
    <xf numFmtId="0" fontId="4" fillId="2" borderId="0" xfId="9" applyFont="1" applyFill="1">
      <alignment vertical="center"/>
    </xf>
    <xf numFmtId="0" fontId="4" fillId="2" borderId="0" xfId="3" applyNumberFormat="1" applyFont="1" applyFill="1" applyBorder="1" applyAlignment="1" applyProtection="1">
      <alignment vertical="center" wrapText="1"/>
    </xf>
    <xf numFmtId="0" fontId="4" fillId="2" borderId="0" xfId="3" applyFont="1" applyFill="1" applyAlignment="1">
      <alignment vertical="center"/>
    </xf>
    <xf numFmtId="0" fontId="4" fillId="2" borderId="0" xfId="3" applyNumberFormat="1" applyFont="1" applyFill="1" applyBorder="1" applyAlignment="1">
      <alignment vertical="center" wrapText="1"/>
    </xf>
    <xf numFmtId="0" fontId="4" fillId="2" borderId="0" xfId="3" applyFont="1" applyFill="1" applyBorder="1" applyAlignment="1">
      <alignment vertical="center"/>
    </xf>
    <xf numFmtId="0" fontId="4" fillId="2" borderId="0" xfId="3" applyNumberFormat="1" applyFont="1" applyFill="1" applyBorder="1" applyAlignment="1" applyProtection="1">
      <alignment vertical="center" shrinkToFit="1"/>
    </xf>
    <xf numFmtId="0" fontId="4" fillId="2" borderId="0" xfId="3" applyFont="1" applyFill="1" applyBorder="1" applyAlignment="1" applyProtection="1">
      <alignment vertical="center"/>
      <protection locked="0"/>
    </xf>
    <xf numFmtId="0" fontId="4" fillId="2" borderId="0" xfId="3" applyFont="1" applyFill="1" applyAlignment="1">
      <alignment horizontal="center" vertical="center"/>
    </xf>
    <xf numFmtId="0" fontId="4" fillId="2" borderId="0" xfId="3" applyNumberFormat="1" applyFont="1" applyFill="1" applyBorder="1" applyAlignment="1">
      <alignment horizontal="centerContinuous" vertical="center"/>
    </xf>
    <xf numFmtId="178" fontId="4" fillId="2" borderId="0" xfId="3" applyNumberFormat="1" applyFont="1" applyFill="1" applyBorder="1" applyAlignment="1" applyProtection="1">
      <alignment vertical="center"/>
      <protection locked="0"/>
    </xf>
    <xf numFmtId="0" fontId="4" fillId="2" borderId="0" xfId="4" applyFont="1" applyFill="1" applyAlignment="1">
      <alignment vertical="center"/>
    </xf>
    <xf numFmtId="0" fontId="4" fillId="2" borderId="0" xfId="4" applyFont="1" applyFill="1" applyBorder="1" applyAlignment="1">
      <alignment vertical="center"/>
    </xf>
    <xf numFmtId="0" fontId="15" fillId="2" borderId="10" xfId="18" applyFont="1" applyFill="1" applyBorder="1" applyAlignment="1" applyProtection="1">
      <alignment horizontal="center" vertical="center" shrinkToFit="1"/>
      <protection locked="0"/>
    </xf>
    <xf numFmtId="178" fontId="4" fillId="0" borderId="4" xfId="4" applyNumberFormat="1" applyFont="1" applyFill="1" applyBorder="1" applyAlignment="1" applyProtection="1">
      <alignment vertical="center"/>
      <protection locked="0"/>
    </xf>
    <xf numFmtId="178" fontId="4" fillId="0" borderId="4" xfId="3" applyNumberFormat="1" applyFont="1" applyFill="1" applyBorder="1" applyAlignment="1" applyProtection="1">
      <alignment vertical="center"/>
      <protection locked="0"/>
    </xf>
    <xf numFmtId="43" fontId="4" fillId="2" borderId="10" xfId="1" applyFont="1" applyFill="1" applyBorder="1" applyAlignment="1" applyProtection="1">
      <alignment vertical="center"/>
    </xf>
    <xf numFmtId="0" fontId="4" fillId="0" borderId="10" xfId="3" applyFont="1" applyFill="1" applyBorder="1" applyAlignment="1" applyProtection="1">
      <alignment horizontal="center" vertical="center" shrinkToFit="1"/>
      <protection locked="0"/>
    </xf>
    <xf numFmtId="178" fontId="4" fillId="0" borderId="10" xfId="3" applyNumberFormat="1" applyFont="1" applyFill="1" applyBorder="1" applyAlignment="1" applyProtection="1">
      <alignment vertical="center" shrinkToFit="1"/>
      <protection locked="0"/>
    </xf>
    <xf numFmtId="43" fontId="4" fillId="2" borderId="10" xfId="5" applyFont="1" applyFill="1" applyBorder="1" applyAlignment="1">
      <alignment vertical="center" shrinkToFit="1"/>
    </xf>
    <xf numFmtId="0" fontId="4" fillId="0" borderId="10" xfId="3" applyFont="1" applyFill="1" applyBorder="1" applyAlignment="1" applyProtection="1">
      <alignment horizontal="left" vertical="center" shrinkToFit="1"/>
      <protection locked="0"/>
    </xf>
    <xf numFmtId="0" fontId="4" fillId="2" borderId="10" xfId="3" applyFont="1" applyFill="1" applyBorder="1" applyAlignment="1">
      <alignment horizontal="left" vertical="center" shrinkToFit="1"/>
    </xf>
    <xf numFmtId="178" fontId="4" fillId="2" borderId="10" xfId="3" applyNumberFormat="1" applyFont="1" applyFill="1" applyBorder="1" applyAlignment="1">
      <alignment vertical="center" shrinkToFit="1"/>
    </xf>
    <xf numFmtId="43" fontId="4" fillId="2" borderId="10" xfId="5" applyFont="1" applyFill="1" applyBorder="1" applyAlignment="1">
      <alignment vertical="center"/>
    </xf>
    <xf numFmtId="43" fontId="4" fillId="2" borderId="10" xfId="4" applyNumberFormat="1" applyFont="1" applyFill="1" applyBorder="1" applyAlignment="1" applyProtection="1">
      <alignment vertical="center"/>
      <protection locked="0"/>
    </xf>
    <xf numFmtId="43" fontId="4" fillId="2" borderId="9" xfId="5" applyFont="1" applyFill="1" applyBorder="1" applyAlignment="1">
      <alignment vertical="center"/>
    </xf>
    <xf numFmtId="14" fontId="4" fillId="0" borderId="10" xfId="4" applyNumberFormat="1" applyFont="1" applyFill="1" applyBorder="1" applyAlignment="1" applyProtection="1">
      <alignment vertical="center" shrinkToFit="1"/>
      <protection locked="0"/>
    </xf>
    <xf numFmtId="43" fontId="4" fillId="0" borderId="10" xfId="4" applyNumberFormat="1" applyFont="1" applyFill="1" applyBorder="1" applyAlignment="1" applyProtection="1">
      <alignment vertical="center" shrinkToFit="1"/>
      <protection locked="0"/>
    </xf>
    <xf numFmtId="181" fontId="4" fillId="0" borderId="10" xfId="4" applyNumberFormat="1" applyFont="1" applyFill="1" applyBorder="1" applyAlignment="1" applyProtection="1">
      <alignment vertical="center" shrinkToFit="1"/>
      <protection locked="0"/>
    </xf>
    <xf numFmtId="43" fontId="4" fillId="2" borderId="10" xfId="5" applyFont="1" applyFill="1" applyBorder="1" applyAlignment="1" applyProtection="1">
      <alignment vertical="center" shrinkToFit="1"/>
      <protection locked="0"/>
    </xf>
    <xf numFmtId="43" fontId="4" fillId="2" borderId="10" xfId="4" applyNumberFormat="1" applyFont="1" applyFill="1" applyBorder="1" applyAlignment="1" applyProtection="1">
      <alignment vertical="center" shrinkToFit="1"/>
      <protection locked="0"/>
    </xf>
    <xf numFmtId="181" fontId="4" fillId="2" borderId="10" xfId="4" applyNumberFormat="1" applyFont="1" applyFill="1" applyBorder="1" applyAlignment="1">
      <alignment vertical="center" shrinkToFit="1"/>
    </xf>
    <xf numFmtId="0" fontId="4" fillId="2" borderId="11" xfId="4" applyFont="1" applyFill="1" applyBorder="1" applyAlignment="1" applyProtection="1">
      <alignment horizontal="center" vertical="center" shrinkToFit="1"/>
      <protection locked="0"/>
    </xf>
    <xf numFmtId="181" fontId="4" fillId="0" borderId="9" xfId="4" applyNumberFormat="1" applyFont="1" applyFill="1" applyBorder="1" applyAlignment="1" applyProtection="1">
      <alignment vertical="center" shrinkToFit="1"/>
      <protection locked="0"/>
    </xf>
    <xf numFmtId="181" fontId="4" fillId="2" borderId="9" xfId="4" applyNumberFormat="1" applyFont="1" applyFill="1" applyBorder="1" applyAlignment="1">
      <alignment vertical="center" shrinkToFit="1"/>
    </xf>
    <xf numFmtId="43" fontId="4" fillId="2" borderId="10" xfId="5" applyNumberFormat="1" applyFont="1" applyFill="1" applyBorder="1" applyAlignment="1">
      <alignment vertical="center" shrinkToFit="1"/>
    </xf>
    <xf numFmtId="43" fontId="4" fillId="0" borderId="10" xfId="5" applyNumberFormat="1" applyFont="1" applyFill="1" applyBorder="1" applyAlignment="1" applyProtection="1">
      <alignment vertical="center" shrinkToFit="1"/>
      <protection locked="0"/>
    </xf>
    <xf numFmtId="43" fontId="4" fillId="2" borderId="10" xfId="4" applyNumberFormat="1" applyFont="1" applyFill="1" applyBorder="1" applyAlignment="1">
      <alignment vertical="center" shrinkToFit="1"/>
    </xf>
    <xf numFmtId="0" fontId="4" fillId="2" borderId="10" xfId="3" applyFont="1" applyFill="1" applyBorder="1" applyAlignment="1">
      <alignment vertical="center" shrinkToFit="1"/>
    </xf>
    <xf numFmtId="43" fontId="4" fillId="2" borderId="7" xfId="5" applyFont="1" applyFill="1" applyBorder="1" applyAlignment="1" applyProtection="1">
      <alignment vertical="center" shrinkToFit="1"/>
      <protection locked="0"/>
    </xf>
    <xf numFmtId="43" fontId="4" fillId="2" borderId="7" xfId="4" applyNumberFormat="1" applyFont="1" applyFill="1" applyBorder="1" applyAlignment="1" applyProtection="1">
      <alignment vertical="center" shrinkToFit="1"/>
      <protection locked="0"/>
    </xf>
    <xf numFmtId="0" fontId="4" fillId="2" borderId="7" xfId="3" applyFont="1" applyFill="1" applyBorder="1" applyAlignment="1">
      <alignment vertical="center" shrinkToFit="1"/>
    </xf>
    <xf numFmtId="10" fontId="4" fillId="0" borderId="10" xfId="8" applyNumberFormat="1" applyFont="1" applyFill="1" applyBorder="1" applyAlignment="1" applyProtection="1">
      <alignment vertical="center" shrinkToFit="1"/>
      <protection locked="0"/>
    </xf>
    <xf numFmtId="10" fontId="4" fillId="2" borderId="10" xfId="8" applyNumberFormat="1" applyFont="1" applyFill="1" applyBorder="1" applyAlignment="1">
      <alignment vertical="center" shrinkToFit="1"/>
    </xf>
    <xf numFmtId="0" fontId="4" fillId="2" borderId="10" xfId="3" applyFont="1" applyFill="1" applyBorder="1" applyAlignment="1" applyProtection="1">
      <alignment vertical="center" shrinkToFit="1"/>
      <protection locked="0"/>
    </xf>
    <xf numFmtId="43" fontId="4" fillId="2" borderId="10" xfId="3" applyNumberFormat="1" applyFont="1" applyFill="1" applyBorder="1" applyAlignment="1">
      <alignment horizontal="center" vertical="center" shrinkToFit="1"/>
    </xf>
    <xf numFmtId="43" fontId="4" fillId="2" borderId="7" xfId="5" applyFont="1" applyFill="1" applyBorder="1" applyAlignment="1">
      <alignment vertical="center" shrinkToFit="1"/>
    </xf>
    <xf numFmtId="43" fontId="4" fillId="2" borderId="6" xfId="5" applyFont="1" applyFill="1" applyBorder="1" applyAlignment="1">
      <alignment vertical="center" shrinkToFit="1"/>
    </xf>
    <xf numFmtId="0" fontId="4" fillId="0" borderId="10" xfId="3" applyFont="1" applyFill="1" applyBorder="1" applyAlignment="1">
      <alignment vertical="center"/>
    </xf>
    <xf numFmtId="178" fontId="4" fillId="0" borderId="10" xfId="3" applyNumberFormat="1" applyFont="1" applyFill="1" applyBorder="1" applyAlignment="1" applyProtection="1">
      <alignment horizontal="right" vertical="center" wrapText="1"/>
      <protection locked="0"/>
    </xf>
    <xf numFmtId="178" fontId="4" fillId="0" borderId="10" xfId="3" applyNumberFormat="1" applyFont="1" applyFill="1" applyBorder="1" applyAlignment="1">
      <alignment horizontal="right" vertical="center" wrapText="1"/>
    </xf>
    <xf numFmtId="178" fontId="4" fillId="0" borderId="7" xfId="5" applyNumberFormat="1" applyFont="1" applyFill="1" applyBorder="1" applyAlignment="1" applyProtection="1">
      <alignment vertical="center"/>
      <protection locked="0"/>
    </xf>
    <xf numFmtId="43" fontId="4" fillId="2" borderId="10" xfId="1" applyFont="1" applyFill="1" applyBorder="1" applyAlignment="1">
      <alignment vertical="center"/>
    </xf>
    <xf numFmtId="43" fontId="4" fillId="2" borderId="7" xfId="1" applyFont="1" applyFill="1" applyBorder="1" applyAlignment="1">
      <alignment vertical="center"/>
    </xf>
    <xf numFmtId="10" fontId="4" fillId="2" borderId="10" xfId="8" applyNumberFormat="1" applyFont="1" applyFill="1" applyBorder="1" applyAlignment="1">
      <alignment horizontal="center" vertical="center" shrinkToFit="1"/>
    </xf>
    <xf numFmtId="43" fontId="4" fillId="2" borderId="10" xfId="1" applyFont="1" applyFill="1" applyBorder="1" applyAlignment="1">
      <alignment vertical="center" shrinkToFit="1"/>
    </xf>
    <xf numFmtId="43" fontId="4" fillId="0" borderId="10" xfId="5" applyFont="1" applyFill="1" applyBorder="1" applyAlignment="1" applyProtection="1">
      <alignment horizontal="center" vertical="center" shrinkToFit="1"/>
      <protection locked="0"/>
    </xf>
    <xf numFmtId="43" fontId="4" fillId="2" borderId="10" xfId="5" applyFont="1" applyFill="1" applyBorder="1" applyAlignment="1">
      <alignment horizontal="center" vertical="center" shrinkToFit="1"/>
    </xf>
    <xf numFmtId="0" fontId="4" fillId="2" borderId="10" xfId="3" applyFont="1" applyFill="1" applyBorder="1" applyAlignment="1" applyProtection="1">
      <alignment vertical="center" shrinkToFit="1"/>
    </xf>
    <xf numFmtId="43" fontId="4" fillId="2" borderId="10" xfId="5" applyFont="1" applyFill="1" applyBorder="1" applyAlignment="1" applyProtection="1">
      <alignment vertical="center" shrinkToFit="1"/>
    </xf>
    <xf numFmtId="14" fontId="4" fillId="0" borderId="10" xfId="3" applyNumberFormat="1" applyFont="1" applyFill="1" applyBorder="1" applyAlignment="1" applyProtection="1">
      <alignment vertical="center" shrinkToFit="1"/>
      <protection locked="0"/>
    </xf>
    <xf numFmtId="14" fontId="4" fillId="2" borderId="10" xfId="3" applyNumberFormat="1" applyFont="1" applyFill="1" applyBorder="1" applyAlignment="1">
      <alignment vertical="center" shrinkToFit="1"/>
    </xf>
    <xf numFmtId="178" fontId="4" fillId="0" borderId="10" xfId="3" applyNumberFormat="1" applyFont="1" applyFill="1" applyBorder="1" applyAlignment="1" applyProtection="1">
      <alignment horizontal="right" vertical="center"/>
      <protection locked="0"/>
    </xf>
    <xf numFmtId="43" fontId="4" fillId="0" borderId="10" xfId="1" applyFont="1" applyFill="1" applyBorder="1" applyAlignment="1" applyProtection="1">
      <alignment horizontal="right" vertical="center"/>
      <protection locked="0"/>
    </xf>
    <xf numFmtId="0" fontId="4" fillId="2" borderId="10" xfId="3" applyFont="1" applyFill="1" applyBorder="1" applyAlignment="1">
      <alignment vertical="center"/>
    </xf>
    <xf numFmtId="178" fontId="4" fillId="0" borderId="10" xfId="3" applyNumberFormat="1" applyFont="1" applyFill="1" applyBorder="1" applyAlignment="1" applyProtection="1">
      <alignment vertical="center"/>
      <protection locked="0"/>
    </xf>
    <xf numFmtId="178" fontId="4" fillId="2" borderId="10" xfId="3" applyNumberFormat="1" applyFont="1" applyFill="1" applyBorder="1" applyAlignment="1">
      <alignment vertical="center"/>
    </xf>
    <xf numFmtId="43" fontId="4" fillId="2" borderId="10" xfId="5" applyFont="1" applyFill="1" applyBorder="1" applyAlignment="1">
      <alignment vertical="center" wrapText="1"/>
    </xf>
    <xf numFmtId="43" fontId="4" fillId="2" borderId="9" xfId="1" applyFont="1" applyFill="1" applyBorder="1" applyAlignment="1">
      <alignment vertical="center"/>
    </xf>
    <xf numFmtId="178" fontId="4" fillId="0" borderId="10" xfId="5" applyNumberFormat="1" applyFont="1" applyFill="1" applyBorder="1" applyAlignment="1" applyProtection="1">
      <alignment vertical="center" shrinkToFit="1"/>
      <protection locked="0"/>
    </xf>
    <xf numFmtId="43" fontId="4" fillId="2" borderId="10" xfId="1" applyFont="1" applyFill="1" applyBorder="1" applyAlignment="1" applyProtection="1">
      <alignment vertical="center" shrinkToFit="1"/>
    </xf>
    <xf numFmtId="178" fontId="4" fillId="2" borderId="10" xfId="5" applyNumberFormat="1" applyFont="1" applyFill="1" applyBorder="1" applyAlignment="1">
      <alignment vertical="center" shrinkToFit="1"/>
    </xf>
    <xf numFmtId="178" fontId="4" fillId="2" borderId="7" xfId="3" applyNumberFormat="1" applyFont="1" applyFill="1" applyBorder="1" applyAlignment="1" applyProtection="1">
      <alignment vertical="center" shrinkToFit="1"/>
    </xf>
    <xf numFmtId="0" fontId="15" fillId="2" borderId="10" xfId="18" applyFont="1" applyFill="1" applyBorder="1" applyAlignment="1" applyProtection="1">
      <alignment horizontal="center" vertical="center" wrapText="1"/>
      <protection locked="0"/>
    </xf>
    <xf numFmtId="14" fontId="4" fillId="2" borderId="10" xfId="8" applyNumberFormat="1" applyFont="1" applyFill="1" applyBorder="1" applyAlignment="1">
      <alignment horizontal="center" vertical="center"/>
    </xf>
    <xf numFmtId="179" fontId="4" fillId="2" borderId="10" xfId="8" applyNumberFormat="1" applyFont="1" applyFill="1" applyBorder="1" applyAlignment="1">
      <alignment vertical="center"/>
    </xf>
    <xf numFmtId="10" fontId="4" fillId="2" borderId="10" xfId="8" applyNumberFormat="1" applyFont="1" applyFill="1" applyBorder="1" applyAlignment="1">
      <alignment vertical="center"/>
    </xf>
    <xf numFmtId="178" fontId="4" fillId="2" borderId="10" xfId="3" applyNumberFormat="1" applyFont="1" applyFill="1" applyBorder="1" applyAlignment="1">
      <alignment horizontal="center" vertical="center"/>
    </xf>
    <xf numFmtId="43" fontId="4" fillId="2" borderId="10" xfId="5" applyFont="1" applyFill="1" applyBorder="1" applyAlignment="1" applyProtection="1">
      <alignment vertical="center"/>
      <protection locked="0"/>
    </xf>
    <xf numFmtId="14" fontId="4" fillId="0" borderId="10" xfId="8" applyNumberFormat="1" applyFont="1" applyFill="1" applyBorder="1" applyAlignment="1" applyProtection="1">
      <alignment horizontal="center" vertical="center"/>
      <protection locked="0"/>
    </xf>
    <xf numFmtId="10" fontId="4" fillId="0" borderId="10" xfId="8" applyNumberFormat="1" applyFont="1" applyFill="1" applyBorder="1" applyAlignment="1" applyProtection="1">
      <alignment vertical="center"/>
      <protection locked="0"/>
    </xf>
    <xf numFmtId="178" fontId="4" fillId="0" borderId="10" xfId="3" applyNumberFormat="1" applyFont="1" applyFill="1" applyBorder="1" applyAlignment="1" applyProtection="1">
      <alignment horizontal="center" vertical="center"/>
      <protection locked="0"/>
    </xf>
    <xf numFmtId="0" fontId="4" fillId="0" borderId="10" xfId="3" applyFont="1" applyFill="1" applyBorder="1" applyAlignment="1" applyProtection="1">
      <alignment vertical="center"/>
      <protection locked="0"/>
    </xf>
    <xf numFmtId="178" fontId="4" fillId="2" borderId="7" xfId="3" applyNumberFormat="1" applyFont="1" applyFill="1" applyBorder="1" applyAlignment="1">
      <alignment vertical="center"/>
    </xf>
    <xf numFmtId="0" fontId="4" fillId="2" borderId="0" xfId="12" applyFont="1" applyFill="1" applyAlignment="1">
      <alignment vertical="center"/>
    </xf>
    <xf numFmtId="0" fontId="4" fillId="2" borderId="0" xfId="12" applyFont="1" applyFill="1" applyBorder="1" applyAlignment="1">
      <alignment vertical="center"/>
    </xf>
    <xf numFmtId="14" fontId="4" fillId="2" borderId="10" xfId="3" applyNumberFormat="1" applyFont="1" applyFill="1" applyBorder="1" applyAlignment="1">
      <alignment horizontal="center" vertical="center" shrinkToFit="1"/>
    </xf>
    <xf numFmtId="0" fontId="4" fillId="2" borderId="10" xfId="3" applyFont="1" applyFill="1" applyBorder="1" applyAlignment="1" applyProtection="1">
      <alignment horizontal="center" vertical="center" shrinkToFit="1"/>
      <protection locked="0"/>
    </xf>
    <xf numFmtId="43" fontId="4" fillId="2" borderId="10" xfId="5" applyFont="1" applyFill="1" applyBorder="1" applyAlignment="1" applyProtection="1">
      <alignment horizontal="center" vertical="center" shrinkToFit="1"/>
      <protection locked="0"/>
    </xf>
    <xf numFmtId="14" fontId="4" fillId="2" borderId="10" xfId="3" applyNumberFormat="1" applyFont="1" applyFill="1" applyBorder="1" applyAlignment="1" applyProtection="1">
      <alignment horizontal="center" vertical="center" shrinkToFit="1"/>
      <protection locked="0"/>
    </xf>
    <xf numFmtId="14" fontId="4" fillId="0" borderId="10" xfId="3" applyNumberFormat="1" applyFont="1" applyFill="1" applyBorder="1" applyAlignment="1" applyProtection="1">
      <alignment horizontal="center" vertical="center" shrinkToFit="1"/>
      <protection locked="0"/>
    </xf>
    <xf numFmtId="0" fontId="4" fillId="0" borderId="0" xfId="12" applyFont="1" applyFill="1" applyBorder="1" applyAlignment="1" applyProtection="1">
      <alignment vertical="center"/>
    </xf>
    <xf numFmtId="43" fontId="4" fillId="0" borderId="9" xfId="19" applyFont="1" applyFill="1" applyBorder="1" applyAlignment="1" applyProtection="1">
      <alignment vertical="center"/>
      <protection locked="0"/>
    </xf>
    <xf numFmtId="0" fontId="4" fillId="0" borderId="23" xfId="12" applyFont="1" applyFill="1" applyBorder="1" applyAlignment="1">
      <alignment vertical="center"/>
    </xf>
    <xf numFmtId="0" fontId="4" fillId="0" borderId="4" xfId="12" applyFont="1" applyFill="1" applyBorder="1" applyAlignment="1">
      <alignment vertical="center"/>
    </xf>
    <xf numFmtId="179" fontId="4" fillId="0" borderId="10" xfId="5" applyNumberFormat="1" applyFont="1" applyFill="1" applyBorder="1" applyAlignment="1" applyProtection="1">
      <alignment vertical="center" shrinkToFit="1"/>
      <protection locked="0"/>
    </xf>
    <xf numFmtId="43" fontId="4" fillId="2" borderId="9" xfId="1" applyFont="1" applyFill="1" applyBorder="1" applyAlignment="1">
      <alignment vertical="center" shrinkToFit="1"/>
    </xf>
    <xf numFmtId="14" fontId="4" fillId="2" borderId="10" xfId="3" applyNumberFormat="1" applyFont="1" applyFill="1" applyBorder="1" applyAlignment="1">
      <alignment horizontal="center" vertical="center"/>
    </xf>
    <xf numFmtId="183" fontId="4" fillId="2" borderId="10" xfId="8" applyNumberFormat="1" applyFont="1" applyFill="1" applyBorder="1" applyAlignment="1">
      <alignment horizontal="right" vertical="center"/>
    </xf>
    <xf numFmtId="14" fontId="4" fillId="0" borderId="10" xfId="3" applyNumberFormat="1" applyFont="1" applyFill="1" applyBorder="1" applyAlignment="1" applyProtection="1">
      <alignment horizontal="center" vertical="center"/>
      <protection locked="0"/>
    </xf>
    <xf numFmtId="183" fontId="4" fillId="0" borderId="10" xfId="8" applyNumberFormat="1" applyFont="1" applyFill="1" applyBorder="1" applyAlignment="1" applyProtection="1">
      <alignment horizontal="right" vertical="center"/>
      <protection locked="0"/>
    </xf>
    <xf numFmtId="0" fontId="4" fillId="2" borderId="0" xfId="12" applyFont="1" applyFill="1" applyBorder="1" applyAlignment="1" applyProtection="1">
      <alignment vertical="center"/>
    </xf>
    <xf numFmtId="10" fontId="4" fillId="2" borderId="10" xfId="8" applyNumberFormat="1" applyFont="1" applyFill="1" applyBorder="1" applyAlignment="1" applyProtection="1">
      <alignment vertical="center" shrinkToFit="1"/>
    </xf>
    <xf numFmtId="0" fontId="4" fillId="2" borderId="10" xfId="12" applyFont="1" applyFill="1" applyBorder="1" applyAlignment="1">
      <alignment vertical="center" shrinkToFit="1"/>
    </xf>
    <xf numFmtId="178" fontId="4" fillId="0" borderId="10" xfId="12" applyNumberFormat="1" applyFont="1" applyFill="1" applyBorder="1" applyAlignment="1" applyProtection="1">
      <alignment vertical="center" shrinkToFit="1"/>
      <protection locked="0"/>
    </xf>
    <xf numFmtId="14" fontId="4" fillId="2" borderId="10" xfId="21" applyNumberFormat="1" applyFont="1" applyFill="1" applyBorder="1" applyAlignment="1">
      <alignment vertical="center" shrinkToFit="1"/>
    </xf>
    <xf numFmtId="14" fontId="4" fillId="0" borderId="10" xfId="21" applyNumberFormat="1" applyFont="1" applyFill="1" applyBorder="1" applyAlignment="1" applyProtection="1">
      <alignment vertical="center" shrinkToFit="1"/>
      <protection locked="0"/>
    </xf>
    <xf numFmtId="43" fontId="4" fillId="2" borderId="7" xfId="1" applyFont="1" applyFill="1" applyBorder="1" applyAlignment="1">
      <alignment horizontal="center" vertical="center" wrapText="1"/>
    </xf>
    <xf numFmtId="43" fontId="4" fillId="2" borderId="7" xfId="1" applyFont="1" applyFill="1" applyBorder="1" applyAlignment="1">
      <alignment horizontal="center" vertical="center"/>
    </xf>
    <xf numFmtId="178" fontId="4" fillId="0" borderId="10" xfId="23" applyNumberFormat="1" applyFont="1" applyFill="1" applyBorder="1" applyAlignment="1">
      <alignment vertical="center" shrinkToFit="1"/>
    </xf>
    <xf numFmtId="178" fontId="4" fillId="0" borderId="10" xfId="23" applyNumberFormat="1" applyFont="1" applyFill="1" applyBorder="1" applyAlignment="1">
      <alignment vertical="center" wrapText="1"/>
    </xf>
    <xf numFmtId="178" fontId="4" fillId="0" borderId="10" xfId="3" applyNumberFormat="1" applyFont="1" applyFill="1" applyBorder="1" applyAlignment="1">
      <alignment vertical="center"/>
    </xf>
    <xf numFmtId="0" fontId="23" fillId="0" borderId="10" xfId="3" applyFont="1" applyFill="1" applyBorder="1" applyAlignment="1">
      <alignment vertical="center" wrapText="1"/>
    </xf>
    <xf numFmtId="43" fontId="4" fillId="2" borderId="10" xfId="1" applyFont="1" applyFill="1" applyBorder="1" applyAlignment="1">
      <alignment vertical="center" wrapText="1"/>
    </xf>
    <xf numFmtId="43" fontId="4" fillId="2" borderId="10" xfId="5" applyFont="1" applyFill="1" applyBorder="1" applyAlignment="1" applyProtection="1">
      <alignment horizontal="center" vertical="center"/>
    </xf>
    <xf numFmtId="43" fontId="4" fillId="2" borderId="10" xfId="5" applyFont="1" applyFill="1" applyBorder="1" applyAlignment="1" applyProtection="1">
      <alignment vertical="center"/>
    </xf>
    <xf numFmtId="43" fontId="4" fillId="0" borderId="10" xfId="5" applyFont="1" applyFill="1" applyBorder="1" applyAlignment="1" applyProtection="1">
      <alignment vertical="center"/>
      <protection locked="0"/>
    </xf>
    <xf numFmtId="43" fontId="4" fillId="2" borderId="10" xfId="13" applyFont="1" applyFill="1" applyBorder="1" applyAlignment="1" applyProtection="1">
      <alignment horizontal="center" vertical="center"/>
    </xf>
    <xf numFmtId="43" fontId="4" fillId="2" borderId="10" xfId="13" applyFont="1" applyFill="1" applyBorder="1" applyAlignment="1" applyProtection="1">
      <alignment vertical="center"/>
    </xf>
    <xf numFmtId="43" fontId="4" fillId="0" borderId="10" xfId="13" applyFont="1" applyFill="1" applyBorder="1" applyAlignment="1" applyProtection="1">
      <alignment vertical="center"/>
      <protection locked="0"/>
    </xf>
    <xf numFmtId="43" fontId="4" fillId="0" borderId="10" xfId="1" applyFont="1" applyFill="1" applyBorder="1" applyAlignment="1" applyProtection="1">
      <alignment vertical="center"/>
      <protection locked="0"/>
    </xf>
    <xf numFmtId="0" fontId="4" fillId="2" borderId="0" xfId="29" applyFont="1" applyFill="1" applyAlignment="1">
      <alignment vertical="center"/>
    </xf>
    <xf numFmtId="43" fontId="4" fillId="2" borderId="7" xfId="5" applyFont="1" applyFill="1" applyBorder="1" applyAlignment="1" applyProtection="1">
      <alignment horizontal="right" vertical="center"/>
    </xf>
    <xf numFmtId="43" fontId="4" fillId="2" borderId="10" xfId="5" applyFont="1" applyFill="1" applyBorder="1" applyAlignment="1" applyProtection="1">
      <alignment horizontal="right" vertical="center"/>
    </xf>
    <xf numFmtId="43" fontId="4" fillId="2" borderId="10" xfId="1" applyFont="1" applyFill="1" applyBorder="1" applyAlignment="1" applyProtection="1">
      <alignment horizontal="right" vertical="center"/>
    </xf>
    <xf numFmtId="178" fontId="4" fillId="2" borderId="10" xfId="3" applyNumberFormat="1" applyFont="1" applyFill="1" applyBorder="1" applyAlignment="1" applyProtection="1">
      <alignment horizontal="right" vertical="center"/>
    </xf>
    <xf numFmtId="10" fontId="4" fillId="2" borderId="7" xfId="26" applyNumberFormat="1" applyFont="1" applyFill="1" applyBorder="1" applyAlignment="1">
      <alignment vertical="center"/>
    </xf>
    <xf numFmtId="0" fontId="4" fillId="2" borderId="8" xfId="30" applyFont="1" applyFill="1" applyBorder="1" applyAlignment="1">
      <alignment vertical="center"/>
    </xf>
    <xf numFmtId="178" fontId="4" fillId="2" borderId="10" xfId="30" applyNumberFormat="1" applyFont="1" applyFill="1" applyBorder="1" applyAlignment="1">
      <alignment vertical="center"/>
    </xf>
    <xf numFmtId="0" fontId="4" fillId="2" borderId="11" xfId="30" applyFont="1" applyFill="1" applyBorder="1" applyAlignment="1">
      <alignment horizontal="center" vertical="center"/>
    </xf>
    <xf numFmtId="178" fontId="4" fillId="0" borderId="10" xfId="30" applyNumberFormat="1" applyFont="1" applyFill="1" applyBorder="1" applyAlignment="1">
      <alignment vertical="center"/>
    </xf>
    <xf numFmtId="43" fontId="4" fillId="2" borderId="10" xfId="1" applyFont="1" applyFill="1" applyBorder="1" applyAlignment="1">
      <alignment horizontal="right" vertical="center"/>
    </xf>
    <xf numFmtId="0" fontId="4" fillId="0" borderId="10" xfId="3" applyFont="1" applyFill="1" applyBorder="1" applyAlignment="1" applyProtection="1">
      <alignment vertical="center"/>
    </xf>
    <xf numFmtId="43" fontId="4" fillId="0" borderId="10" xfId="1" applyFont="1" applyFill="1" applyBorder="1" applyAlignment="1" applyProtection="1">
      <alignment vertical="center"/>
    </xf>
    <xf numFmtId="10" fontId="4" fillId="0" borderId="10" xfId="32" applyNumberFormat="1" applyFont="1" applyFill="1" applyBorder="1" applyAlignment="1">
      <alignment horizontal="center" vertical="center" wrapText="1"/>
    </xf>
    <xf numFmtId="43" fontId="4" fillId="0" borderId="10" xfId="5" applyFont="1" applyFill="1" applyBorder="1" applyAlignment="1">
      <alignment vertical="center" wrapText="1"/>
    </xf>
    <xf numFmtId="0" fontId="4" fillId="0" borderId="0" xfId="3" applyFont="1" applyFill="1" applyBorder="1" applyAlignment="1">
      <alignment vertical="center"/>
    </xf>
    <xf numFmtId="10" fontId="4" fillId="0" borderId="10" xfId="3" applyNumberFormat="1" applyFont="1" applyFill="1" applyBorder="1" applyAlignment="1">
      <alignment horizontal="center" vertical="center" wrapText="1"/>
    </xf>
    <xf numFmtId="43" fontId="4" fillId="0" borderId="9" xfId="5" applyFont="1" applyFill="1" applyBorder="1" applyAlignment="1">
      <alignment vertical="center" wrapText="1"/>
    </xf>
    <xf numFmtId="43" fontId="4" fillId="0" borderId="10" xfId="5" applyFont="1" applyFill="1" applyBorder="1" applyAlignment="1">
      <alignment horizontal="center" vertical="center" wrapText="1"/>
    </xf>
    <xf numFmtId="178" fontId="4" fillId="0" borderId="10" xfId="5" applyNumberFormat="1" applyFont="1" applyFill="1" applyBorder="1" applyAlignment="1">
      <alignment vertical="center" wrapText="1"/>
    </xf>
    <xf numFmtId="0" fontId="4" fillId="0" borderId="0" xfId="3" applyFont="1" applyFill="1" applyBorder="1" applyAlignment="1" applyProtection="1">
      <alignment vertical="center"/>
      <protection locked="0"/>
    </xf>
    <xf numFmtId="0" fontId="4" fillId="2" borderId="0" xfId="0" applyFont="1" applyFill="1">
      <alignment vertical="center"/>
    </xf>
    <xf numFmtId="0" fontId="4" fillId="2" borderId="0" xfId="0" applyFont="1" applyFill="1" applyBorder="1">
      <alignment vertical="center"/>
    </xf>
    <xf numFmtId="43" fontId="4" fillId="2" borderId="6" xfId="0" applyNumberFormat="1" applyFont="1" applyFill="1" applyBorder="1">
      <alignment vertical="center"/>
    </xf>
    <xf numFmtId="0" fontId="4" fillId="0" borderId="0" xfId="0" applyFont="1" applyFill="1" applyBorder="1">
      <alignment vertical="center"/>
    </xf>
    <xf numFmtId="0" fontId="4" fillId="0" borderId="0" xfId="0" applyFont="1" applyFill="1">
      <alignment vertical="center"/>
    </xf>
    <xf numFmtId="0" fontId="4" fillId="2" borderId="0" xfId="4" applyFont="1" applyFill="1" applyBorder="1" applyAlignment="1" applyProtection="1">
      <alignment vertical="center" wrapText="1"/>
    </xf>
    <xf numFmtId="0" fontId="4" fillId="2" borderId="14" xfId="30" applyFont="1" applyFill="1" applyBorder="1" applyAlignment="1">
      <alignment horizontal="center" vertical="center"/>
    </xf>
    <xf numFmtId="0" fontId="4" fillId="2" borderId="13" xfId="30" applyFont="1" applyFill="1" applyBorder="1" applyAlignment="1">
      <alignment horizontal="center" vertical="center"/>
    </xf>
    <xf numFmtId="43" fontId="4" fillId="2" borderId="7" xfId="5" applyFont="1" applyFill="1" applyBorder="1" applyAlignment="1">
      <alignment horizontal="right" vertical="center" shrinkToFit="1"/>
    </xf>
    <xf numFmtId="0" fontId="4" fillId="2" borderId="9" xfId="3" applyFont="1" applyFill="1" applyBorder="1" applyAlignment="1" applyProtection="1">
      <alignment horizontal="center" vertical="center"/>
    </xf>
    <xf numFmtId="10" fontId="4" fillId="2" borderId="7" xfId="8" applyNumberFormat="1" applyFont="1" applyFill="1" applyBorder="1" applyAlignment="1">
      <alignment vertical="center"/>
    </xf>
    <xf numFmtId="43" fontId="4" fillId="2" borderId="6" xfId="1" applyFont="1" applyFill="1" applyBorder="1" applyAlignment="1">
      <alignment vertical="center"/>
    </xf>
    <xf numFmtId="43" fontId="4" fillId="2" borderId="7" xfId="5" applyFont="1" applyFill="1" applyBorder="1" applyAlignment="1">
      <alignment horizontal="center" vertical="center" shrinkToFit="1"/>
    </xf>
    <xf numFmtId="43" fontId="4" fillId="2" borderId="7" xfId="5" applyFont="1" applyFill="1" applyBorder="1" applyAlignment="1">
      <alignment vertical="center"/>
    </xf>
    <xf numFmtId="10" fontId="4" fillId="2" borderId="7" xfId="8" applyNumberFormat="1" applyFont="1" applyFill="1" applyBorder="1" applyAlignment="1">
      <alignment vertical="center" shrinkToFit="1"/>
    </xf>
    <xf numFmtId="0" fontId="4" fillId="2" borderId="7" xfId="21" applyFont="1" applyFill="1" applyBorder="1" applyAlignment="1">
      <alignment vertical="center" shrinkToFit="1"/>
    </xf>
    <xf numFmtId="14" fontId="4" fillId="2" borderId="7" xfId="8" applyNumberFormat="1" applyFont="1" applyFill="1" applyBorder="1" applyAlignment="1">
      <alignment vertical="center"/>
    </xf>
    <xf numFmtId="0" fontId="4" fillId="2" borderId="0" xfId="12" applyFont="1" applyFill="1" applyBorder="1" applyAlignment="1" applyProtection="1">
      <alignment vertical="center" shrinkToFit="1"/>
    </xf>
    <xf numFmtId="43" fontId="4" fillId="2" borderId="0" xfId="3" applyNumberFormat="1" applyFont="1" applyFill="1" applyBorder="1" applyAlignment="1" applyProtection="1">
      <alignment vertical="center"/>
    </xf>
    <xf numFmtId="0" fontId="4" fillId="2" borderId="10" xfId="3" applyFont="1" applyFill="1" applyBorder="1" applyAlignment="1" applyProtection="1">
      <alignment horizontal="center" vertical="center"/>
      <protection locked="0"/>
    </xf>
    <xf numFmtId="0" fontId="4" fillId="2" borderId="9" xfId="3" applyFont="1" applyFill="1" applyBorder="1" applyAlignment="1" applyProtection="1">
      <alignment horizontal="center" vertical="center"/>
      <protection locked="0"/>
    </xf>
    <xf numFmtId="43" fontId="4" fillId="0" borderId="10" xfId="19" applyFont="1" applyFill="1" applyBorder="1" applyAlignment="1" applyProtection="1">
      <alignment horizontal="center" vertical="center" shrinkToFit="1"/>
      <protection locked="0"/>
    </xf>
    <xf numFmtId="0" fontId="4" fillId="2" borderId="6" xfId="3" applyFont="1" applyFill="1" applyBorder="1" applyAlignment="1">
      <alignment horizontal="center" vertical="center" shrinkToFit="1"/>
    </xf>
    <xf numFmtId="43" fontId="4" fillId="2" borderId="10" xfId="1" applyFont="1" applyFill="1" applyBorder="1" applyAlignment="1">
      <alignment horizontal="center" vertical="center"/>
    </xf>
    <xf numFmtId="43" fontId="4" fillId="2" borderId="7" xfId="5" applyFont="1" applyFill="1" applyBorder="1" applyAlignment="1">
      <alignment vertical="center" wrapText="1"/>
    </xf>
    <xf numFmtId="0" fontId="4" fillId="2" borderId="0" xfId="6" applyFont="1" applyFill="1" applyBorder="1" applyAlignment="1" applyProtection="1">
      <alignment vertical="center" wrapText="1"/>
    </xf>
    <xf numFmtId="0" fontId="29" fillId="2" borderId="0" xfId="3" applyFont="1" applyFill="1" applyAlignment="1" applyProtection="1">
      <alignment horizontal="centerContinuous" vertical="center"/>
    </xf>
    <xf numFmtId="0" fontId="29" fillId="2" borderId="0" xfId="12" applyNumberFormat="1" applyFont="1" applyFill="1" applyAlignment="1" applyProtection="1">
      <alignment horizontal="centerContinuous" vertical="center"/>
    </xf>
    <xf numFmtId="0" fontId="29" fillId="2" borderId="0" xfId="12" applyFont="1" applyFill="1" applyBorder="1" applyAlignment="1">
      <alignment horizontal="centerContinuous" vertical="center"/>
    </xf>
    <xf numFmtId="0" fontId="9" fillId="2" borderId="0" xfId="3" applyFont="1" applyFill="1" applyBorder="1" applyAlignment="1" applyProtection="1">
      <alignment horizontal="left" vertical="center"/>
    </xf>
    <xf numFmtId="0" fontId="4" fillId="0" borderId="0" xfId="18" applyFont="1" applyFill="1" applyAlignment="1" applyProtection="1">
      <alignment vertical="center"/>
      <protection locked="0"/>
    </xf>
    <xf numFmtId="0" fontId="4" fillId="2" borderId="0" xfId="18" applyFont="1" applyFill="1" applyAlignment="1" applyProtection="1">
      <alignment vertical="center"/>
      <protection locked="0"/>
    </xf>
    <xf numFmtId="0" fontId="4" fillId="0" borderId="0" xfId="18" applyFont="1" applyFill="1" applyProtection="1">
      <protection locked="0"/>
    </xf>
    <xf numFmtId="43" fontId="4" fillId="2" borderId="0" xfId="18" applyNumberFormat="1" applyFont="1" applyFill="1" applyAlignment="1" applyProtection="1">
      <alignment horizontal="center" vertical="center"/>
      <protection locked="0"/>
    </xf>
    <xf numFmtId="0" fontId="4" fillId="2" borderId="0" xfId="18" applyFont="1" applyFill="1" applyAlignment="1" applyProtection="1">
      <alignment vertical="center"/>
    </xf>
    <xf numFmtId="0" fontId="4" fillId="2" borderId="0" xfId="18" applyFont="1" applyFill="1" applyAlignment="1" applyProtection="1">
      <alignment horizontal="center" vertical="center"/>
    </xf>
    <xf numFmtId="0" fontId="27" fillId="0" borderId="0" xfId="18" applyFont="1" applyFill="1" applyAlignment="1" applyProtection="1">
      <alignment horizontal="centerContinuous" vertical="center"/>
    </xf>
    <xf numFmtId="0" fontId="4" fillId="0" borderId="0" xfId="18" applyFont="1" applyFill="1" applyAlignment="1" applyProtection="1">
      <alignment horizontal="centerContinuous" vertical="center"/>
    </xf>
    <xf numFmtId="0" fontId="4" fillId="0" borderId="0" xfId="18" applyFont="1" applyFill="1" applyAlignment="1" applyProtection="1">
      <alignment vertical="center"/>
    </xf>
    <xf numFmtId="0" fontId="4" fillId="0" borderId="1" xfId="18" applyFont="1" applyFill="1" applyBorder="1" applyAlignment="1" applyProtection="1">
      <alignment horizontal="center" vertical="center"/>
    </xf>
    <xf numFmtId="43" fontId="4" fillId="0" borderId="10" xfId="1" applyNumberFormat="1" applyFont="1" applyFill="1" applyBorder="1" applyAlignment="1" applyProtection="1">
      <alignment vertical="center" shrinkToFit="1"/>
      <protection locked="0"/>
    </xf>
    <xf numFmtId="43" fontId="4" fillId="0" borderId="10" xfId="37" applyNumberFormat="1" applyFont="1" applyFill="1" applyBorder="1" applyAlignment="1" applyProtection="1">
      <alignment vertical="center" shrinkToFit="1"/>
      <protection locked="0"/>
    </xf>
    <xf numFmtId="0" fontId="9" fillId="2" borderId="0" xfId="18" applyFont="1" applyFill="1" applyAlignment="1" applyProtection="1">
      <alignment vertical="center"/>
    </xf>
    <xf numFmtId="43" fontId="15" fillId="2" borderId="0" xfId="18" applyNumberFormat="1" applyFont="1" applyFill="1" applyAlignment="1" applyProtection="1">
      <alignment horizontal="right" vertical="center"/>
    </xf>
    <xf numFmtId="0" fontId="15" fillId="2" borderId="0" xfId="18" applyFont="1" applyFill="1" applyAlignment="1" applyProtection="1">
      <alignment horizontal="left" vertical="center"/>
    </xf>
    <xf numFmtId="0" fontId="7" fillId="2" borderId="14" xfId="3" applyFont="1" applyFill="1" applyBorder="1" applyAlignment="1" applyProtection="1">
      <alignment horizontal="center" vertical="center" wrapText="1" shrinkToFit="1"/>
      <protection locked="0"/>
    </xf>
    <xf numFmtId="0" fontId="7" fillId="2" borderId="13" xfId="3" applyFont="1" applyFill="1" applyBorder="1" applyAlignment="1" applyProtection="1">
      <alignment horizontal="center" vertical="center" wrapText="1" shrinkToFit="1"/>
      <protection locked="0"/>
    </xf>
    <xf numFmtId="0" fontId="4" fillId="2" borderId="11" xfId="3" applyFont="1" applyFill="1" applyBorder="1" applyAlignment="1" applyProtection="1">
      <alignment horizontal="center" vertical="center" wrapText="1" shrinkToFit="1"/>
      <protection locked="0"/>
    </xf>
    <xf numFmtId="178" fontId="4" fillId="2" borderId="0" xfId="3" applyNumberFormat="1" applyFont="1" applyFill="1" applyBorder="1" applyAlignment="1" applyProtection="1">
      <alignment horizontal="right" vertical="center" wrapText="1"/>
      <protection locked="0"/>
    </xf>
    <xf numFmtId="0" fontId="4" fillId="2" borderId="0" xfId="3" applyFont="1" applyFill="1" applyBorder="1" applyAlignment="1" applyProtection="1">
      <alignment horizontal="right" vertical="center" wrapText="1"/>
      <protection locked="0"/>
    </xf>
    <xf numFmtId="43" fontId="4" fillId="2" borderId="6" xfId="5" applyFont="1" applyFill="1" applyBorder="1" applyAlignment="1" applyProtection="1">
      <alignment vertical="center"/>
    </xf>
    <xf numFmtId="0" fontId="0" fillId="0" borderId="0" xfId="0" applyFill="1">
      <alignment vertical="center"/>
    </xf>
    <xf numFmtId="0" fontId="33" fillId="0" borderId="0" xfId="0" applyFont="1" applyFill="1">
      <alignment vertical="center"/>
    </xf>
    <xf numFmtId="0" fontId="9" fillId="0" borderId="10" xfId="18" applyFont="1" applyFill="1" applyBorder="1" applyAlignment="1" applyProtection="1">
      <alignment horizontal="center" vertical="center" wrapText="1"/>
      <protection hidden="1"/>
    </xf>
    <xf numFmtId="0" fontId="8" fillId="0" borderId="10" xfId="18" applyFont="1" applyFill="1" applyBorder="1" applyAlignment="1" applyProtection="1">
      <alignment vertical="center" wrapText="1"/>
    </xf>
    <xf numFmtId="0" fontId="9" fillId="0" borderId="10" xfId="18" applyFont="1" applyFill="1" applyBorder="1" applyAlignment="1" applyProtection="1">
      <alignment horizontal="left" vertical="center" wrapText="1" indent="1"/>
    </xf>
    <xf numFmtId="0" fontId="8" fillId="0" borderId="10" xfId="18" applyFont="1" applyFill="1" applyBorder="1" applyAlignment="1" applyProtection="1">
      <alignment horizontal="center" vertical="center" wrapText="1"/>
    </xf>
    <xf numFmtId="0" fontId="33" fillId="5" borderId="41" xfId="0" applyFont="1" applyFill="1" applyBorder="1">
      <alignment vertical="center"/>
    </xf>
    <xf numFmtId="0" fontId="0" fillId="0" borderId="10" xfId="0" applyFill="1" applyBorder="1">
      <alignment vertical="center"/>
    </xf>
    <xf numFmtId="0" fontId="33" fillId="5" borderId="23" xfId="0" applyFont="1" applyFill="1" applyBorder="1">
      <alignment vertical="center"/>
    </xf>
    <xf numFmtId="0" fontId="9" fillId="2" borderId="10" xfId="3" applyFont="1" applyFill="1" applyBorder="1" applyAlignment="1" applyProtection="1">
      <alignment horizontal="center" vertical="center"/>
    </xf>
    <xf numFmtId="0" fontId="4" fillId="2" borderId="14" xfId="3" applyFont="1" applyFill="1" applyBorder="1" applyAlignment="1" applyProtection="1">
      <alignment horizontal="center" vertical="center" shrinkToFit="1"/>
    </xf>
    <xf numFmtId="0" fontId="4" fillId="2" borderId="13" xfId="3" applyFont="1" applyFill="1" applyBorder="1" applyAlignment="1" applyProtection="1">
      <alignment horizontal="center" vertical="center" shrinkToFit="1"/>
    </xf>
    <xf numFmtId="0" fontId="4" fillId="2" borderId="0" xfId="29" applyFont="1" applyFill="1" applyAlignment="1" applyProtection="1">
      <alignment vertical="center"/>
      <protection locked="0"/>
    </xf>
    <xf numFmtId="0" fontId="4" fillId="2" borderId="0" xfId="29" applyFont="1" applyFill="1" applyAlignment="1" applyProtection="1">
      <alignment horizontal="right" vertical="center"/>
      <protection locked="0"/>
    </xf>
    <xf numFmtId="0" fontId="4" fillId="2" borderId="10" xfId="29" applyFont="1" applyFill="1" applyBorder="1" applyAlignment="1" applyProtection="1">
      <alignment horizontal="center" vertical="center"/>
      <protection locked="0"/>
    </xf>
    <xf numFmtId="0" fontId="4" fillId="2" borderId="0" xfId="29" applyFont="1" applyFill="1" applyBorder="1" applyAlignment="1" applyProtection="1">
      <alignment vertical="center"/>
      <protection locked="0"/>
    </xf>
    <xf numFmtId="43" fontId="4" fillId="2" borderId="0" xfId="14" applyFont="1" applyFill="1" applyBorder="1" applyAlignment="1" applyProtection="1">
      <alignment horizontal="right" vertical="center"/>
      <protection locked="0"/>
    </xf>
    <xf numFmtId="9" fontId="4" fillId="0" borderId="10" xfId="2" applyFont="1" applyFill="1" applyBorder="1" applyAlignment="1" applyProtection="1">
      <alignment vertical="center"/>
      <protection locked="0"/>
    </xf>
    <xf numFmtId="0" fontId="4" fillId="0" borderId="0" xfId="3" applyFont="1" applyFill="1" applyAlignment="1" applyProtection="1">
      <alignment vertical="center"/>
    </xf>
    <xf numFmtId="43" fontId="4" fillId="0" borderId="0" xfId="5" applyFont="1" applyFill="1" applyAlignment="1" applyProtection="1">
      <alignment vertical="center"/>
    </xf>
    <xf numFmtId="178" fontId="4" fillId="0" borderId="0" xfId="1" applyNumberFormat="1" applyFont="1" applyFill="1" applyAlignment="1" applyProtection="1">
      <alignment horizontal="center" vertical="center"/>
    </xf>
    <xf numFmtId="191" fontId="4" fillId="2" borderId="10" xfId="3" applyNumberFormat="1" applyFont="1" applyFill="1" applyBorder="1" applyAlignment="1" applyProtection="1">
      <alignment horizontal="center" vertical="center" wrapText="1"/>
      <protection locked="0"/>
    </xf>
    <xf numFmtId="0" fontId="4" fillId="2" borderId="10" xfId="3" applyFont="1" applyFill="1" applyBorder="1" applyAlignment="1">
      <alignment horizontal="center" vertical="center" shrinkToFit="1"/>
    </xf>
    <xf numFmtId="0" fontId="9" fillId="2" borderId="11" xfId="3" applyFont="1" applyFill="1" applyBorder="1" applyAlignment="1" applyProtection="1">
      <alignment horizontal="left" vertical="center" shrinkToFit="1"/>
      <protection locked="0"/>
    </xf>
    <xf numFmtId="178" fontId="4" fillId="0" borderId="7" xfId="5" applyNumberFormat="1" applyFont="1" applyFill="1" applyBorder="1" applyAlignment="1" applyProtection="1">
      <alignment horizontal="center" vertical="center"/>
      <protection locked="0"/>
    </xf>
    <xf numFmtId="43" fontId="4" fillId="2" borderId="9" xfId="1" applyFont="1" applyFill="1" applyBorder="1" applyAlignment="1">
      <alignment horizontal="center" vertical="center" wrapText="1"/>
    </xf>
    <xf numFmtId="0" fontId="4" fillId="2" borderId="0" xfId="3" applyFont="1" applyFill="1" applyBorder="1" applyAlignment="1">
      <alignment horizontal="center" vertical="center" shrinkToFit="1"/>
    </xf>
    <xf numFmtId="43" fontId="4" fillId="2" borderId="9" xfId="5" applyFont="1" applyFill="1" applyBorder="1" applyAlignment="1">
      <alignment vertical="center" wrapText="1"/>
    </xf>
    <xf numFmtId="0" fontId="9" fillId="2" borderId="10" xfId="3" applyFont="1" applyFill="1" applyBorder="1" applyAlignment="1">
      <alignment horizontal="center" vertical="center" shrinkToFit="1"/>
    </xf>
    <xf numFmtId="0" fontId="9" fillId="2" borderId="8" xfId="5" applyNumberFormat="1" applyFont="1" applyFill="1" applyBorder="1" applyAlignment="1">
      <alignment horizontal="center" vertical="center" shrinkToFit="1"/>
    </xf>
    <xf numFmtId="0" fontId="9" fillId="2" borderId="0" xfId="4" applyFont="1" applyFill="1" applyBorder="1" applyAlignment="1">
      <alignment horizontal="left" vertical="center"/>
    </xf>
    <xf numFmtId="43" fontId="4" fillId="2" borderId="0" xfId="5" applyFont="1" applyFill="1" applyBorder="1" applyAlignment="1" applyProtection="1">
      <alignment vertical="center" shrinkToFit="1"/>
      <protection locked="0"/>
    </xf>
    <xf numFmtId="43" fontId="4" fillId="2" borderId="0" xfId="4" applyNumberFormat="1" applyFont="1" applyFill="1" applyBorder="1" applyAlignment="1">
      <alignment vertical="center" shrinkToFit="1"/>
    </xf>
    <xf numFmtId="0" fontId="4" fillId="0" borderId="0" xfId="3" applyFont="1" applyFill="1" applyBorder="1" applyAlignment="1">
      <alignment horizontal="center" vertical="center" shrinkToFit="1"/>
    </xf>
    <xf numFmtId="178" fontId="4" fillId="0" borderId="0" xfId="4" applyNumberFormat="1" applyFont="1" applyFill="1" applyBorder="1" applyAlignment="1" applyProtection="1">
      <alignment vertical="center" wrapText="1"/>
      <protection locked="0"/>
    </xf>
    <xf numFmtId="43" fontId="4" fillId="0" borderId="10" xfId="1" applyFont="1" applyFill="1" applyBorder="1" applyAlignment="1" applyProtection="1">
      <alignment horizontal="right" vertical="center"/>
    </xf>
    <xf numFmtId="0" fontId="7" fillId="2" borderId="12" xfId="3" applyFont="1" applyFill="1" applyBorder="1" applyAlignment="1" applyProtection="1">
      <alignment horizontal="center" vertical="center" wrapText="1" shrinkToFit="1"/>
      <protection locked="0"/>
    </xf>
    <xf numFmtId="0" fontId="4" fillId="2" borderId="8" xfId="3" applyFont="1" applyFill="1" applyBorder="1" applyAlignment="1" applyProtection="1">
      <alignment horizontal="center" vertical="center" wrapText="1" shrinkToFit="1"/>
      <protection locked="0"/>
    </xf>
    <xf numFmtId="178" fontId="4" fillId="2" borderId="10" xfId="3" applyNumberFormat="1" applyFont="1" applyFill="1" applyBorder="1" applyAlignment="1" applyProtection="1">
      <alignment vertical="center" wrapText="1"/>
      <protection locked="0"/>
    </xf>
    <xf numFmtId="0" fontId="4" fillId="2" borderId="6" xfId="3" applyFont="1" applyFill="1" applyBorder="1" applyAlignment="1">
      <alignment horizontal="left" vertical="center"/>
    </xf>
    <xf numFmtId="0" fontId="4" fillId="4" borderId="0" xfId="3" applyFont="1" applyFill="1" applyAlignment="1" applyProtection="1">
      <alignment vertical="center" wrapText="1"/>
      <protection locked="0"/>
    </xf>
    <xf numFmtId="179" fontId="7" fillId="4" borderId="9" xfId="3" applyNumberFormat="1" applyFont="1" applyFill="1" applyBorder="1" applyAlignment="1" applyProtection="1">
      <alignment horizontal="left" vertical="center" wrapText="1" shrinkToFit="1"/>
      <protection locked="0"/>
    </xf>
    <xf numFmtId="179" fontId="8" fillId="4" borderId="9" xfId="3" applyNumberFormat="1" applyFont="1" applyFill="1" applyBorder="1" applyAlignment="1" applyProtection="1">
      <alignment horizontal="left" vertical="center" wrapText="1" shrinkToFit="1"/>
      <protection locked="0"/>
    </xf>
    <xf numFmtId="49" fontId="8" fillId="4" borderId="9" xfId="3" applyNumberFormat="1" applyFont="1" applyFill="1" applyBorder="1" applyAlignment="1" applyProtection="1">
      <alignment horizontal="left" vertical="center" wrapText="1" shrinkToFit="1"/>
      <protection locked="0"/>
    </xf>
    <xf numFmtId="49" fontId="8" fillId="4" borderId="6" xfId="3" applyNumberFormat="1" applyFont="1" applyFill="1" applyBorder="1" applyAlignment="1" applyProtection="1">
      <alignment horizontal="left" vertical="center" wrapText="1" shrinkToFit="1"/>
      <protection locked="0"/>
    </xf>
    <xf numFmtId="0" fontId="4" fillId="4" borderId="0" xfId="3" applyFont="1" applyFill="1" applyAlignment="1" applyProtection="1">
      <alignment horizontal="center" vertical="center" wrapText="1"/>
      <protection locked="0"/>
    </xf>
    <xf numFmtId="0" fontId="4" fillId="2" borderId="10" xfId="3" applyFont="1" applyFill="1" applyBorder="1" applyAlignment="1">
      <alignment horizontal="center" vertical="center" wrapText="1"/>
    </xf>
    <xf numFmtId="0" fontId="4" fillId="2" borderId="10" xfId="3" applyFont="1" applyFill="1" applyBorder="1" applyAlignment="1" applyProtection="1">
      <alignment horizontal="center" vertical="center" wrapText="1"/>
    </xf>
    <xf numFmtId="0" fontId="4" fillId="2" borderId="13" xfId="3" applyFont="1" applyFill="1" applyBorder="1" applyAlignment="1" applyProtection="1">
      <alignment horizontal="center" vertical="center"/>
    </xf>
    <xf numFmtId="0" fontId="4" fillId="2" borderId="10" xfId="3" applyFont="1" applyFill="1" applyBorder="1" applyAlignment="1" applyProtection="1">
      <alignment horizontal="center" vertical="center"/>
    </xf>
    <xf numFmtId="0" fontId="4" fillId="2" borderId="13" xfId="3" applyFont="1" applyFill="1" applyBorder="1" applyAlignment="1">
      <alignment horizontal="center" vertical="center"/>
    </xf>
    <xf numFmtId="0" fontId="4" fillId="2" borderId="12" xfId="3" applyFont="1" applyFill="1" applyBorder="1" applyAlignment="1">
      <alignment horizontal="center" vertical="center"/>
    </xf>
    <xf numFmtId="0" fontId="4" fillId="2" borderId="8" xfId="4" applyFont="1" applyFill="1" applyBorder="1" applyAlignment="1">
      <alignment horizontal="center" vertical="center" shrinkToFit="1"/>
    </xf>
    <xf numFmtId="0" fontId="4" fillId="2" borderId="0" xfId="4" applyFont="1" applyFill="1" applyBorder="1" applyAlignment="1">
      <alignment horizontal="right" vertical="center"/>
    </xf>
    <xf numFmtId="0" fontId="4" fillId="0" borderId="0" xfId="12" applyFont="1" applyFill="1" applyBorder="1" applyAlignment="1" applyProtection="1">
      <alignment vertical="center"/>
      <protection locked="0"/>
    </xf>
    <xf numFmtId="0" fontId="4" fillId="2" borderId="0" xfId="3" applyNumberFormat="1" applyFont="1" applyFill="1" applyBorder="1" applyAlignment="1" applyProtection="1">
      <alignment horizontal="center" vertical="center"/>
    </xf>
    <xf numFmtId="0" fontId="4" fillId="0" borderId="0" xfId="18" applyFont="1" applyFill="1" applyAlignment="1" applyProtection="1">
      <alignment horizontal="center"/>
    </xf>
    <xf numFmtId="0" fontId="14" fillId="0" borderId="0" xfId="18" applyFont="1" applyFill="1" applyProtection="1">
      <protection locked="0"/>
    </xf>
    <xf numFmtId="0" fontId="14" fillId="0" borderId="0" xfId="18" applyFont="1" applyFill="1" applyAlignment="1" applyProtection="1">
      <alignment horizontal="center"/>
      <protection locked="0"/>
    </xf>
    <xf numFmtId="43" fontId="14" fillId="0" borderId="0" xfId="18" applyNumberFormat="1" applyFont="1" applyFill="1" applyAlignment="1" applyProtection="1">
      <alignment horizontal="center" vertical="center"/>
      <protection locked="0"/>
    </xf>
    <xf numFmtId="0" fontId="4" fillId="0" borderId="0" xfId="18" applyFont="1" applyFill="1" applyProtection="1"/>
    <xf numFmtId="0" fontId="4" fillId="0" borderId="0" xfId="18" applyFont="1" applyFill="1" applyAlignment="1" applyProtection="1">
      <alignment horizontal="center"/>
      <protection locked="0"/>
    </xf>
    <xf numFmtId="43" fontId="4" fillId="0" borderId="0" xfId="18" applyNumberFormat="1" applyFont="1" applyFill="1" applyAlignment="1" applyProtection="1">
      <alignment horizontal="center" vertical="center"/>
      <protection locked="0"/>
    </xf>
    <xf numFmtId="0" fontId="15" fillId="3" borderId="0" xfId="18" applyFont="1" applyFill="1" applyAlignment="1" applyProtection="1">
      <alignment horizontal="left" vertical="center"/>
    </xf>
    <xf numFmtId="43" fontId="15" fillId="3" borderId="0" xfId="18" applyNumberFormat="1" applyFont="1" applyFill="1" applyAlignment="1" applyProtection="1">
      <alignment horizontal="right" vertical="center"/>
    </xf>
    <xf numFmtId="0" fontId="15" fillId="3" borderId="14" xfId="18" applyFont="1" applyFill="1" applyBorder="1" applyAlignment="1" applyProtection="1">
      <alignment horizontal="center" vertical="center" wrapText="1"/>
      <protection locked="0"/>
    </xf>
    <xf numFmtId="0" fontId="15" fillId="3" borderId="13" xfId="18" applyFont="1" applyFill="1" applyBorder="1" applyAlignment="1" applyProtection="1">
      <alignment horizontal="center" vertical="center" wrapText="1"/>
      <protection locked="0"/>
    </xf>
    <xf numFmtId="43" fontId="15" fillId="3" borderId="13" xfId="18" applyNumberFormat="1" applyFont="1" applyFill="1" applyBorder="1" applyAlignment="1" applyProtection="1">
      <alignment horizontal="center" vertical="center" wrapText="1"/>
      <protection locked="0"/>
    </xf>
    <xf numFmtId="43" fontId="15" fillId="3" borderId="12" xfId="18" applyNumberFormat="1" applyFont="1" applyFill="1" applyBorder="1" applyAlignment="1" applyProtection="1">
      <alignment horizontal="center" vertical="center" wrapText="1"/>
      <protection locked="0"/>
    </xf>
    <xf numFmtId="0" fontId="15" fillId="3" borderId="11" xfId="18" applyFont="1" applyFill="1" applyBorder="1" applyAlignment="1" applyProtection="1">
      <alignment horizontal="justify" vertical="center" wrapText="1"/>
      <protection locked="0"/>
    </xf>
    <xf numFmtId="0" fontId="15" fillId="3" borderId="10" xfId="18" applyFont="1" applyFill="1" applyBorder="1" applyAlignment="1" applyProtection="1">
      <alignment horizontal="center" vertical="center" shrinkToFit="1"/>
      <protection locked="0"/>
    </xf>
    <xf numFmtId="0" fontId="15" fillId="3" borderId="5" xfId="18" applyFont="1" applyFill="1" applyBorder="1" applyAlignment="1" applyProtection="1">
      <alignment vertical="center"/>
    </xf>
    <xf numFmtId="0" fontId="4" fillId="0" borderId="0" xfId="18" applyFont="1" applyFill="1" applyAlignment="1" applyProtection="1">
      <alignment horizontal="center" vertical="center"/>
      <protection locked="0"/>
    </xf>
    <xf numFmtId="0" fontId="15" fillId="3" borderId="0" xfId="18" applyFont="1" applyFill="1" applyBorder="1" applyAlignment="1" applyProtection="1">
      <alignment horizontal="justify" vertical="center" wrapText="1"/>
      <protection locked="0"/>
    </xf>
    <xf numFmtId="0" fontId="15" fillId="3" borderId="0" xfId="18" applyFont="1" applyFill="1" applyBorder="1" applyAlignment="1" applyProtection="1">
      <alignment horizontal="center" vertical="center" shrinkToFit="1"/>
      <protection locked="0"/>
    </xf>
    <xf numFmtId="0" fontId="37" fillId="2" borderId="0" xfId="0" applyFont="1" applyFill="1" applyAlignment="1" applyProtection="1">
      <alignment horizontal="left" vertical="center"/>
    </xf>
    <xf numFmtId="0" fontId="4" fillId="2" borderId="0" xfId="0" applyFont="1" applyFill="1" applyAlignment="1" applyProtection="1">
      <alignment horizontal="right" vertical="center"/>
      <protection hidden="1"/>
    </xf>
    <xf numFmtId="0" fontId="4" fillId="2" borderId="10" xfId="18" applyFont="1" applyFill="1" applyBorder="1" applyAlignment="1" applyProtection="1">
      <alignment horizontal="center" vertical="center" shrinkToFit="1"/>
      <protection hidden="1"/>
    </xf>
    <xf numFmtId="178" fontId="4" fillId="2" borderId="10" xfId="18" applyNumberFormat="1" applyFont="1" applyFill="1" applyBorder="1" applyAlignment="1" applyProtection="1">
      <alignment horizontal="right" vertical="center" wrapText="1"/>
      <protection hidden="1"/>
    </xf>
    <xf numFmtId="0" fontId="4" fillId="2" borderId="10" xfId="1" applyNumberFormat="1" applyFont="1" applyFill="1" applyBorder="1" applyAlignment="1" applyProtection="1">
      <alignment horizontal="center" vertical="center" shrinkToFit="1"/>
      <protection hidden="1"/>
    </xf>
    <xf numFmtId="0" fontId="43" fillId="2" borderId="0" xfId="0" applyFont="1" applyFill="1" applyBorder="1" applyAlignment="1" applyProtection="1">
      <alignment vertical="center"/>
    </xf>
    <xf numFmtId="43" fontId="7" fillId="2" borderId="10" xfId="1" applyNumberFormat="1" applyFont="1" applyFill="1" applyBorder="1" applyAlignment="1" applyProtection="1">
      <alignment vertical="center" shrinkToFit="1"/>
    </xf>
    <xf numFmtId="0" fontId="11" fillId="2" borderId="0" xfId="0" applyFont="1" applyFill="1" applyBorder="1" applyAlignment="1" applyProtection="1">
      <alignment vertical="center"/>
    </xf>
    <xf numFmtId="0" fontId="11" fillId="2" borderId="0" xfId="0" applyFont="1" applyFill="1" applyBorder="1" applyAlignment="1" applyProtection="1">
      <alignment horizontal="right" vertical="center"/>
    </xf>
    <xf numFmtId="43" fontId="4" fillId="2" borderId="0" xfId="18" applyNumberFormat="1" applyFont="1" applyFill="1" applyAlignment="1" applyProtection="1">
      <alignment horizontal="center" vertical="center" shrinkToFit="1"/>
    </xf>
    <xf numFmtId="43" fontId="4" fillId="2" borderId="10" xfId="1" applyNumberFormat="1" applyFont="1" applyFill="1" applyBorder="1" applyAlignment="1" applyProtection="1">
      <alignment vertical="center" shrinkToFit="1"/>
    </xf>
    <xf numFmtId="43" fontId="7" fillId="2" borderId="10" xfId="1" applyNumberFormat="1" applyFont="1" applyFill="1" applyBorder="1" applyAlignment="1" applyProtection="1">
      <alignment vertical="center" shrinkToFit="1"/>
      <protection hidden="1"/>
    </xf>
    <xf numFmtId="0" fontId="26" fillId="0" borderId="0" xfId="7" applyFont="1" applyFill="1" applyAlignment="1" applyProtection="1">
      <alignment vertical="center"/>
    </xf>
    <xf numFmtId="0" fontId="7" fillId="0" borderId="0" xfId="3" applyFont="1" applyFill="1" applyAlignment="1" applyProtection="1">
      <alignment vertical="center"/>
    </xf>
    <xf numFmtId="0" fontId="29" fillId="0" borderId="0" xfId="3" applyFont="1" applyFill="1" applyAlignment="1" applyProtection="1">
      <alignment vertical="center"/>
    </xf>
    <xf numFmtId="0" fontId="4" fillId="0" borderId="0" xfId="4" applyFont="1" applyFill="1" applyAlignment="1" applyProtection="1">
      <alignment vertical="center"/>
    </xf>
    <xf numFmtId="0" fontId="4" fillId="0" borderId="0" xfId="3" applyFont="1" applyFill="1" applyBorder="1" applyAlignment="1" applyProtection="1">
      <alignment vertical="center"/>
    </xf>
    <xf numFmtId="0" fontId="7" fillId="0" borderId="0" xfId="3" applyFont="1" applyFill="1" applyProtection="1">
      <alignment vertical="center"/>
    </xf>
    <xf numFmtId="0" fontId="4" fillId="0" borderId="0" xfId="3" applyFont="1" applyFill="1" applyProtection="1">
      <alignment vertical="center"/>
    </xf>
    <xf numFmtId="0" fontId="4" fillId="0" borderId="0" xfId="3" applyFont="1" applyFill="1" applyProtection="1">
      <alignment vertical="center"/>
      <protection locked="0"/>
    </xf>
    <xf numFmtId="0" fontId="7" fillId="0" borderId="0" xfId="3" applyFont="1" applyFill="1">
      <alignment vertical="center"/>
    </xf>
    <xf numFmtId="0" fontId="4" fillId="0" borderId="0" xfId="3" applyNumberFormat="1" applyFont="1" applyFill="1" applyAlignment="1">
      <alignment vertical="center"/>
    </xf>
    <xf numFmtId="0" fontId="4" fillId="0" borderId="0" xfId="3" applyNumberFormat="1" applyFont="1" applyFill="1">
      <alignment vertical="center"/>
    </xf>
    <xf numFmtId="0" fontId="4" fillId="0" borderId="0" xfId="3" applyFont="1" applyFill="1">
      <alignment vertical="center"/>
    </xf>
    <xf numFmtId="0" fontId="4" fillId="0" borderId="7" xfId="3" applyFont="1" applyFill="1" applyBorder="1" applyAlignment="1">
      <alignment horizontal="center" vertical="center" shrinkToFit="1"/>
    </xf>
    <xf numFmtId="0" fontId="4" fillId="0" borderId="0" xfId="3" applyNumberFormat="1" applyFont="1" applyFill="1" applyBorder="1" applyAlignment="1" applyProtection="1">
      <alignment vertical="center"/>
    </xf>
    <xf numFmtId="0" fontId="4" fillId="0" borderId="0" xfId="3" applyNumberFormat="1" applyFont="1" applyFill="1" applyAlignment="1" applyProtection="1">
      <alignment vertical="center"/>
    </xf>
    <xf numFmtId="0" fontId="4" fillId="0" borderId="0" xfId="3" applyFont="1" applyFill="1" applyAlignment="1" applyProtection="1">
      <alignment horizontal="center" vertical="center"/>
      <protection locked="0"/>
    </xf>
    <xf numFmtId="0" fontId="7" fillId="0" borderId="0" xfId="9" applyFont="1" applyFill="1">
      <alignment vertical="center"/>
    </xf>
    <xf numFmtId="0" fontId="4" fillId="0" borderId="0" xfId="9" applyFont="1" applyFill="1">
      <alignment vertical="center"/>
    </xf>
    <xf numFmtId="0" fontId="4" fillId="0" borderId="0" xfId="9" applyNumberFormat="1" applyFont="1" applyFill="1">
      <alignment vertical="center"/>
    </xf>
    <xf numFmtId="0" fontId="4" fillId="0" borderId="0" xfId="3" applyFont="1" applyFill="1" applyAlignment="1" applyProtection="1">
      <alignment vertical="center"/>
      <protection locked="0"/>
    </xf>
    <xf numFmtId="0" fontId="7" fillId="0" borderId="0" xfId="3" applyFont="1" applyFill="1" applyAlignment="1" applyProtection="1">
      <alignment vertical="center"/>
      <protection locked="0"/>
    </xf>
    <xf numFmtId="191" fontId="7" fillId="0" borderId="0" xfId="3" applyNumberFormat="1" applyFont="1" applyFill="1" applyAlignment="1" applyProtection="1">
      <alignment vertical="center"/>
      <protection locked="0"/>
    </xf>
    <xf numFmtId="178" fontId="7" fillId="0" borderId="0" xfId="1" applyNumberFormat="1" applyFont="1" applyFill="1" applyAlignment="1" applyProtection="1">
      <alignment horizontal="center" vertical="center"/>
    </xf>
    <xf numFmtId="0" fontId="4" fillId="0" borderId="0" xfId="3" applyFont="1" applyFill="1" applyAlignment="1" applyProtection="1">
      <alignment horizontal="center" vertical="center"/>
    </xf>
    <xf numFmtId="191" fontId="4" fillId="0" borderId="0" xfId="3" applyNumberFormat="1" applyFont="1" applyFill="1" applyAlignment="1" applyProtection="1">
      <alignment vertical="center"/>
      <protection locked="0"/>
    </xf>
    <xf numFmtId="0" fontId="38" fillId="0" borderId="10" xfId="3" applyFont="1" applyFill="1" applyBorder="1" applyAlignment="1" applyProtection="1">
      <alignment vertical="center"/>
    </xf>
    <xf numFmtId="43" fontId="4" fillId="0" borderId="0" xfId="1" applyFont="1" applyFill="1" applyAlignment="1" applyProtection="1">
      <alignment vertical="center"/>
    </xf>
    <xf numFmtId="0" fontId="7" fillId="0" borderId="0" xfId="3" applyFont="1" applyFill="1" applyAlignment="1">
      <alignment vertical="center"/>
    </xf>
    <xf numFmtId="0" fontId="4" fillId="0" borderId="0" xfId="3" applyFont="1" applyFill="1" applyAlignment="1">
      <alignment horizontal="center" vertical="center" wrapText="1"/>
    </xf>
    <xf numFmtId="0" fontId="4" fillId="0" borderId="10" xfId="3" applyFont="1" applyFill="1" applyBorder="1" applyAlignment="1">
      <alignment horizontal="center" vertical="center" shrinkToFit="1"/>
    </xf>
    <xf numFmtId="0" fontId="4" fillId="0" borderId="0" xfId="3" applyFont="1" applyFill="1" applyAlignment="1">
      <alignment vertical="center"/>
    </xf>
    <xf numFmtId="43" fontId="4" fillId="0" borderId="0" xfId="5" applyFont="1" applyFill="1" applyAlignment="1">
      <alignment vertical="center"/>
    </xf>
    <xf numFmtId="0" fontId="29" fillId="0" borderId="0" xfId="3" applyFont="1" applyFill="1" applyAlignment="1">
      <alignment vertical="center"/>
    </xf>
    <xf numFmtId="0" fontId="4" fillId="0" borderId="0" xfId="3" applyFont="1" applyFill="1" applyBorder="1" applyAlignment="1">
      <alignment horizontal="center" vertical="center"/>
    </xf>
    <xf numFmtId="43" fontId="4" fillId="0" borderId="6" xfId="1" applyFont="1" applyFill="1" applyBorder="1" applyAlignment="1">
      <alignment vertical="center"/>
    </xf>
    <xf numFmtId="0" fontId="4" fillId="0" borderId="0" xfId="3" applyFont="1" applyFill="1" applyAlignment="1">
      <alignment horizontal="center" vertical="center"/>
    </xf>
    <xf numFmtId="10" fontId="4" fillId="0" borderId="0" xfId="8" applyNumberFormat="1" applyFont="1" applyFill="1" applyAlignment="1">
      <alignment vertical="center"/>
    </xf>
    <xf numFmtId="0" fontId="9" fillId="0" borderId="0" xfId="3" applyFont="1" applyFill="1" applyAlignment="1">
      <alignment vertical="center"/>
    </xf>
    <xf numFmtId="43" fontId="4" fillId="0" borderId="0" xfId="5" applyFont="1" applyFill="1" applyBorder="1" applyAlignment="1" applyProtection="1">
      <alignment vertical="center" shrinkToFit="1"/>
    </xf>
    <xf numFmtId="43" fontId="4" fillId="0" borderId="0" xfId="3" applyNumberFormat="1" applyFont="1" applyFill="1" applyAlignment="1">
      <alignment horizontal="center" vertical="center"/>
    </xf>
    <xf numFmtId="0" fontId="4" fillId="0" borderId="0" xfId="3" applyFont="1" applyFill="1" applyAlignment="1" applyProtection="1">
      <alignment horizontal="left" vertical="center"/>
      <protection locked="0"/>
    </xf>
    <xf numFmtId="0" fontId="4" fillId="0" borderId="0" xfId="3" applyFont="1" applyFill="1" applyAlignment="1">
      <alignment horizontal="left" vertical="center"/>
    </xf>
    <xf numFmtId="0" fontId="4" fillId="0" borderId="0" xfId="3" applyFont="1" applyFill="1" applyAlignment="1">
      <alignment vertical="center" wrapText="1"/>
    </xf>
    <xf numFmtId="0" fontId="9" fillId="0" borderId="10" xfId="3" applyFont="1" applyFill="1" applyBorder="1" applyAlignment="1">
      <alignment horizontal="center" vertical="center" shrinkToFit="1"/>
    </xf>
    <xf numFmtId="0" fontId="9" fillId="0" borderId="7" xfId="3" applyFont="1" applyFill="1" applyBorder="1" applyAlignment="1">
      <alignment horizontal="center" vertical="center" shrinkToFit="1"/>
    </xf>
    <xf numFmtId="0" fontId="4" fillId="0" borderId="0" xfId="4" applyFont="1" applyFill="1" applyAlignment="1" applyProtection="1">
      <alignment vertical="center"/>
      <protection locked="0"/>
    </xf>
    <xf numFmtId="43" fontId="4" fillId="2" borderId="0" xfId="4" applyNumberFormat="1" applyFont="1" applyFill="1" applyBorder="1" applyAlignment="1" applyProtection="1">
      <alignment vertical="center" shrinkToFit="1"/>
      <protection locked="0"/>
    </xf>
    <xf numFmtId="0" fontId="4" fillId="0" borderId="0" xfId="4" applyFont="1" applyFill="1" applyBorder="1" applyAlignment="1">
      <alignment vertical="center" wrapText="1"/>
    </xf>
    <xf numFmtId="0" fontId="4" fillId="0" borderId="0" xfId="4" applyFont="1" applyFill="1" applyAlignment="1">
      <alignment vertical="center"/>
    </xf>
    <xf numFmtId="0" fontId="9" fillId="0" borderId="0" xfId="4" applyFont="1" applyFill="1" applyAlignment="1">
      <alignment vertical="center"/>
    </xf>
    <xf numFmtId="178" fontId="4" fillId="2" borderId="0" xfId="4" applyNumberFormat="1" applyFont="1" applyFill="1" applyBorder="1" applyAlignment="1" applyProtection="1">
      <alignment vertical="center"/>
      <protection locked="0"/>
    </xf>
    <xf numFmtId="0" fontId="9" fillId="2" borderId="10" xfId="41" applyFont="1" applyFill="1" applyBorder="1" applyAlignment="1">
      <alignment horizontal="left" vertical="center"/>
    </xf>
    <xf numFmtId="0" fontId="9" fillId="2" borderId="10" xfId="41" applyFont="1" applyFill="1" applyBorder="1" applyAlignment="1">
      <alignment vertical="center"/>
    </xf>
    <xf numFmtId="0" fontId="9" fillId="2" borderId="10" xfId="42" applyFont="1" applyFill="1" applyBorder="1" applyAlignment="1">
      <alignment horizontal="left" vertical="center"/>
    </xf>
    <xf numFmtId="0" fontId="13" fillId="0" borderId="0" xfId="4" applyFont="1" applyFill="1" applyAlignment="1" applyProtection="1">
      <alignment horizontal="center" vertical="center"/>
    </xf>
    <xf numFmtId="0" fontId="29" fillId="0" borderId="0" xfId="12" applyFont="1" applyFill="1" applyAlignment="1">
      <alignment vertical="center"/>
    </xf>
    <xf numFmtId="0" fontId="4" fillId="0" borderId="0" xfId="12" applyFont="1" applyFill="1" applyBorder="1" applyAlignment="1">
      <alignment vertical="center"/>
    </xf>
    <xf numFmtId="0" fontId="4" fillId="0" borderId="0" xfId="12" applyFont="1" applyFill="1" applyBorder="1" applyAlignment="1">
      <alignment horizontal="right" vertical="center"/>
    </xf>
    <xf numFmtId="0" fontId="4" fillId="0" borderId="0" xfId="12" applyFont="1" applyFill="1" applyAlignment="1">
      <alignment vertical="center"/>
    </xf>
    <xf numFmtId="0" fontId="4" fillId="0" borderId="0" xfId="12" applyFont="1" applyFill="1" applyAlignment="1" applyProtection="1">
      <alignment vertical="center"/>
      <protection locked="0"/>
    </xf>
    <xf numFmtId="43" fontId="7" fillId="0" borderId="0" xfId="5" applyFont="1" applyFill="1" applyAlignment="1" applyProtection="1">
      <alignment vertical="center"/>
    </xf>
    <xf numFmtId="43" fontId="29" fillId="0" borderId="0" xfId="5" applyFont="1" applyFill="1" applyAlignment="1" applyProtection="1">
      <alignment vertical="center"/>
    </xf>
    <xf numFmtId="0" fontId="31" fillId="0" borderId="0" xfId="0" applyFont="1" applyFill="1">
      <alignment vertical="center"/>
    </xf>
    <xf numFmtId="0" fontId="4" fillId="0" borderId="0" xfId="12" applyFont="1" applyFill="1" applyAlignment="1" applyProtection="1">
      <alignment vertical="center"/>
    </xf>
    <xf numFmtId="0" fontId="4" fillId="0" borderId="0" xfId="12" applyFont="1" applyFill="1" applyBorder="1" applyAlignment="1" applyProtection="1">
      <alignment vertical="center" shrinkToFit="1"/>
    </xf>
    <xf numFmtId="43" fontId="4" fillId="2" borderId="10" xfId="19" applyFont="1" applyFill="1" applyBorder="1" applyAlignment="1" applyProtection="1">
      <alignment horizontal="center" vertical="center" shrinkToFit="1"/>
    </xf>
    <xf numFmtId="0" fontId="9" fillId="2" borderId="0" xfId="12" applyFont="1" applyFill="1" applyBorder="1" applyAlignment="1" applyProtection="1">
      <alignment horizontal="left" vertical="center" shrinkToFit="1"/>
    </xf>
    <xf numFmtId="0" fontId="9" fillId="2" borderId="8" xfId="12" applyFont="1" applyFill="1" applyBorder="1" applyAlignment="1" applyProtection="1">
      <alignment horizontal="center" vertical="center"/>
    </xf>
    <xf numFmtId="43" fontId="4" fillId="2" borderId="0" xfId="19" applyFont="1" applyFill="1" applyBorder="1" applyAlignment="1" applyProtection="1">
      <alignment horizontal="center" vertical="center" shrinkToFit="1"/>
    </xf>
    <xf numFmtId="0" fontId="4" fillId="0" borderId="0" xfId="12" applyFont="1" applyFill="1" applyAlignment="1">
      <alignment horizontal="center" vertical="center"/>
    </xf>
    <xf numFmtId="0" fontId="4" fillId="0" borderId="0" xfId="12" applyFont="1" applyFill="1" applyBorder="1" applyAlignment="1">
      <alignment horizontal="left" vertical="center"/>
    </xf>
    <xf numFmtId="0" fontId="4" fillId="0" borderId="0" xfId="12" applyFont="1" applyFill="1" applyBorder="1" applyAlignment="1">
      <alignment horizontal="center" vertical="center"/>
    </xf>
    <xf numFmtId="178" fontId="4" fillId="0" borderId="0" xfId="3" applyNumberFormat="1" applyFont="1" applyFill="1" applyBorder="1" applyAlignment="1">
      <alignment vertical="center"/>
    </xf>
    <xf numFmtId="0" fontId="4" fillId="0" borderId="0" xfId="12" applyFont="1" applyFill="1" applyBorder="1" applyAlignment="1" applyProtection="1">
      <alignment horizontal="center" vertical="center" shrinkToFit="1"/>
    </xf>
    <xf numFmtId="10" fontId="4" fillId="0" borderId="0" xfId="8" applyNumberFormat="1" applyFont="1" applyFill="1" applyBorder="1" applyAlignment="1" applyProtection="1">
      <alignment vertical="center" shrinkToFit="1"/>
    </xf>
    <xf numFmtId="10" fontId="4" fillId="0" borderId="0" xfId="8" applyNumberFormat="1" applyFont="1" applyFill="1" applyAlignment="1" applyProtection="1">
      <alignment vertical="center"/>
    </xf>
    <xf numFmtId="0" fontId="4" fillId="0" borderId="0" xfId="21" applyFont="1" applyFill="1" applyAlignment="1">
      <alignment vertical="center"/>
    </xf>
    <xf numFmtId="0" fontId="32" fillId="0" borderId="0" xfId="0" applyFont="1" applyFill="1">
      <alignment vertical="center"/>
    </xf>
    <xf numFmtId="0" fontId="5" fillId="0" borderId="0" xfId="0" applyFont="1" applyFill="1">
      <alignment vertical="center"/>
    </xf>
    <xf numFmtId="0" fontId="9" fillId="2" borderId="0" xfId="12" applyFont="1" applyFill="1" applyBorder="1" applyAlignment="1" applyProtection="1">
      <alignment vertical="center"/>
    </xf>
    <xf numFmtId="0" fontId="31" fillId="0" borderId="0" xfId="22" applyFont="1" applyFill="1" applyAlignment="1">
      <alignment vertical="center"/>
    </xf>
    <xf numFmtId="0" fontId="4" fillId="0" borderId="0" xfId="22" applyFont="1" applyFill="1" applyAlignment="1">
      <alignment vertical="center"/>
    </xf>
    <xf numFmtId="0" fontId="4" fillId="0" borderId="0" xfId="22" applyFont="1" applyFill="1" applyAlignment="1">
      <alignment horizontal="center" vertical="center"/>
    </xf>
    <xf numFmtId="43" fontId="4" fillId="0" borderId="0" xfId="22" applyNumberFormat="1" applyFont="1" applyFill="1" applyAlignment="1">
      <alignment vertical="center"/>
    </xf>
    <xf numFmtId="184" fontId="4" fillId="0" borderId="0" xfId="22" applyNumberFormat="1" applyFont="1" applyFill="1" applyAlignment="1">
      <alignment vertical="center" shrinkToFit="1"/>
    </xf>
    <xf numFmtId="43" fontId="4" fillId="2" borderId="10" xfId="1" applyFont="1" applyFill="1" applyBorder="1" applyAlignment="1">
      <alignment horizontal="center" vertical="center" wrapText="1"/>
    </xf>
    <xf numFmtId="43" fontId="4" fillId="2" borderId="10" xfId="23" applyFont="1" applyFill="1" applyBorder="1" applyAlignment="1">
      <alignment horizontal="center" vertical="center" shrinkToFit="1"/>
    </xf>
    <xf numFmtId="178" fontId="7" fillId="0" borderId="0" xfId="24" applyNumberFormat="1" applyFont="1" applyFill="1">
      <alignment vertical="center"/>
    </xf>
    <xf numFmtId="0" fontId="7" fillId="0" borderId="0" xfId="24" applyNumberFormat="1" applyFont="1" applyFill="1" applyBorder="1">
      <alignment vertical="center"/>
    </xf>
    <xf numFmtId="178" fontId="4" fillId="0" borderId="0" xfId="24" applyNumberFormat="1" applyFont="1" applyFill="1">
      <alignment vertical="center"/>
    </xf>
    <xf numFmtId="185" fontId="4" fillId="0" borderId="0" xfId="24" applyNumberFormat="1" applyFont="1" applyFill="1">
      <alignment vertical="center"/>
    </xf>
    <xf numFmtId="43" fontId="4" fillId="2" borderId="11" xfId="1" applyFont="1" applyFill="1" applyBorder="1" applyAlignment="1">
      <alignment vertical="center"/>
    </xf>
    <xf numFmtId="43" fontId="4" fillId="2" borderId="8" xfId="1" applyFont="1" applyFill="1" applyBorder="1" applyAlignment="1">
      <alignment vertical="center"/>
    </xf>
    <xf numFmtId="0" fontId="7" fillId="2" borderId="0" xfId="24" applyNumberFormat="1" applyFont="1" applyFill="1" applyBorder="1">
      <alignment vertical="center"/>
    </xf>
    <xf numFmtId="0" fontId="7" fillId="2" borderId="30" xfId="24" applyNumberFormat="1" applyFont="1" applyFill="1" applyBorder="1" applyAlignment="1">
      <alignment horizontal="right" vertical="center"/>
    </xf>
    <xf numFmtId="0" fontId="4" fillId="0" borderId="0" xfId="12" applyFont="1" applyFill="1" applyAlignment="1" applyProtection="1">
      <alignment horizontal="center" vertical="center"/>
      <protection locked="0"/>
    </xf>
    <xf numFmtId="0" fontId="29" fillId="0" borderId="0" xfId="12" applyNumberFormat="1" applyFont="1" applyFill="1" applyAlignment="1" applyProtection="1">
      <alignment vertical="center"/>
    </xf>
    <xf numFmtId="0" fontId="24" fillId="0" borderId="0" xfId="12" applyFont="1" applyFill="1" applyAlignment="1" applyProtection="1">
      <alignment vertical="center"/>
    </xf>
    <xf numFmtId="14" fontId="4" fillId="0" borderId="0" xfId="12" applyNumberFormat="1" applyFont="1" applyFill="1" applyBorder="1" applyAlignment="1">
      <alignment horizontal="center" vertical="center"/>
    </xf>
    <xf numFmtId="49" fontId="4" fillId="0" borderId="0" xfId="12" applyNumberFormat="1" applyFont="1" applyFill="1" applyBorder="1" applyAlignment="1">
      <alignment horizontal="center" vertical="center"/>
    </xf>
    <xf numFmtId="188" fontId="4" fillId="0" borderId="0" xfId="12" applyNumberFormat="1" applyFont="1" applyFill="1" applyBorder="1" applyAlignment="1" applyProtection="1">
      <alignment vertical="center"/>
      <protection locked="0"/>
    </xf>
    <xf numFmtId="178" fontId="4" fillId="0" borderId="0" xfId="12" applyNumberFormat="1" applyFont="1" applyFill="1" applyBorder="1" applyAlignment="1" applyProtection="1">
      <alignment vertical="center"/>
      <protection locked="0"/>
    </xf>
    <xf numFmtId="10" fontId="4" fillId="0" borderId="0" xfId="12" applyNumberFormat="1" applyFont="1" applyFill="1" applyBorder="1" applyAlignment="1" applyProtection="1">
      <alignment horizontal="center" vertical="center"/>
      <protection locked="0"/>
    </xf>
    <xf numFmtId="0" fontId="24" fillId="0" borderId="0" xfId="12" applyFont="1" applyFill="1" applyAlignment="1">
      <alignment vertical="center"/>
    </xf>
    <xf numFmtId="0" fontId="11" fillId="0" borderId="0" xfId="29" applyFont="1" applyFill="1" applyAlignment="1">
      <alignment horizontal="left" vertical="center"/>
    </xf>
    <xf numFmtId="0" fontId="11" fillId="0" borderId="0" xfId="29" applyFont="1" applyFill="1" applyAlignment="1">
      <alignment vertical="center"/>
    </xf>
    <xf numFmtId="0" fontId="24" fillId="0" borderId="0" xfId="29" applyFont="1" applyFill="1"/>
    <xf numFmtId="0" fontId="4" fillId="0" borderId="0" xfId="29" applyFont="1" applyFill="1" applyAlignment="1" applyProtection="1">
      <alignment vertical="center"/>
      <protection locked="0"/>
    </xf>
    <xf numFmtId="0" fontId="4" fillId="0" borderId="0" xfId="29" applyFont="1" applyFill="1" applyAlignment="1" applyProtection="1">
      <alignment horizontal="left" vertical="center"/>
      <protection locked="0"/>
    </xf>
    <xf numFmtId="43" fontId="4" fillId="0" borderId="0" xfId="14" applyFont="1" applyFill="1" applyBorder="1" applyAlignment="1" applyProtection="1">
      <alignment horizontal="right" vertical="center"/>
      <protection locked="0"/>
    </xf>
    <xf numFmtId="0" fontId="4" fillId="0" borderId="0" xfId="29" applyFont="1" applyFill="1" applyAlignment="1">
      <alignment vertical="center"/>
    </xf>
    <xf numFmtId="189" fontId="4" fillId="0" borderId="0" xfId="3" applyNumberFormat="1" applyFont="1" applyFill="1" applyAlignment="1">
      <alignment vertical="center"/>
    </xf>
    <xf numFmtId="189" fontId="4" fillId="0" borderId="0" xfId="3" applyNumberFormat="1" applyFont="1" applyFill="1" applyAlignment="1">
      <alignment horizontal="center" vertical="center" wrapText="1"/>
    </xf>
    <xf numFmtId="189" fontId="4" fillId="0" borderId="0" xfId="8" applyNumberFormat="1" applyFont="1" applyFill="1" applyAlignment="1">
      <alignment vertical="center"/>
    </xf>
    <xf numFmtId="188" fontId="4" fillId="2" borderId="11" xfId="5" applyNumberFormat="1" applyFont="1" applyFill="1" applyBorder="1" applyAlignment="1" applyProtection="1">
      <alignment horizontal="center" vertical="center" shrinkToFit="1"/>
    </xf>
    <xf numFmtId="0" fontId="4" fillId="0" borderId="0" xfId="30" applyFont="1" applyFill="1"/>
    <xf numFmtId="10" fontId="4" fillId="0" borderId="0" xfId="8" applyNumberFormat="1" applyFont="1" applyFill="1" applyAlignment="1" applyProtection="1">
      <alignment vertical="center"/>
      <protection locked="0"/>
    </xf>
    <xf numFmtId="43" fontId="4" fillId="2" borderId="10" xfId="37" applyNumberFormat="1" applyFont="1" applyFill="1" applyBorder="1" applyAlignment="1" applyProtection="1">
      <alignment vertical="center" shrinkToFit="1"/>
      <protection locked="0"/>
    </xf>
    <xf numFmtId="0" fontId="4" fillId="2" borderId="0" xfId="36" applyFont="1" applyFill="1" applyAlignment="1" applyProtection="1">
      <alignment vertical="center" shrinkToFit="1"/>
      <protection locked="0"/>
    </xf>
    <xf numFmtId="0" fontId="30" fillId="0" borderId="0" xfId="3" applyFont="1" applyFill="1" applyAlignment="1">
      <alignment vertical="center"/>
    </xf>
    <xf numFmtId="14" fontId="4" fillId="2" borderId="0" xfId="3" applyNumberFormat="1" applyFont="1" applyFill="1" applyBorder="1" applyAlignment="1" applyProtection="1">
      <alignment vertical="center"/>
    </xf>
    <xf numFmtId="0" fontId="30" fillId="0" borderId="0" xfId="32" applyFont="1" applyFill="1" applyAlignment="1">
      <alignment vertical="center" wrapText="1"/>
    </xf>
    <xf numFmtId="0" fontId="4" fillId="0" borderId="0" xfId="32" applyFont="1" applyFill="1" applyAlignment="1">
      <alignment vertical="center" wrapText="1"/>
    </xf>
    <xf numFmtId="0" fontId="4" fillId="2" borderId="10" xfId="32" applyFont="1" applyFill="1" applyBorder="1" applyAlignment="1">
      <alignment horizontal="center" vertical="center" wrapText="1"/>
    </xf>
    <xf numFmtId="10" fontId="4" fillId="2" borderId="10" xfId="32" applyNumberFormat="1" applyFont="1" applyFill="1" applyBorder="1" applyAlignment="1">
      <alignment horizontal="center" vertical="center" wrapText="1"/>
    </xf>
    <xf numFmtId="10" fontId="4" fillId="2" borderId="7" xfId="32" applyNumberFormat="1" applyFont="1" applyFill="1" applyBorder="1" applyAlignment="1">
      <alignment horizontal="center" vertical="center" wrapText="1"/>
    </xf>
    <xf numFmtId="10" fontId="4" fillId="2" borderId="7" xfId="3" applyNumberFormat="1" applyFont="1" applyFill="1" applyBorder="1" applyAlignment="1">
      <alignment horizontal="center" vertical="center" wrapText="1"/>
    </xf>
    <xf numFmtId="178" fontId="4" fillId="2" borderId="10" xfId="5" applyNumberFormat="1" applyFont="1" applyFill="1" applyBorder="1" applyAlignment="1">
      <alignment vertical="center" wrapText="1"/>
    </xf>
    <xf numFmtId="43" fontId="4" fillId="2" borderId="7" xfId="5" applyFont="1" applyFill="1" applyBorder="1" applyAlignment="1">
      <alignment horizontal="right" vertical="center" wrapText="1"/>
    </xf>
    <xf numFmtId="43" fontId="4" fillId="2" borderId="6" xfId="5" applyFont="1" applyFill="1" applyBorder="1" applyAlignment="1">
      <alignment vertical="center" wrapText="1"/>
    </xf>
    <xf numFmtId="0" fontId="4" fillId="0" borderId="0" xfId="34" applyFont="1" applyFill="1" applyAlignment="1" applyProtection="1">
      <alignment vertical="center"/>
    </xf>
    <xf numFmtId="0" fontId="4" fillId="0" borderId="0" xfId="35" applyFont="1" applyFill="1" applyAlignment="1" applyProtection="1">
      <alignment vertical="center"/>
      <protection locked="0"/>
    </xf>
    <xf numFmtId="178" fontId="4" fillId="0" borderId="0" xfId="34" applyNumberFormat="1" applyFont="1" applyFill="1" applyAlignment="1" applyProtection="1">
      <alignment vertical="center"/>
    </xf>
    <xf numFmtId="0" fontId="4" fillId="0" borderId="0" xfId="34" applyFont="1" applyFill="1" applyAlignment="1" applyProtection="1">
      <alignment horizontal="center" vertical="center"/>
    </xf>
    <xf numFmtId="178" fontId="4" fillId="0" borderId="0" xfId="3" applyNumberFormat="1" applyFont="1" applyFill="1" applyBorder="1" applyAlignment="1" applyProtection="1">
      <alignment vertical="center"/>
      <protection locked="0"/>
    </xf>
    <xf numFmtId="10" fontId="7" fillId="0" borderId="2" xfId="26" applyNumberFormat="1" applyFont="1" applyFill="1" applyBorder="1" applyAlignment="1" applyProtection="1">
      <alignment vertical="center"/>
      <protection locked="0"/>
    </xf>
    <xf numFmtId="0" fontId="33" fillId="0" borderId="10" xfId="0" applyFont="1" applyFill="1" applyBorder="1">
      <alignment vertical="center"/>
    </xf>
    <xf numFmtId="0" fontId="4" fillId="2" borderId="13" xfId="3" applyFont="1" applyFill="1" applyBorder="1" applyAlignment="1" applyProtection="1">
      <alignment horizontal="center" vertical="center"/>
    </xf>
    <xf numFmtId="0" fontId="4" fillId="3" borderId="0" xfId="3" applyFont="1" applyFill="1" applyAlignment="1" applyProtection="1">
      <alignment vertical="center"/>
    </xf>
    <xf numFmtId="0" fontId="9" fillId="2" borderId="0" xfId="3" applyFont="1" applyFill="1" applyAlignment="1" applyProtection="1">
      <alignment vertical="center"/>
    </xf>
    <xf numFmtId="0" fontId="9" fillId="2" borderId="13" xfId="30" applyFont="1" applyFill="1" applyBorder="1" applyAlignment="1">
      <alignment horizontal="center" vertical="center"/>
    </xf>
    <xf numFmtId="0" fontId="9" fillId="2" borderId="12" xfId="30" applyFont="1" applyFill="1" applyBorder="1" applyAlignment="1">
      <alignment horizontal="center" vertical="center"/>
    </xf>
    <xf numFmtId="0" fontId="4" fillId="2" borderId="7" xfId="30" applyFont="1" applyFill="1" applyBorder="1" applyAlignment="1">
      <alignment vertical="center"/>
    </xf>
    <xf numFmtId="0" fontId="9" fillId="0" borderId="10" xfId="0" applyFont="1" applyFill="1" applyBorder="1">
      <alignment vertical="center"/>
    </xf>
    <xf numFmtId="0" fontId="4" fillId="2" borderId="10" xfId="3" applyFont="1" applyFill="1" applyBorder="1" applyAlignment="1" applyProtection="1">
      <alignment horizontal="center" vertical="center" wrapText="1"/>
    </xf>
    <xf numFmtId="0" fontId="48" fillId="0" borderId="0" xfId="0" applyFont="1" applyProtection="1">
      <alignment vertical="center"/>
    </xf>
    <xf numFmtId="0" fontId="49" fillId="4" borderId="0" xfId="0" applyFont="1" applyFill="1" applyBorder="1" applyAlignment="1" applyProtection="1">
      <alignment vertical="center"/>
    </xf>
    <xf numFmtId="0" fontId="49" fillId="0" borderId="0" xfId="0" applyFont="1" applyProtection="1">
      <alignment vertical="center"/>
    </xf>
    <xf numFmtId="0" fontId="50" fillId="4" borderId="0" xfId="0" applyFont="1" applyFill="1" applyBorder="1" applyAlignment="1" applyProtection="1">
      <alignment vertical="center"/>
    </xf>
    <xf numFmtId="0" fontId="52" fillId="3" borderId="11" xfId="18" applyFont="1" applyFill="1" applyBorder="1" applyAlignment="1" applyProtection="1">
      <alignment horizontal="justify" vertical="center" wrapText="1"/>
      <protection locked="0"/>
    </xf>
    <xf numFmtId="0" fontId="52" fillId="3" borderId="10" xfId="18" applyFont="1" applyFill="1" applyBorder="1" applyAlignment="1" applyProtection="1">
      <alignment horizontal="center" vertical="center" shrinkToFit="1"/>
      <protection locked="0"/>
    </xf>
    <xf numFmtId="178" fontId="52" fillId="2" borderId="10" xfId="18" applyNumberFormat="1" applyFont="1" applyFill="1" applyBorder="1" applyAlignment="1" applyProtection="1">
      <alignment vertical="center" wrapText="1"/>
      <protection locked="0"/>
    </xf>
    <xf numFmtId="178" fontId="52" fillId="2" borderId="9" xfId="18" applyNumberFormat="1" applyFont="1" applyFill="1" applyBorder="1" applyAlignment="1" applyProtection="1">
      <alignment vertical="center" wrapText="1"/>
      <protection locked="0"/>
    </xf>
    <xf numFmtId="0" fontId="7" fillId="0" borderId="0" xfId="18" applyFont="1" applyFill="1" applyAlignment="1" applyProtection="1">
      <alignment vertical="center"/>
      <protection locked="0"/>
    </xf>
    <xf numFmtId="0" fontId="52" fillId="3" borderId="11" xfId="18" applyFont="1" applyFill="1" applyBorder="1" applyAlignment="1" applyProtection="1">
      <alignment horizontal="center" vertical="center" wrapText="1"/>
      <protection locked="0"/>
    </xf>
    <xf numFmtId="0" fontId="52" fillId="3" borderId="8" xfId="18" applyFont="1" applyFill="1" applyBorder="1" applyAlignment="1" applyProtection="1">
      <alignment horizontal="center" vertical="center" wrapText="1"/>
      <protection locked="0"/>
    </xf>
    <xf numFmtId="0" fontId="52" fillId="3" borderId="7" xfId="18" applyFont="1" applyFill="1" applyBorder="1" applyAlignment="1" applyProtection="1">
      <alignment horizontal="center" vertical="center" shrinkToFit="1"/>
      <protection locked="0"/>
    </xf>
    <xf numFmtId="0" fontId="50" fillId="2" borderId="10" xfId="3" applyFont="1" applyFill="1" applyBorder="1" applyAlignment="1" applyProtection="1">
      <alignment horizontal="left" vertical="center" wrapText="1" shrinkToFit="1"/>
    </xf>
    <xf numFmtId="0" fontId="50" fillId="2" borderId="7" xfId="3" applyFont="1" applyFill="1" applyBorder="1" applyAlignment="1" applyProtection="1">
      <alignment horizontal="left" vertical="center" wrapText="1" shrinkToFit="1"/>
    </xf>
    <xf numFmtId="43" fontId="40" fillId="0" borderId="10" xfId="1" applyFont="1" applyFill="1" applyBorder="1" applyAlignment="1" applyProtection="1">
      <alignment vertical="center" wrapText="1"/>
      <protection locked="0"/>
    </xf>
    <xf numFmtId="43" fontId="54" fillId="3" borderId="10" xfId="1" applyFont="1" applyFill="1" applyBorder="1" applyAlignment="1" applyProtection="1">
      <alignment vertical="center" wrapText="1"/>
    </xf>
    <xf numFmtId="43" fontId="40" fillId="2" borderId="10" xfId="1" applyFont="1" applyFill="1" applyBorder="1" applyAlignment="1" applyProtection="1">
      <alignment vertical="center" wrapText="1"/>
      <protection locked="0"/>
    </xf>
    <xf numFmtId="0" fontId="52" fillId="2" borderId="10" xfId="18" applyFont="1" applyFill="1" applyBorder="1" applyAlignment="1" applyProtection="1">
      <alignment horizontal="center" vertical="center" wrapText="1"/>
      <protection locked="0"/>
    </xf>
    <xf numFmtId="0" fontId="7" fillId="2" borderId="0" xfId="18" applyFont="1" applyFill="1" applyAlignment="1" applyProtection="1">
      <alignment vertical="center"/>
      <protection locked="0"/>
    </xf>
    <xf numFmtId="43" fontId="54" fillId="2" borderId="10" xfId="1" applyFont="1" applyFill="1" applyBorder="1" applyAlignment="1" applyProtection="1">
      <alignment vertical="center" wrapText="1"/>
    </xf>
    <xf numFmtId="43" fontId="54" fillId="2" borderId="10" xfId="1" applyFont="1" applyFill="1" applyBorder="1" applyAlignment="1" applyProtection="1">
      <alignment vertical="center" wrapText="1"/>
      <protection locked="0"/>
    </xf>
    <xf numFmtId="43" fontId="40" fillId="2" borderId="10" xfId="1" applyFont="1" applyFill="1" applyBorder="1" applyAlignment="1" applyProtection="1">
      <alignment vertical="center" wrapText="1"/>
    </xf>
    <xf numFmtId="43" fontId="40" fillId="0" borderId="10" xfId="1" applyFont="1" applyFill="1" applyBorder="1" applyAlignment="1" applyProtection="1">
      <alignment vertical="center" wrapText="1"/>
    </xf>
    <xf numFmtId="43" fontId="40" fillId="3" borderId="0" xfId="1" applyFont="1" applyFill="1" applyBorder="1" applyAlignment="1" applyProtection="1">
      <alignment vertical="center" wrapText="1"/>
      <protection locked="0"/>
    </xf>
    <xf numFmtId="43" fontId="28" fillId="0" borderId="0" xfId="1" applyFont="1" applyFill="1" applyAlignment="1" applyProtection="1">
      <alignment horizontal="center" vertical="center"/>
      <protection locked="0"/>
    </xf>
    <xf numFmtId="0" fontId="52" fillId="2" borderId="10" xfId="18" applyFont="1" applyFill="1" applyBorder="1" applyAlignment="1" applyProtection="1">
      <alignment horizontal="center" vertical="center" shrinkToFit="1"/>
      <protection locked="0"/>
    </xf>
    <xf numFmtId="0" fontId="15" fillId="2" borderId="0" xfId="18" applyFont="1" applyFill="1" applyBorder="1" applyAlignment="1" applyProtection="1">
      <alignment vertical="center"/>
    </xf>
    <xf numFmtId="178" fontId="4" fillId="0" borderId="0" xfId="1" applyNumberFormat="1" applyFont="1" applyFill="1" applyAlignment="1" applyProtection="1">
      <alignment horizontal="center" vertical="center" wrapText="1"/>
    </xf>
    <xf numFmtId="0" fontId="9" fillId="2" borderId="10" xfId="3" applyFont="1" applyFill="1" applyBorder="1" applyAlignment="1">
      <alignment horizontal="center" vertical="center" wrapText="1"/>
    </xf>
    <xf numFmtId="43" fontId="4" fillId="2" borderId="10" xfId="5" applyFont="1" applyFill="1" applyBorder="1" applyAlignment="1">
      <alignment horizontal="center" vertical="center"/>
    </xf>
    <xf numFmtId="0" fontId="4" fillId="0" borderId="0" xfId="3" applyFont="1" applyFill="1" applyAlignment="1" applyProtection="1">
      <alignment horizontal="center" vertical="center"/>
    </xf>
    <xf numFmtId="0" fontId="28" fillId="2" borderId="0" xfId="4" applyFont="1" applyFill="1" applyBorder="1" applyAlignment="1" applyProtection="1">
      <alignment vertical="center" wrapText="1"/>
    </xf>
    <xf numFmtId="176" fontId="28" fillId="2" borderId="0" xfId="4" applyNumberFormat="1" applyFont="1" applyFill="1" applyBorder="1" applyAlignment="1" applyProtection="1">
      <alignment vertical="center"/>
    </xf>
    <xf numFmtId="43" fontId="28" fillId="2" borderId="0" xfId="1" applyFont="1" applyFill="1" applyBorder="1" applyAlignment="1" applyProtection="1">
      <alignment vertical="center"/>
    </xf>
    <xf numFmtId="0" fontId="28" fillId="0" borderId="0" xfId="4" applyFont="1" applyFill="1" applyAlignment="1" applyProtection="1">
      <alignment vertical="center"/>
    </xf>
    <xf numFmtId="0" fontId="28" fillId="0" borderId="0" xfId="3" applyFont="1" applyFill="1" applyAlignment="1" applyProtection="1">
      <alignment vertical="center"/>
    </xf>
    <xf numFmtId="43" fontId="28" fillId="2" borderId="0" xfId="1" applyFont="1" applyFill="1" applyBorder="1" applyAlignment="1" applyProtection="1">
      <alignment vertical="center" wrapText="1"/>
    </xf>
    <xf numFmtId="43" fontId="28" fillId="8" borderId="10" xfId="1" applyFont="1" applyFill="1" applyBorder="1" applyAlignment="1" applyProtection="1">
      <alignment vertical="center"/>
      <protection locked="0"/>
    </xf>
    <xf numFmtId="43" fontId="28" fillId="0" borderId="0" xfId="1" applyFont="1" applyFill="1" applyAlignment="1" applyProtection="1">
      <alignment vertical="center"/>
    </xf>
    <xf numFmtId="43" fontId="28" fillId="3" borderId="0" xfId="1" applyFont="1" applyFill="1" applyAlignment="1" applyProtection="1">
      <alignment vertical="center"/>
    </xf>
    <xf numFmtId="0" fontId="57" fillId="6" borderId="0" xfId="0" applyFont="1" applyFill="1" applyBorder="1" applyAlignment="1" applyProtection="1">
      <alignment horizontal="center" vertical="center" wrapText="1"/>
    </xf>
    <xf numFmtId="43" fontId="56" fillId="0" borderId="0" xfId="1" applyFont="1" applyFill="1" applyProtection="1">
      <alignment vertical="center"/>
    </xf>
    <xf numFmtId="43" fontId="28" fillId="0" borderId="0" xfId="1" applyFont="1" applyFill="1" applyProtection="1">
      <alignment vertical="center"/>
    </xf>
    <xf numFmtId="43" fontId="28" fillId="0" borderId="10" xfId="1" applyFont="1" applyFill="1" applyBorder="1" applyAlignment="1" applyProtection="1">
      <alignment vertical="center" shrinkToFit="1"/>
      <protection locked="0"/>
    </xf>
    <xf numFmtId="43" fontId="28" fillId="2" borderId="10" xfId="1" applyFont="1" applyFill="1" applyBorder="1" applyAlignment="1" applyProtection="1">
      <alignment vertical="center" shrinkToFit="1"/>
      <protection locked="0"/>
    </xf>
    <xf numFmtId="0" fontId="7" fillId="0" borderId="0" xfId="3" applyFont="1" applyFill="1" applyProtection="1">
      <alignment vertical="center"/>
      <protection locked="0"/>
    </xf>
    <xf numFmtId="43" fontId="56" fillId="0" borderId="0" xfId="1" applyFont="1" applyFill="1">
      <alignment vertical="center"/>
    </xf>
    <xf numFmtId="43" fontId="28" fillId="2" borderId="0" xfId="1" applyFont="1" applyFill="1" applyBorder="1" applyAlignment="1">
      <alignment vertical="center" wrapText="1"/>
    </xf>
    <xf numFmtId="43" fontId="28" fillId="0" borderId="0" xfId="1" applyFont="1" applyFill="1">
      <alignment vertical="center"/>
    </xf>
    <xf numFmtId="43" fontId="28" fillId="8" borderId="10" xfId="1" applyFont="1" applyFill="1" applyBorder="1" applyAlignment="1" applyProtection="1">
      <alignment vertical="center" shrinkToFit="1"/>
      <protection locked="0"/>
    </xf>
    <xf numFmtId="43" fontId="28" fillId="3" borderId="10" xfId="1" applyFont="1" applyFill="1" applyBorder="1" applyAlignment="1" applyProtection="1">
      <alignment vertical="center" shrinkToFit="1"/>
      <protection locked="0"/>
    </xf>
    <xf numFmtId="0" fontId="4" fillId="3" borderId="0" xfId="3" applyNumberFormat="1" applyFont="1" applyFill="1">
      <alignment vertical="center"/>
    </xf>
    <xf numFmtId="43" fontId="28" fillId="3" borderId="0" xfId="1" applyFont="1" applyFill="1" applyBorder="1" applyAlignment="1">
      <alignment vertical="center" wrapText="1"/>
    </xf>
    <xf numFmtId="43" fontId="9" fillId="0" borderId="10" xfId="1" applyFont="1" applyFill="1" applyBorder="1" applyAlignment="1" applyProtection="1">
      <alignment horizontal="left" vertical="center" shrinkToFit="1"/>
      <protection locked="0"/>
    </xf>
    <xf numFmtId="43" fontId="28" fillId="3" borderId="0" xfId="1" applyFont="1" applyFill="1" applyAlignment="1" applyProtection="1"/>
    <xf numFmtId="0" fontId="9" fillId="0" borderId="10" xfId="0" applyFont="1" applyFill="1" applyBorder="1" applyAlignment="1" applyProtection="1">
      <alignment horizontal="center" vertical="center" shrinkToFit="1"/>
      <protection locked="0"/>
    </xf>
    <xf numFmtId="0" fontId="4" fillId="2" borderId="11" xfId="3" applyFont="1" applyFill="1" applyBorder="1" applyAlignment="1" applyProtection="1">
      <alignment horizontal="center" vertical="center"/>
    </xf>
    <xf numFmtId="0" fontId="4" fillId="0" borderId="0" xfId="12" applyFont="1" applyFill="1" applyBorder="1" applyAlignment="1" applyProtection="1">
      <alignment vertical="center"/>
      <protection locked="0"/>
    </xf>
    <xf numFmtId="0" fontId="4" fillId="2" borderId="0" xfId="3" applyNumberFormat="1" applyFont="1" applyFill="1" applyBorder="1" applyAlignment="1" applyProtection="1">
      <alignment horizontal="center" vertical="center"/>
    </xf>
    <xf numFmtId="43" fontId="4" fillId="3" borderId="10" xfId="1" applyFont="1" applyFill="1" applyBorder="1" applyAlignment="1" applyProtection="1">
      <alignment horizontal="left" vertical="center" shrinkToFit="1"/>
      <protection locked="0"/>
    </xf>
    <xf numFmtId="178" fontId="4" fillId="3" borderId="10" xfId="5" applyNumberFormat="1" applyFont="1" applyFill="1" applyBorder="1" applyAlignment="1" applyProtection="1">
      <alignment vertical="center" shrinkToFit="1"/>
      <protection locked="0"/>
    </xf>
    <xf numFmtId="0" fontId="9" fillId="3" borderId="10" xfId="30" applyNumberFormat="1" applyFont="1" applyFill="1" applyBorder="1" applyAlignment="1">
      <alignment horizontal="center" vertical="center" wrapText="1"/>
    </xf>
    <xf numFmtId="4" fontId="9" fillId="3" borderId="10" xfId="30" applyNumberFormat="1" applyFont="1" applyFill="1" applyBorder="1" applyAlignment="1">
      <alignment vertical="center"/>
    </xf>
    <xf numFmtId="0" fontId="4" fillId="3" borderId="0" xfId="3" applyNumberFormat="1" applyFont="1" applyFill="1" applyBorder="1" applyAlignment="1" applyProtection="1">
      <alignment vertical="center" wrapText="1"/>
    </xf>
    <xf numFmtId="0" fontId="4" fillId="3" borderId="0" xfId="3" applyFont="1" applyFill="1" applyAlignment="1">
      <alignment vertical="center"/>
    </xf>
    <xf numFmtId="178" fontId="4" fillId="8" borderId="10" xfId="3" applyNumberFormat="1" applyFont="1" applyFill="1" applyBorder="1" applyAlignment="1" applyProtection="1">
      <alignment vertical="center"/>
      <protection locked="0"/>
    </xf>
    <xf numFmtId="0" fontId="4" fillId="3" borderId="10" xfId="3" applyFont="1" applyFill="1" applyBorder="1" applyAlignment="1">
      <alignment vertical="center"/>
    </xf>
    <xf numFmtId="0" fontId="8" fillId="2" borderId="0" xfId="4" applyFont="1" applyFill="1" applyBorder="1" applyAlignment="1" applyProtection="1">
      <alignment vertical="center"/>
    </xf>
    <xf numFmtId="0" fontId="7" fillId="2" borderId="0" xfId="3" applyNumberFormat="1" applyFont="1" applyFill="1" applyBorder="1" applyAlignment="1" applyProtection="1">
      <alignment vertical="center"/>
    </xf>
    <xf numFmtId="0" fontId="7" fillId="2" borderId="0" xfId="6" applyFont="1" applyFill="1" applyBorder="1" applyAlignment="1" applyProtection="1">
      <alignment horizontal="left" vertical="center"/>
    </xf>
    <xf numFmtId="0" fontId="7" fillId="2" borderId="0" xfId="3" applyFont="1" applyFill="1" applyProtection="1">
      <alignment vertical="center"/>
    </xf>
    <xf numFmtId="0" fontId="7" fillId="2" borderId="0" xfId="3" applyNumberFormat="1" applyFont="1" applyFill="1" applyBorder="1" applyAlignment="1" applyProtection="1">
      <alignment horizontal="center" vertical="center"/>
    </xf>
    <xf numFmtId="0" fontId="7" fillId="0" borderId="0" xfId="3" applyNumberFormat="1" applyFont="1" applyFill="1" applyBorder="1" applyAlignment="1" applyProtection="1">
      <alignment vertical="center"/>
    </xf>
    <xf numFmtId="0" fontId="9" fillId="3" borderId="0" xfId="3" applyFont="1" applyFill="1" applyAlignment="1" applyProtection="1">
      <alignment vertical="center"/>
    </xf>
    <xf numFmtId="43" fontId="4" fillId="8" borderId="10" xfId="5" applyFont="1" applyFill="1" applyBorder="1" applyAlignment="1" applyProtection="1">
      <alignment horizontal="center" vertical="center" shrinkToFit="1"/>
      <protection locked="0"/>
    </xf>
    <xf numFmtId="43" fontId="4" fillId="3" borderId="10" xfId="5" applyFont="1" applyFill="1" applyBorder="1" applyAlignment="1" applyProtection="1">
      <alignment horizontal="center" vertical="center" shrinkToFit="1"/>
      <protection locked="0"/>
    </xf>
    <xf numFmtId="0" fontId="4" fillId="3" borderId="0" xfId="3" applyFont="1" applyFill="1" applyProtection="1">
      <alignment vertical="center"/>
    </xf>
    <xf numFmtId="0" fontId="4" fillId="3" borderId="0" xfId="3" applyNumberFormat="1" applyFont="1" applyFill="1" applyAlignment="1" applyProtection="1">
      <alignment vertical="center"/>
      <protection locked="0"/>
    </xf>
    <xf numFmtId="178" fontId="4" fillId="0" borderId="0" xfId="1" applyNumberFormat="1" applyFont="1" applyFill="1" applyAlignment="1" applyProtection="1">
      <alignment horizontal="center" vertical="center" wrapText="1"/>
    </xf>
    <xf numFmtId="0" fontId="4" fillId="2" borderId="0" xfId="4" applyFont="1" applyFill="1" applyBorder="1" applyAlignment="1">
      <alignment horizontal="right" vertical="center"/>
    </xf>
    <xf numFmtId="0" fontId="4" fillId="0" borderId="0" xfId="3" applyFont="1" applyFill="1" applyAlignment="1" applyProtection="1">
      <alignment horizontal="center" vertical="center"/>
    </xf>
    <xf numFmtId="43" fontId="4" fillId="8" borderId="10" xfId="5" applyFont="1" applyFill="1" applyBorder="1" applyAlignment="1">
      <alignment vertical="center" wrapText="1"/>
    </xf>
    <xf numFmtId="43" fontId="4" fillId="8" borderId="10" xfId="4" applyNumberFormat="1" applyFont="1" applyFill="1" applyBorder="1" applyAlignment="1" applyProtection="1">
      <alignment vertical="center" shrinkToFit="1"/>
      <protection locked="0"/>
    </xf>
    <xf numFmtId="43" fontId="4" fillId="3" borderId="10" xfId="4" applyNumberFormat="1" applyFont="1" applyFill="1" applyBorder="1" applyAlignment="1" applyProtection="1">
      <alignment vertical="center" shrinkToFit="1"/>
      <protection locked="0"/>
    </xf>
    <xf numFmtId="0" fontId="4" fillId="3" borderId="0" xfId="4" applyFont="1" applyFill="1" applyAlignment="1" applyProtection="1">
      <alignment vertical="center"/>
      <protection locked="0"/>
    </xf>
    <xf numFmtId="0" fontId="4" fillId="3" borderId="0" xfId="3" applyFont="1" applyFill="1" applyAlignment="1" applyProtection="1">
      <alignment vertical="center"/>
      <protection locked="0"/>
    </xf>
    <xf numFmtId="43" fontId="9" fillId="2" borderId="11" xfId="4" applyNumberFormat="1" applyFont="1" applyFill="1" applyBorder="1" applyAlignment="1" applyProtection="1">
      <alignment vertical="center" shrinkToFit="1"/>
      <protection locked="0"/>
    </xf>
    <xf numFmtId="178" fontId="4" fillId="3" borderId="0" xfId="4" applyNumberFormat="1" applyFont="1" applyFill="1" applyBorder="1" applyAlignment="1" applyProtection="1">
      <alignment vertical="center"/>
      <protection locked="0"/>
    </xf>
    <xf numFmtId="0" fontId="9" fillId="2" borderId="10" xfId="4" applyFont="1" applyFill="1" applyBorder="1" applyAlignment="1">
      <alignment horizontal="center" vertical="center" wrapText="1"/>
    </xf>
    <xf numFmtId="0" fontId="4" fillId="3" borderId="0" xfId="3" applyFont="1" applyFill="1" applyBorder="1" applyAlignment="1">
      <alignment vertical="center"/>
    </xf>
    <xf numFmtId="43" fontId="4" fillId="3" borderId="10" xfId="5" applyFont="1" applyFill="1" applyBorder="1" applyAlignment="1" applyProtection="1">
      <alignment vertical="center"/>
      <protection locked="0"/>
    </xf>
    <xf numFmtId="43" fontId="4" fillId="8" borderId="10" xfId="5" applyFont="1" applyFill="1" applyBorder="1" applyAlignment="1" applyProtection="1">
      <alignment vertical="center"/>
      <protection locked="0"/>
    </xf>
    <xf numFmtId="0" fontId="31" fillId="3" borderId="0" xfId="0" applyFont="1" applyFill="1">
      <alignment vertical="center"/>
    </xf>
    <xf numFmtId="0" fontId="4" fillId="3" borderId="0" xfId="0" applyFont="1" applyFill="1">
      <alignment vertical="center"/>
    </xf>
    <xf numFmtId="0" fontId="4" fillId="3" borderId="0" xfId="0" applyFont="1" applyFill="1" applyBorder="1">
      <alignment vertical="center"/>
    </xf>
    <xf numFmtId="0" fontId="4" fillId="3" borderId="0" xfId="12" applyFont="1" applyFill="1" applyBorder="1" applyAlignment="1" applyProtection="1">
      <alignment vertical="center"/>
    </xf>
    <xf numFmtId="0" fontId="4" fillId="3" borderId="10" xfId="3" applyFont="1" applyFill="1" applyBorder="1" applyAlignment="1" applyProtection="1">
      <alignment horizontal="left" vertical="center" shrinkToFit="1"/>
      <protection locked="0"/>
    </xf>
    <xf numFmtId="43" fontId="4" fillId="3" borderId="10" xfId="5" applyFont="1" applyFill="1" applyBorder="1" applyAlignment="1" applyProtection="1">
      <alignment vertical="center" shrinkToFit="1"/>
      <protection locked="0"/>
    </xf>
    <xf numFmtId="0" fontId="4" fillId="3" borderId="0" xfId="12" applyFont="1" applyFill="1" applyAlignment="1">
      <alignment vertical="center"/>
    </xf>
    <xf numFmtId="43" fontId="40" fillId="4" borderId="10" xfId="1" applyFont="1" applyFill="1" applyBorder="1" applyAlignment="1" applyProtection="1">
      <alignment vertical="center" wrapText="1"/>
      <protection locked="0"/>
    </xf>
    <xf numFmtId="178" fontId="4" fillId="3" borderId="10" xfId="3" applyNumberFormat="1" applyFont="1" applyFill="1" applyBorder="1" applyAlignment="1">
      <alignment vertical="center"/>
    </xf>
    <xf numFmtId="43" fontId="4" fillId="8" borderId="10" xfId="13" applyFont="1" applyFill="1" applyBorder="1" applyAlignment="1" applyProtection="1">
      <alignment vertical="center"/>
      <protection locked="0"/>
    </xf>
    <xf numFmtId="43" fontId="4" fillId="3" borderId="10" xfId="13" applyFont="1" applyFill="1" applyBorder="1" applyAlignment="1" applyProtection="1">
      <alignment vertical="center"/>
      <protection locked="0"/>
    </xf>
    <xf numFmtId="43" fontId="4" fillId="3" borderId="10" xfId="13" applyFont="1" applyFill="1" applyBorder="1" applyAlignment="1" applyProtection="1">
      <alignment horizontal="center" vertical="center"/>
    </xf>
    <xf numFmtId="0" fontId="24" fillId="3" borderId="0" xfId="12" applyFont="1" applyFill="1" applyAlignment="1" applyProtection="1">
      <alignment vertical="center"/>
    </xf>
    <xf numFmtId="0" fontId="7" fillId="3" borderId="0" xfId="3" applyFont="1" applyFill="1" applyAlignment="1" applyProtection="1">
      <alignment vertical="center"/>
    </xf>
    <xf numFmtId="178" fontId="4" fillId="3" borderId="10" xfId="3" applyNumberFormat="1" applyFont="1" applyFill="1" applyBorder="1" applyAlignment="1" applyProtection="1">
      <alignment horizontal="right" vertical="center"/>
    </xf>
    <xf numFmtId="43" fontId="4" fillId="3" borderId="7" xfId="5" applyFont="1" applyFill="1" applyBorder="1" applyAlignment="1" applyProtection="1">
      <alignment horizontal="right" vertical="center"/>
    </xf>
    <xf numFmtId="43" fontId="9" fillId="2" borderId="10" xfId="1" applyFont="1" applyFill="1" applyBorder="1" applyAlignment="1" applyProtection="1">
      <alignment horizontal="center" vertical="center"/>
    </xf>
    <xf numFmtId="0" fontId="9" fillId="2" borderId="13" xfId="3" applyFont="1" applyFill="1" applyBorder="1" applyAlignment="1" applyProtection="1">
      <alignment horizontal="center" vertical="center" shrinkToFit="1"/>
    </xf>
    <xf numFmtId="0" fontId="39" fillId="2" borderId="0" xfId="3" applyFont="1" applyFill="1" applyAlignment="1" applyProtection="1">
      <alignment horizontal="centerContinuous" vertical="center"/>
    </xf>
    <xf numFmtId="0" fontId="9" fillId="3" borderId="10" xfId="0" applyFont="1" applyFill="1" applyBorder="1" applyAlignment="1">
      <alignment horizontal="left" vertical="center"/>
    </xf>
    <xf numFmtId="49" fontId="9" fillId="3" borderId="10" xfId="0" applyNumberFormat="1" applyFont="1" applyFill="1" applyBorder="1" applyAlignment="1">
      <alignment horizontal="left" vertical="center" wrapText="1"/>
    </xf>
    <xf numFmtId="0" fontId="9" fillId="3" borderId="10" xfId="0" applyFont="1" applyFill="1" applyBorder="1" applyAlignment="1">
      <alignment horizontal="left" vertical="center" wrapText="1"/>
    </xf>
    <xf numFmtId="43" fontId="28" fillId="0" borderId="10" xfId="1" applyFont="1" applyFill="1" applyBorder="1" applyAlignment="1" applyProtection="1">
      <alignment vertical="center"/>
      <protection locked="0"/>
    </xf>
    <xf numFmtId="0" fontId="62" fillId="2" borderId="0" xfId="4" applyFont="1" applyFill="1" applyAlignment="1" applyProtection="1">
      <alignment horizontal="centerContinuous" vertical="center"/>
    </xf>
    <xf numFmtId="43" fontId="62" fillId="2" borderId="0" xfId="1" applyFont="1" applyFill="1" applyAlignment="1" applyProtection="1">
      <alignment horizontal="centerContinuous" vertical="center"/>
    </xf>
    <xf numFmtId="43" fontId="62" fillId="3" borderId="0" xfId="1" applyFont="1" applyFill="1" applyAlignment="1" applyProtection="1">
      <alignment vertical="center"/>
    </xf>
    <xf numFmtId="0" fontId="62" fillId="0" borderId="0" xfId="3" applyFont="1" applyFill="1" applyAlignment="1" applyProtection="1">
      <alignment vertical="center"/>
    </xf>
    <xf numFmtId="0" fontId="8" fillId="0" borderId="0" xfId="3" applyFont="1" applyFill="1" applyAlignment="1" applyProtection="1">
      <alignment vertical="center"/>
    </xf>
    <xf numFmtId="43" fontId="28" fillId="3" borderId="10" xfId="1" applyFont="1" applyFill="1" applyBorder="1" applyAlignment="1" applyProtection="1">
      <alignment vertical="center"/>
      <protection locked="0"/>
    </xf>
    <xf numFmtId="0" fontId="8" fillId="4" borderId="9" xfId="3" applyFont="1" applyFill="1" applyBorder="1" applyAlignment="1" applyProtection="1">
      <alignment horizontal="left" vertical="center" wrapText="1" shrinkToFit="1"/>
      <protection locked="0"/>
    </xf>
    <xf numFmtId="43" fontId="63" fillId="0" borderId="0" xfId="1" applyFont="1" applyFill="1" applyProtection="1">
      <alignment vertical="center"/>
    </xf>
    <xf numFmtId="0" fontId="63" fillId="0" borderId="0" xfId="3" applyFont="1" applyFill="1" applyProtection="1">
      <alignment vertical="center"/>
    </xf>
    <xf numFmtId="0" fontId="54" fillId="2" borderId="0" xfId="3" applyFont="1" applyFill="1" applyAlignment="1" applyProtection="1">
      <alignment vertical="center"/>
    </xf>
    <xf numFmtId="43" fontId="54" fillId="2" borderId="0" xfId="1" applyFont="1" applyFill="1" applyAlignment="1" applyProtection="1">
      <alignment vertical="center"/>
    </xf>
    <xf numFmtId="43" fontId="54" fillId="3" borderId="0" xfId="1" applyFont="1" applyFill="1" applyAlignment="1" applyProtection="1">
      <alignment vertical="center"/>
    </xf>
    <xf numFmtId="0" fontId="65" fillId="0" borderId="0" xfId="3" applyFont="1" applyFill="1" applyAlignment="1" applyProtection="1">
      <alignment vertical="center"/>
    </xf>
    <xf numFmtId="0" fontId="63" fillId="3" borderId="0" xfId="3" applyFont="1" applyFill="1" applyProtection="1">
      <alignment vertical="center"/>
    </xf>
    <xf numFmtId="0" fontId="4" fillId="3" borderId="0" xfId="3" applyFont="1" applyFill="1" applyProtection="1">
      <alignment vertical="center"/>
      <protection locked="0"/>
    </xf>
    <xf numFmtId="0" fontId="64" fillId="0" borderId="0" xfId="7" applyFont="1" applyFill="1" applyAlignment="1" applyProtection="1">
      <alignment vertical="center"/>
    </xf>
    <xf numFmtId="0" fontId="9" fillId="0" borderId="0" xfId="3" applyFont="1" applyFill="1" applyProtection="1">
      <alignment vertical="center"/>
    </xf>
    <xf numFmtId="43" fontId="9" fillId="3" borderId="64" xfId="1" applyFont="1" applyFill="1" applyBorder="1" applyAlignment="1" applyProtection="1">
      <alignment horizontal="left" vertical="center" shrinkToFit="1"/>
      <protection locked="0"/>
    </xf>
    <xf numFmtId="43" fontId="66" fillId="0" borderId="0" xfId="1" applyFont="1" applyFill="1" applyProtection="1">
      <alignment vertical="center"/>
    </xf>
    <xf numFmtId="43" fontId="9" fillId="3" borderId="10" xfId="1" applyFont="1" applyFill="1" applyBorder="1" applyAlignment="1" applyProtection="1">
      <alignment horizontal="left" vertical="center" shrinkToFit="1"/>
      <protection locked="0"/>
    </xf>
    <xf numFmtId="0" fontId="56" fillId="0" borderId="0" xfId="3" applyFont="1" applyFill="1">
      <alignment vertical="center"/>
    </xf>
    <xf numFmtId="0" fontId="37" fillId="0" borderId="0" xfId="9" applyFont="1" applyFill="1" applyAlignment="1">
      <alignment horizontal="center" vertical="center"/>
    </xf>
    <xf numFmtId="0" fontId="37" fillId="0" borderId="0" xfId="9" applyNumberFormat="1" applyFont="1" applyFill="1">
      <alignment vertical="center"/>
    </xf>
    <xf numFmtId="0" fontId="68" fillId="0" borderId="0" xfId="7" applyFont="1" applyFill="1" applyAlignment="1" applyProtection="1">
      <alignment vertical="center"/>
    </xf>
    <xf numFmtId="43" fontId="39" fillId="2" borderId="0" xfId="1" applyFont="1" applyFill="1" applyAlignment="1" applyProtection="1">
      <alignment horizontal="centerContinuous" vertical="center"/>
    </xf>
    <xf numFmtId="0" fontId="62" fillId="0" borderId="0" xfId="3" applyFont="1" applyFill="1" applyProtection="1">
      <alignment vertical="center"/>
    </xf>
    <xf numFmtId="0" fontId="70" fillId="2" borderId="0" xfId="6" applyFont="1" applyFill="1" applyAlignment="1" applyProtection="1">
      <alignment horizontal="centerContinuous" vertical="center"/>
    </xf>
    <xf numFmtId="43" fontId="70" fillId="2" borderId="0" xfId="1" applyFont="1" applyFill="1" applyAlignment="1" applyProtection="1">
      <alignment horizontal="centerContinuous" vertical="center"/>
    </xf>
    <xf numFmtId="43" fontId="71" fillId="2" borderId="0" xfId="1" applyFont="1" applyFill="1" applyAlignment="1" applyProtection="1">
      <alignment horizontal="centerContinuous" vertical="center"/>
    </xf>
    <xf numFmtId="0" fontId="70" fillId="0" borderId="0" xfId="3" applyFont="1" applyFill="1" applyProtection="1">
      <alignment vertical="center"/>
    </xf>
    <xf numFmtId="0" fontId="70" fillId="2" borderId="0" xfId="0" applyNumberFormat="1" applyFont="1" applyFill="1" applyAlignment="1">
      <alignment horizontal="centerContinuous" vertical="center"/>
    </xf>
    <xf numFmtId="0" fontId="70" fillId="2" borderId="0" xfId="3" applyNumberFormat="1" applyFont="1" applyFill="1" applyAlignment="1">
      <alignment horizontal="centerContinuous" vertical="center"/>
    </xf>
    <xf numFmtId="0" fontId="70" fillId="0" borderId="0" xfId="3" applyNumberFormat="1" applyFont="1" applyFill="1">
      <alignment vertical="center"/>
    </xf>
    <xf numFmtId="0" fontId="4" fillId="3" borderId="0" xfId="9" applyFont="1" applyFill="1">
      <alignment vertical="center"/>
    </xf>
    <xf numFmtId="44" fontId="70" fillId="2" borderId="0" xfId="10" applyFont="1" applyFill="1" applyBorder="1" applyAlignment="1">
      <alignment horizontal="centerContinuous" vertical="center"/>
    </xf>
    <xf numFmtId="44" fontId="71" fillId="2" borderId="0" xfId="10" applyFont="1" applyFill="1" applyBorder="1" applyAlignment="1">
      <alignment horizontal="centerContinuous" vertical="center"/>
    </xf>
    <xf numFmtId="0" fontId="70" fillId="0" borderId="0" xfId="9" applyFont="1" applyFill="1">
      <alignment vertical="center"/>
    </xf>
    <xf numFmtId="43" fontId="56" fillId="3" borderId="0" xfId="1" applyFont="1" applyFill="1" applyBorder="1" applyAlignment="1">
      <alignment horizontal="center" vertical="center"/>
    </xf>
    <xf numFmtId="43" fontId="56" fillId="3" borderId="0" xfId="1" applyFont="1" applyFill="1" applyBorder="1" applyAlignment="1">
      <alignment horizontal="right" vertical="center"/>
    </xf>
    <xf numFmtId="44" fontId="70" fillId="3" borderId="0" xfId="10" applyFont="1" applyFill="1" applyBorder="1" applyAlignment="1">
      <alignment horizontal="centerContinuous" vertical="center"/>
    </xf>
    <xf numFmtId="0" fontId="4" fillId="3" borderId="0" xfId="3" applyFont="1" applyFill="1">
      <alignment vertical="center"/>
    </xf>
    <xf numFmtId="0" fontId="39" fillId="0" borderId="0" xfId="3" applyFont="1" applyFill="1" applyAlignment="1" applyProtection="1">
      <alignment vertical="center"/>
    </xf>
    <xf numFmtId="0" fontId="70" fillId="2" borderId="0" xfId="3" applyFont="1" applyFill="1" applyAlignment="1" applyProtection="1">
      <alignment horizontal="centerContinuous" vertical="center"/>
    </xf>
    <xf numFmtId="0" fontId="70" fillId="0" borderId="0" xfId="3" applyFont="1" applyFill="1" applyAlignment="1" applyProtection="1">
      <alignment vertical="center"/>
    </xf>
    <xf numFmtId="0" fontId="9" fillId="0" borderId="10" xfId="3" applyFont="1" applyFill="1" applyBorder="1" applyAlignment="1" applyProtection="1">
      <alignment horizontal="center" vertical="center" shrinkToFit="1"/>
      <protection locked="0"/>
    </xf>
    <xf numFmtId="0" fontId="9" fillId="0" borderId="0" xfId="3" applyFont="1" applyFill="1" applyAlignment="1" applyProtection="1">
      <alignment vertical="center"/>
    </xf>
    <xf numFmtId="0" fontId="23" fillId="0" borderId="0" xfId="3" applyFont="1" applyFill="1" applyAlignment="1" applyProtection="1">
      <alignment vertical="center"/>
    </xf>
    <xf numFmtId="0" fontId="23" fillId="2" borderId="0" xfId="3" applyNumberFormat="1" applyFont="1" applyFill="1" applyBorder="1" applyAlignment="1" applyProtection="1">
      <alignment vertical="center" wrapText="1"/>
    </xf>
    <xf numFmtId="191" fontId="23" fillId="2" borderId="0" xfId="3" applyNumberFormat="1" applyFont="1" applyFill="1" applyBorder="1" applyAlignment="1" applyProtection="1">
      <alignment vertical="center" wrapText="1"/>
    </xf>
    <xf numFmtId="0" fontId="23" fillId="0" borderId="0" xfId="3" applyNumberFormat="1" applyFont="1" applyFill="1" applyAlignment="1" applyProtection="1">
      <alignment vertical="center"/>
    </xf>
    <xf numFmtId="0" fontId="23" fillId="0" borderId="0" xfId="3" applyFont="1" applyFill="1" applyAlignment="1" applyProtection="1">
      <alignment vertical="center"/>
      <protection locked="0"/>
    </xf>
    <xf numFmtId="0" fontId="23" fillId="3" borderId="0" xfId="3" applyFont="1" applyFill="1" applyAlignment="1" applyProtection="1">
      <alignment vertical="center"/>
      <protection locked="0"/>
    </xf>
    <xf numFmtId="191" fontId="23" fillId="0" borderId="0" xfId="3" applyNumberFormat="1" applyFont="1" applyFill="1" applyAlignment="1" applyProtection="1">
      <alignment vertical="center"/>
      <protection locked="0"/>
    </xf>
    <xf numFmtId="0" fontId="61" fillId="0" borderId="10" xfId="3" applyFont="1" applyFill="1" applyBorder="1" applyAlignment="1" applyProtection="1">
      <alignment horizontal="left" vertical="center" shrinkToFit="1"/>
      <protection locked="0"/>
    </xf>
    <xf numFmtId="0" fontId="7" fillId="0" borderId="0" xfId="3" applyFont="1" applyFill="1" applyAlignment="1" applyProtection="1">
      <alignment horizontal="center" vertical="center"/>
      <protection locked="0"/>
    </xf>
    <xf numFmtId="0" fontId="23" fillId="2" borderId="0" xfId="3" applyNumberFormat="1" applyFont="1" applyFill="1" applyBorder="1" applyAlignment="1" applyProtection="1">
      <alignment horizontal="center" vertical="center" wrapText="1"/>
    </xf>
    <xf numFmtId="0" fontId="61" fillId="0" borderId="10" xfId="3" applyFont="1" applyFill="1" applyBorder="1" applyAlignment="1" applyProtection="1">
      <alignment horizontal="center" vertical="center" shrinkToFit="1"/>
      <protection locked="0"/>
    </xf>
    <xf numFmtId="0" fontId="23" fillId="0" borderId="0" xfId="3" applyFont="1" applyFill="1" applyAlignment="1" applyProtection="1">
      <alignment horizontal="center" vertical="center"/>
      <protection locked="0"/>
    </xf>
    <xf numFmtId="43" fontId="72" fillId="0" borderId="10" xfId="1" applyFont="1" applyFill="1" applyBorder="1" applyAlignment="1" applyProtection="1">
      <alignment horizontal="left" vertical="center" shrinkToFit="1"/>
      <protection locked="0"/>
    </xf>
    <xf numFmtId="43" fontId="72" fillId="0" borderId="0" xfId="1" applyFont="1" applyFill="1" applyAlignment="1" applyProtection="1">
      <alignment vertical="center"/>
      <protection locked="0"/>
    </xf>
    <xf numFmtId="43" fontId="72" fillId="0" borderId="0" xfId="1" applyFont="1" applyFill="1" applyAlignment="1" applyProtection="1">
      <alignment vertical="center"/>
    </xf>
    <xf numFmtId="43" fontId="72" fillId="8" borderId="10" xfId="1" applyFont="1" applyFill="1" applyBorder="1" applyAlignment="1" applyProtection="1">
      <alignment vertical="center" shrinkToFit="1"/>
      <protection locked="0"/>
    </xf>
    <xf numFmtId="43" fontId="72" fillId="3" borderId="10" xfId="1" applyFont="1" applyFill="1" applyBorder="1" applyAlignment="1" applyProtection="1">
      <alignment horizontal="left" vertical="center" shrinkToFit="1"/>
      <protection locked="0"/>
    </xf>
    <xf numFmtId="0" fontId="39" fillId="2" borderId="0" xfId="3" applyFont="1" applyFill="1" applyAlignment="1" applyProtection="1">
      <alignment horizontal="left" vertical="center"/>
    </xf>
    <xf numFmtId="0" fontId="61" fillId="0" borderId="0" xfId="3" applyFont="1" applyFill="1" applyAlignment="1" applyProtection="1">
      <alignment vertical="center"/>
    </xf>
    <xf numFmtId="0" fontId="61" fillId="3" borderId="10" xfId="3" applyFont="1" applyFill="1" applyBorder="1" applyAlignment="1" applyProtection="1">
      <alignment horizontal="center" vertical="center" shrinkToFit="1"/>
      <protection locked="0"/>
    </xf>
    <xf numFmtId="43" fontId="74" fillId="0" borderId="0" xfId="1" applyFont="1" applyFill="1" applyAlignment="1" applyProtection="1">
      <alignment vertical="center"/>
    </xf>
    <xf numFmtId="0" fontId="61" fillId="3" borderId="10" xfId="3" applyFont="1" applyFill="1" applyBorder="1" applyAlignment="1" applyProtection="1">
      <alignment horizontal="left" vertical="center" shrinkToFit="1"/>
      <protection locked="0"/>
    </xf>
    <xf numFmtId="43" fontId="72" fillId="3" borderId="10" xfId="1" applyFont="1" applyFill="1" applyBorder="1" applyAlignment="1" applyProtection="1">
      <alignment vertical="center" shrinkToFit="1"/>
      <protection locked="0"/>
    </xf>
    <xf numFmtId="177" fontId="72" fillId="0" borderId="10" xfId="1" applyNumberFormat="1" applyFont="1" applyFill="1" applyBorder="1" applyAlignment="1" applyProtection="1">
      <alignment horizontal="left" vertical="center" shrinkToFit="1"/>
      <protection locked="0"/>
    </xf>
    <xf numFmtId="0" fontId="9" fillId="2" borderId="11" xfId="3" applyFont="1" applyFill="1" applyBorder="1" applyAlignment="1" applyProtection="1">
      <alignment vertical="center" shrinkToFit="1"/>
    </xf>
    <xf numFmtId="0" fontId="38" fillId="0" borderId="0" xfId="3" applyFont="1" applyFill="1" applyBorder="1" applyAlignment="1" applyProtection="1">
      <alignment vertical="center"/>
    </xf>
    <xf numFmtId="0" fontId="8" fillId="2" borderId="8" xfId="3" applyFont="1" applyFill="1" applyBorder="1" applyAlignment="1" applyProtection="1">
      <alignment horizontal="center" vertical="center" shrinkToFit="1"/>
    </xf>
    <xf numFmtId="43" fontId="8" fillId="2" borderId="6" xfId="1" applyFont="1" applyFill="1" applyBorder="1" applyAlignment="1" applyProtection="1">
      <alignment vertical="center" shrinkToFit="1"/>
    </xf>
    <xf numFmtId="43" fontId="56" fillId="0" borderId="0" xfId="5" applyFont="1" applyFill="1" applyAlignment="1" applyProtection="1">
      <alignment vertical="center"/>
    </xf>
    <xf numFmtId="0" fontId="56" fillId="0" borderId="0" xfId="3" applyFont="1" applyFill="1" applyAlignment="1" applyProtection="1">
      <alignment vertical="center"/>
    </xf>
    <xf numFmtId="178" fontId="4" fillId="3" borderId="0" xfId="1" applyNumberFormat="1" applyFont="1" applyFill="1" applyAlignment="1" applyProtection="1">
      <alignment horizontal="center" vertical="center"/>
    </xf>
    <xf numFmtId="0" fontId="69" fillId="0" borderId="0" xfId="3" applyFont="1" applyFill="1" applyAlignment="1" applyProtection="1">
      <alignment vertical="center"/>
    </xf>
    <xf numFmtId="43" fontId="69" fillId="0" borderId="0" xfId="1" applyFont="1" applyFill="1" applyAlignment="1" applyProtection="1">
      <alignment vertical="center"/>
    </xf>
    <xf numFmtId="0" fontId="9" fillId="0" borderId="0" xfId="3" applyFont="1" applyFill="1" applyAlignment="1" applyProtection="1">
      <alignment horizontal="center" vertical="center"/>
    </xf>
    <xf numFmtId="0" fontId="39" fillId="3" borderId="0" xfId="3" applyFont="1" applyFill="1" applyAlignment="1" applyProtection="1">
      <alignment horizontal="centerContinuous" vertical="center"/>
    </xf>
    <xf numFmtId="0" fontId="23" fillId="3" borderId="10" xfId="3" applyFont="1" applyFill="1" applyBorder="1" applyAlignment="1" applyProtection="1">
      <alignment horizontal="left" vertical="center" shrinkToFit="1"/>
      <protection locked="0"/>
    </xf>
    <xf numFmtId="0" fontId="67" fillId="0" borderId="0" xfId="3" applyFont="1" applyFill="1" applyAlignment="1" applyProtection="1">
      <alignment vertical="center"/>
    </xf>
    <xf numFmtId="0" fontId="37" fillId="0" borderId="0" xfId="3" applyFont="1" applyFill="1" applyAlignment="1" applyProtection="1">
      <alignment horizontal="center" vertical="center"/>
    </xf>
    <xf numFmtId="0" fontId="37" fillId="0" borderId="0" xfId="3" applyFont="1" applyFill="1" applyAlignment="1" applyProtection="1">
      <alignment vertical="center"/>
      <protection locked="0"/>
    </xf>
    <xf numFmtId="0" fontId="75" fillId="3" borderId="10" xfId="30" applyNumberFormat="1" applyFont="1" applyFill="1" applyBorder="1" applyAlignment="1">
      <alignment horizontal="center" vertical="center" wrapText="1"/>
    </xf>
    <xf numFmtId="0" fontId="4" fillId="8" borderId="10" xfId="3" applyFont="1" applyFill="1" applyBorder="1" applyAlignment="1" applyProtection="1">
      <alignment vertical="center"/>
    </xf>
    <xf numFmtId="0" fontId="69" fillId="0" borderId="0" xfId="3" applyFont="1" applyFill="1">
      <alignment vertical="center"/>
    </xf>
    <xf numFmtId="0" fontId="69" fillId="0" borderId="0" xfId="3" applyFont="1" applyFill="1" applyAlignment="1">
      <alignment vertical="center"/>
    </xf>
    <xf numFmtId="0" fontId="69" fillId="3" borderId="0" xfId="3" applyFont="1" applyFill="1" applyAlignment="1">
      <alignment vertical="center"/>
    </xf>
    <xf numFmtId="0" fontId="9" fillId="0" borderId="0" xfId="3" applyNumberFormat="1" applyFont="1" applyFill="1" applyAlignment="1">
      <alignment vertical="center"/>
    </xf>
    <xf numFmtId="0" fontId="9" fillId="0" borderId="0" xfId="3" applyFont="1" applyFill="1" applyAlignment="1">
      <alignment horizontal="center" vertical="center"/>
    </xf>
    <xf numFmtId="0" fontId="4" fillId="2" borderId="10" xfId="3" applyFont="1" applyFill="1" applyBorder="1" applyAlignment="1">
      <alignment horizontal="left" vertical="center"/>
    </xf>
    <xf numFmtId="0" fontId="23" fillId="0" borderId="10" xfId="3" applyFont="1" applyFill="1" applyBorder="1" applyAlignment="1" applyProtection="1">
      <alignment vertical="center" shrinkToFit="1"/>
      <protection locked="0"/>
    </xf>
    <xf numFmtId="178" fontId="23" fillId="0" borderId="10" xfId="3" applyNumberFormat="1" applyFont="1" applyFill="1" applyBorder="1" applyAlignment="1" applyProtection="1">
      <alignment vertical="center" shrinkToFit="1"/>
      <protection locked="0"/>
    </xf>
    <xf numFmtId="0" fontId="23" fillId="2" borderId="10" xfId="3" applyFont="1" applyFill="1" applyBorder="1" applyAlignment="1" applyProtection="1">
      <alignment vertical="center" shrinkToFit="1"/>
    </xf>
    <xf numFmtId="0" fontId="39" fillId="2" borderId="0" xfId="3" applyNumberFormat="1" applyFont="1" applyFill="1" applyAlignment="1" applyProtection="1">
      <alignment horizontal="centerContinuous" vertical="center"/>
    </xf>
    <xf numFmtId="0" fontId="39" fillId="0" borderId="0" xfId="3" applyNumberFormat="1" applyFont="1" applyFill="1" applyAlignment="1" applyProtection="1">
      <alignment vertical="center"/>
    </xf>
    <xf numFmtId="0" fontId="70" fillId="3" borderId="0" xfId="3" applyNumberFormat="1" applyFont="1" applyFill="1" applyAlignment="1">
      <alignment vertical="center"/>
    </xf>
    <xf numFmtId="0" fontId="70" fillId="0" borderId="0" xfId="3" applyNumberFormat="1" applyFont="1" applyFill="1" applyAlignment="1">
      <alignment vertical="center"/>
    </xf>
    <xf numFmtId="0" fontId="70" fillId="2" borderId="0" xfId="3" applyFont="1" applyFill="1" applyAlignment="1">
      <alignment horizontal="centerContinuous" vertical="center"/>
    </xf>
    <xf numFmtId="0" fontId="70" fillId="3" borderId="0" xfId="3" applyFont="1" applyFill="1" applyAlignment="1">
      <alignment vertical="center"/>
    </xf>
    <xf numFmtId="0" fontId="70" fillId="0" borderId="0" xfId="3" applyFont="1" applyFill="1" applyAlignment="1">
      <alignment vertical="center"/>
    </xf>
    <xf numFmtId="0" fontId="71" fillId="0" borderId="0" xfId="3" applyNumberFormat="1" applyFont="1" applyFill="1" applyAlignment="1">
      <alignment vertical="center"/>
    </xf>
    <xf numFmtId="0" fontId="41" fillId="2" borderId="0" xfId="3" applyFont="1" applyFill="1" applyAlignment="1">
      <alignment horizontal="centerContinuous" vertical="center"/>
    </xf>
    <xf numFmtId="0" fontId="41" fillId="0" borderId="0" xfId="3" applyFont="1" applyFill="1" applyAlignment="1">
      <alignment vertical="center"/>
    </xf>
    <xf numFmtId="0" fontId="70" fillId="2" borderId="0" xfId="3" applyFont="1" applyFill="1" applyBorder="1" applyAlignment="1">
      <alignment horizontal="centerContinuous" vertical="center"/>
    </xf>
    <xf numFmtId="43" fontId="69" fillId="0" borderId="0" xfId="5" applyFont="1" applyFill="1" applyAlignment="1">
      <alignment vertical="center"/>
    </xf>
    <xf numFmtId="0" fontId="9" fillId="2" borderId="10" xfId="4" applyFont="1" applyFill="1" applyBorder="1" applyAlignment="1" applyProtection="1">
      <alignment horizontal="center" vertical="center"/>
    </xf>
    <xf numFmtId="191" fontId="61" fillId="2" borderId="10" xfId="3" applyNumberFormat="1" applyFont="1" applyFill="1" applyBorder="1" applyAlignment="1" applyProtection="1">
      <alignment horizontal="center" vertical="center" wrapText="1"/>
    </xf>
    <xf numFmtId="0" fontId="37" fillId="0" borderId="0" xfId="3" applyFont="1" applyFill="1" applyAlignment="1">
      <alignment horizontal="center" vertical="center"/>
    </xf>
    <xf numFmtId="0" fontId="37" fillId="0" borderId="0" xfId="3" applyFont="1" applyFill="1" applyAlignment="1">
      <alignment vertical="center"/>
    </xf>
    <xf numFmtId="0" fontId="37" fillId="0" borderId="0" xfId="3" applyNumberFormat="1" applyFont="1" applyFill="1" applyAlignment="1">
      <alignment vertical="center"/>
    </xf>
    <xf numFmtId="0" fontId="75" fillId="0" borderId="0" xfId="3" applyFont="1" applyFill="1" applyAlignment="1" applyProtection="1">
      <alignment vertical="center"/>
    </xf>
    <xf numFmtId="0" fontId="23" fillId="2" borderId="10" xfId="3" applyFont="1" applyFill="1" applyBorder="1" applyAlignment="1">
      <alignment horizontal="center" vertical="center" shrinkToFit="1"/>
    </xf>
    <xf numFmtId="43" fontId="23" fillId="2" borderId="10" xfId="5" applyFont="1" applyFill="1" applyBorder="1" applyAlignment="1">
      <alignment horizontal="right" vertical="center" shrinkToFit="1"/>
    </xf>
    <xf numFmtId="178" fontId="23" fillId="2" borderId="10" xfId="3" applyNumberFormat="1" applyFont="1" applyFill="1" applyBorder="1" applyAlignment="1">
      <alignment vertical="center" shrinkToFit="1"/>
    </xf>
    <xf numFmtId="0" fontId="23" fillId="2" borderId="10" xfId="3" applyFont="1" applyFill="1" applyBorder="1" applyAlignment="1">
      <alignment vertical="center" shrinkToFit="1"/>
    </xf>
    <xf numFmtId="0" fontId="70" fillId="2" borderId="0" xfId="3" applyNumberFormat="1" applyFont="1" applyFill="1" applyBorder="1" applyAlignment="1">
      <alignment horizontal="centerContinuous" vertical="center"/>
    </xf>
    <xf numFmtId="0" fontId="69" fillId="0" borderId="0" xfId="3" applyFont="1" applyFill="1" applyAlignment="1" applyProtection="1">
      <alignment vertical="center"/>
      <protection locked="0"/>
    </xf>
    <xf numFmtId="0" fontId="4" fillId="3" borderId="0" xfId="3" applyFont="1" applyFill="1" applyAlignment="1" applyProtection="1">
      <alignment horizontal="left" vertical="center"/>
      <protection locked="0"/>
    </xf>
    <xf numFmtId="0" fontId="70" fillId="3" borderId="0" xfId="3" applyFont="1" applyFill="1" applyAlignment="1" applyProtection="1">
      <alignment vertical="center"/>
      <protection locked="0"/>
    </xf>
    <xf numFmtId="0" fontId="77" fillId="2" borderId="0" xfId="3" applyFont="1" applyFill="1" applyAlignment="1">
      <alignment horizontal="centerContinuous" vertical="center"/>
    </xf>
    <xf numFmtId="0" fontId="77" fillId="0" borderId="0" xfId="3" applyFont="1" applyFill="1" applyAlignment="1">
      <alignment vertical="center"/>
    </xf>
    <xf numFmtId="0" fontId="69" fillId="0" borderId="0" xfId="3" applyFont="1" applyFill="1" applyAlignment="1">
      <alignment vertical="center" shrinkToFit="1"/>
    </xf>
    <xf numFmtId="0" fontId="70" fillId="2" borderId="0" xfId="3" applyFont="1" applyFill="1" applyBorder="1" applyAlignment="1">
      <alignment horizontal="centerContinuous" vertical="center" shrinkToFit="1"/>
    </xf>
    <xf numFmtId="0" fontId="70" fillId="3" borderId="0" xfId="3" applyFont="1" applyFill="1" applyAlignment="1">
      <alignment vertical="center" shrinkToFit="1"/>
    </xf>
    <xf numFmtId="0" fontId="4" fillId="0" borderId="0" xfId="3" applyFont="1" applyFill="1" applyAlignment="1">
      <alignment vertical="center" shrinkToFit="1"/>
    </xf>
    <xf numFmtId="0" fontId="23" fillId="0" borderId="0" xfId="3" applyFont="1" applyFill="1" applyAlignment="1">
      <alignment vertical="center"/>
    </xf>
    <xf numFmtId="43" fontId="73" fillId="3" borderId="0" xfId="5" applyFont="1" applyFill="1" applyBorder="1" applyAlignment="1">
      <alignment vertical="center" shrinkToFit="1"/>
    </xf>
    <xf numFmtId="0" fontId="73" fillId="3" borderId="0" xfId="3" applyFont="1" applyFill="1" applyAlignment="1">
      <alignment vertical="center"/>
    </xf>
    <xf numFmtId="0" fontId="77" fillId="2" borderId="0" xfId="3" applyFont="1" applyFill="1" applyAlignment="1">
      <alignment vertical="center"/>
    </xf>
    <xf numFmtId="0" fontId="69" fillId="3" borderId="0" xfId="3" applyFont="1" applyFill="1" applyAlignment="1" applyProtection="1">
      <alignment vertical="center"/>
      <protection locked="0"/>
    </xf>
    <xf numFmtId="0" fontId="77" fillId="0" borderId="0" xfId="3" applyFont="1" applyFill="1" applyAlignment="1" applyProtection="1">
      <alignment vertical="center"/>
      <protection locked="0"/>
    </xf>
    <xf numFmtId="0" fontId="77" fillId="2" borderId="0" xfId="4" applyFont="1" applyFill="1" applyAlignment="1">
      <alignment horizontal="centerContinuous" vertical="center"/>
    </xf>
    <xf numFmtId="0" fontId="78" fillId="0" borderId="0" xfId="3" applyFont="1" applyFill="1" applyAlignment="1">
      <alignment vertical="center"/>
    </xf>
    <xf numFmtId="0" fontId="77" fillId="3" borderId="0" xfId="3" applyFont="1" applyFill="1" applyAlignment="1">
      <alignment vertical="center"/>
    </xf>
    <xf numFmtId="0" fontId="4" fillId="3" borderId="11" xfId="4" applyFont="1" applyFill="1" applyBorder="1" applyAlignment="1" applyProtection="1">
      <alignment horizontal="center" vertical="center" shrinkToFit="1"/>
      <protection locked="0"/>
    </xf>
    <xf numFmtId="43" fontId="28" fillId="2" borderId="10" xfId="1" applyFont="1" applyFill="1" applyBorder="1" applyAlignment="1" applyProtection="1">
      <alignment vertical="center"/>
      <protection locked="0"/>
    </xf>
    <xf numFmtId="0" fontId="69" fillId="0" borderId="0" xfId="12" applyFont="1" applyFill="1" applyAlignment="1">
      <alignment vertical="center"/>
    </xf>
    <xf numFmtId="10" fontId="69" fillId="0" borderId="0" xfId="8" applyNumberFormat="1" applyFont="1" applyFill="1" applyAlignment="1">
      <alignment vertical="center"/>
    </xf>
    <xf numFmtId="0" fontId="77" fillId="2" borderId="0" xfId="12" applyFont="1" applyFill="1" applyBorder="1" applyAlignment="1">
      <alignment horizontal="centerContinuous" vertical="center"/>
    </xf>
    <xf numFmtId="0" fontId="69" fillId="0" borderId="0" xfId="12" applyFont="1" applyFill="1" applyAlignment="1" applyProtection="1">
      <alignment vertical="center"/>
    </xf>
    <xf numFmtId="10" fontId="69" fillId="0" borderId="0" xfId="8" applyNumberFormat="1" applyFont="1" applyFill="1" applyAlignment="1" applyProtection="1">
      <alignment vertical="center"/>
    </xf>
    <xf numFmtId="43" fontId="69" fillId="0" borderId="0" xfId="5" applyFont="1" applyFill="1" applyAlignment="1" applyProtection="1">
      <alignment vertical="center"/>
    </xf>
    <xf numFmtId="0" fontId="78" fillId="2" borderId="0" xfId="12" applyFont="1" applyFill="1" applyBorder="1" applyAlignment="1" applyProtection="1">
      <alignment horizontal="centerContinuous" vertical="center"/>
    </xf>
    <xf numFmtId="0" fontId="78" fillId="0" borderId="0" xfId="12" applyFont="1" applyFill="1" applyAlignment="1" applyProtection="1">
      <alignment vertical="center"/>
    </xf>
    <xf numFmtId="14" fontId="4" fillId="0" borderId="10" xfId="8" applyNumberFormat="1" applyFont="1" applyFill="1" applyBorder="1" applyAlignment="1" applyProtection="1">
      <alignment vertical="center" shrinkToFit="1"/>
      <protection locked="0"/>
    </xf>
    <xf numFmtId="0" fontId="69" fillId="0" borderId="0" xfId="3" applyFont="1" applyFill="1" applyBorder="1" applyAlignment="1">
      <alignment vertical="center"/>
    </xf>
    <xf numFmtId="0" fontId="77" fillId="2" borderId="0" xfId="12" applyFont="1" applyFill="1" applyBorder="1" applyAlignment="1" applyProtection="1">
      <alignment horizontal="centerContinuous" vertical="center"/>
    </xf>
    <xf numFmtId="0" fontId="77" fillId="0" borderId="0" xfId="12" applyFont="1" applyFill="1" applyAlignment="1" applyProtection="1">
      <alignment vertical="center"/>
    </xf>
    <xf numFmtId="0" fontId="63" fillId="0" borderId="0" xfId="3" applyFont="1" applyFill="1" applyAlignment="1">
      <alignment vertical="center"/>
    </xf>
    <xf numFmtId="0" fontId="77" fillId="2" borderId="0" xfId="3" applyNumberFormat="1" applyFont="1" applyFill="1" applyAlignment="1">
      <alignment horizontal="centerContinuous" vertical="center"/>
    </xf>
    <xf numFmtId="0" fontId="77" fillId="0" borderId="0" xfId="3" applyNumberFormat="1" applyFont="1" applyFill="1" applyAlignment="1">
      <alignment vertical="center"/>
    </xf>
    <xf numFmtId="0" fontId="77" fillId="2" borderId="0" xfId="3" applyFont="1" applyFill="1" applyAlignment="1" applyProtection="1">
      <alignment horizontal="centerContinuous" vertical="center"/>
    </xf>
    <xf numFmtId="0" fontId="77" fillId="0" borderId="0" xfId="3" applyFont="1" applyFill="1" applyAlignment="1" applyProtection="1">
      <alignment vertical="center"/>
    </xf>
    <xf numFmtId="43" fontId="23" fillId="0" borderId="0" xfId="5" applyFont="1" applyFill="1" applyAlignment="1" applyProtection="1">
      <alignment vertical="center"/>
    </xf>
    <xf numFmtId="43" fontId="23" fillId="0" borderId="0" xfId="1" applyFont="1" applyFill="1" applyAlignment="1" applyProtection="1">
      <alignment horizontal="center" vertical="center"/>
    </xf>
    <xf numFmtId="43" fontId="23" fillId="3" borderId="0" xfId="5" applyFont="1" applyFill="1" applyAlignment="1" applyProtection="1">
      <alignment vertical="center"/>
    </xf>
    <xf numFmtId="43" fontId="23" fillId="3" borderId="0" xfId="1" applyFont="1" applyFill="1" applyAlignment="1" applyProtection="1">
      <alignment horizontal="center" vertical="center"/>
    </xf>
    <xf numFmtId="0" fontId="78" fillId="2" borderId="0" xfId="3" applyFont="1" applyFill="1" applyBorder="1" applyAlignment="1">
      <alignment horizontal="centerContinuous" vertical="center"/>
    </xf>
    <xf numFmtId="43" fontId="4" fillId="3" borderId="10" xfId="5" applyFont="1" applyFill="1" applyBorder="1" applyAlignment="1" applyProtection="1">
      <alignment vertical="center" shrinkToFit="1"/>
    </xf>
    <xf numFmtId="43" fontId="4" fillId="3" borderId="10" xfId="1" applyFont="1" applyFill="1" applyBorder="1" applyAlignment="1" applyProtection="1">
      <alignment vertical="center" shrinkToFit="1"/>
    </xf>
    <xf numFmtId="0" fontId="77" fillId="2" borderId="0" xfId="3" applyFont="1" applyFill="1" applyBorder="1" applyAlignment="1">
      <alignment horizontal="centerContinuous" vertical="center"/>
    </xf>
    <xf numFmtId="0" fontId="78" fillId="2" borderId="0" xfId="3" applyFont="1" applyFill="1" applyAlignment="1" applyProtection="1">
      <alignment horizontal="centerContinuous" vertical="center"/>
    </xf>
    <xf numFmtId="43" fontId="23" fillId="3" borderId="10" xfId="1" applyFont="1" applyFill="1" applyBorder="1" applyAlignment="1" applyProtection="1">
      <alignment vertical="center" shrinkToFit="1"/>
    </xf>
    <xf numFmtId="178" fontId="23" fillId="3" borderId="10" xfId="5" applyNumberFormat="1" applyFont="1" applyFill="1" applyBorder="1" applyAlignment="1" applyProtection="1">
      <alignment vertical="center" shrinkToFit="1"/>
      <protection locked="0"/>
    </xf>
    <xf numFmtId="43" fontId="23" fillId="3" borderId="10" xfId="5" applyFont="1" applyFill="1" applyBorder="1" applyAlignment="1" applyProtection="1">
      <alignment vertical="center" shrinkToFit="1"/>
    </xf>
    <xf numFmtId="0" fontId="37" fillId="0" borderId="0" xfId="12" applyFont="1" applyFill="1" applyAlignment="1">
      <alignment vertical="center"/>
    </xf>
    <xf numFmtId="0" fontId="69" fillId="0" borderId="0" xfId="0" applyFont="1" applyFill="1">
      <alignment vertical="center"/>
    </xf>
    <xf numFmtId="0" fontId="69" fillId="3" borderId="0" xfId="0" applyFont="1" applyFill="1">
      <alignment vertical="center"/>
    </xf>
    <xf numFmtId="43" fontId="4" fillId="0" borderId="60" xfId="19" applyFont="1" applyFill="1" applyBorder="1" applyAlignment="1" applyProtection="1">
      <alignment vertical="center"/>
      <protection locked="0"/>
    </xf>
    <xf numFmtId="43" fontId="4" fillId="2" borderId="63" xfId="0" applyNumberFormat="1" applyFont="1" applyFill="1" applyBorder="1">
      <alignment vertical="center"/>
    </xf>
    <xf numFmtId="0" fontId="4" fillId="2" borderId="65" xfId="12" applyFont="1" applyFill="1" applyBorder="1" applyAlignment="1" applyProtection="1">
      <alignment vertical="center"/>
    </xf>
    <xf numFmtId="0" fontId="63" fillId="0" borderId="0" xfId="3" applyFont="1" applyFill="1">
      <alignment vertical="center"/>
    </xf>
    <xf numFmtId="0" fontId="77" fillId="0" borderId="0" xfId="3" applyNumberFormat="1" applyFont="1" applyFill="1">
      <alignment vertical="center"/>
    </xf>
    <xf numFmtId="0" fontId="75" fillId="0" borderId="10" xfId="3" applyFont="1" applyFill="1" applyBorder="1" applyAlignment="1" applyProtection="1">
      <alignment horizontal="left" vertical="center" shrinkToFit="1"/>
      <protection locked="0"/>
    </xf>
    <xf numFmtId="43" fontId="23" fillId="3" borderId="10" xfId="45" applyFont="1" applyFill="1" applyBorder="1" applyAlignment="1" applyProtection="1">
      <alignment vertical="center" shrinkToFit="1"/>
    </xf>
    <xf numFmtId="43" fontId="4" fillId="3" borderId="10" xfId="45" applyFont="1" applyFill="1" applyBorder="1" applyAlignment="1" applyProtection="1">
      <alignment vertical="center" shrinkToFit="1"/>
    </xf>
    <xf numFmtId="0" fontId="77" fillId="0" borderId="0" xfId="3" applyFont="1" applyFill="1">
      <alignment vertical="center"/>
    </xf>
    <xf numFmtId="0" fontId="77" fillId="0" borderId="0" xfId="12" applyFont="1" applyFill="1" applyAlignment="1">
      <alignment vertical="center"/>
    </xf>
    <xf numFmtId="0" fontId="37" fillId="0" borderId="11" xfId="12" applyFont="1" applyFill="1" applyBorder="1" applyAlignment="1" applyProtection="1">
      <alignment vertical="center" shrinkToFit="1"/>
      <protection locked="0"/>
    </xf>
    <xf numFmtId="0" fontId="37" fillId="0" borderId="10" xfId="12" applyFont="1" applyFill="1" applyBorder="1" applyAlignment="1" applyProtection="1">
      <alignment horizontal="center" vertical="center" shrinkToFit="1"/>
      <protection locked="0"/>
    </xf>
    <xf numFmtId="14" fontId="37" fillId="0" borderId="10" xfId="12" applyNumberFormat="1" applyFont="1" applyFill="1" applyBorder="1" applyAlignment="1" applyProtection="1">
      <alignment horizontal="center" vertical="center" shrinkToFit="1"/>
      <protection locked="0"/>
    </xf>
    <xf numFmtId="0" fontId="37" fillId="0" borderId="9" xfId="12" applyFont="1" applyFill="1" applyBorder="1" applyAlignment="1" applyProtection="1">
      <alignment vertical="center" shrinkToFit="1"/>
      <protection locked="0"/>
    </xf>
    <xf numFmtId="0" fontId="37" fillId="2" borderId="10" xfId="12" applyFont="1" applyFill="1" applyBorder="1" applyAlignment="1">
      <alignment horizontal="center" vertical="center" shrinkToFit="1"/>
    </xf>
    <xf numFmtId="0" fontId="37" fillId="2" borderId="9" xfId="12" applyFont="1" applyFill="1" applyBorder="1" applyAlignment="1">
      <alignment vertical="center" shrinkToFit="1"/>
    </xf>
    <xf numFmtId="43" fontId="37" fillId="2" borderId="7" xfId="5" applyFont="1" applyFill="1" applyBorder="1" applyAlignment="1">
      <alignment horizontal="right" vertical="center" shrinkToFit="1"/>
    </xf>
    <xf numFmtId="0" fontId="37" fillId="2" borderId="6" xfId="12" applyFont="1" applyFill="1" applyBorder="1" applyAlignment="1">
      <alignment vertical="center" shrinkToFit="1"/>
    </xf>
    <xf numFmtId="0" fontId="69" fillId="0" borderId="0" xfId="3" applyFont="1" applyFill="1" applyAlignment="1">
      <alignment horizontal="center" vertical="center"/>
    </xf>
    <xf numFmtId="178" fontId="23" fillId="0" borderId="10" xfId="3" applyNumberFormat="1" applyFont="1" applyFill="1" applyBorder="1" applyAlignment="1" applyProtection="1">
      <alignment vertical="center"/>
      <protection locked="0"/>
    </xf>
    <xf numFmtId="178" fontId="23" fillId="2" borderId="10" xfId="3" applyNumberFormat="1" applyFont="1" applyFill="1" applyBorder="1" applyAlignment="1">
      <alignment vertical="center"/>
    </xf>
    <xf numFmtId="10" fontId="23" fillId="2" borderId="10" xfId="8" applyNumberFormat="1" applyFont="1" applyFill="1" applyBorder="1" applyAlignment="1">
      <alignment vertical="center"/>
    </xf>
    <xf numFmtId="43" fontId="23" fillId="2" borderId="10" xfId="5" applyFont="1" applyFill="1" applyBorder="1" applyAlignment="1">
      <alignment vertical="center"/>
    </xf>
    <xf numFmtId="14" fontId="23" fillId="0" borderId="10" xfId="8" applyNumberFormat="1" applyFont="1" applyFill="1" applyBorder="1" applyAlignment="1" applyProtection="1">
      <alignment vertical="center"/>
      <protection locked="0"/>
    </xf>
    <xf numFmtId="14" fontId="23" fillId="2" borderId="10" xfId="8" applyNumberFormat="1" applyFont="1" applyFill="1" applyBorder="1" applyAlignment="1">
      <alignment vertical="center"/>
    </xf>
    <xf numFmtId="192" fontId="23" fillId="0" borderId="10" xfId="3" applyNumberFormat="1" applyFont="1" applyFill="1" applyBorder="1" applyAlignment="1" applyProtection="1">
      <alignment vertical="center"/>
      <protection locked="0"/>
    </xf>
    <xf numFmtId="192" fontId="23" fillId="2" borderId="10" xfId="3" applyNumberFormat="1" applyFont="1" applyFill="1" applyBorder="1" applyAlignment="1">
      <alignment vertical="center"/>
    </xf>
    <xf numFmtId="0" fontId="4" fillId="2" borderId="0" xfId="6" applyFont="1" applyFill="1" applyBorder="1" applyAlignment="1" applyProtection="1">
      <alignment horizontal="left" vertical="center"/>
    </xf>
    <xf numFmtId="0" fontId="4" fillId="2" borderId="0" xfId="3" applyNumberFormat="1" applyFont="1" applyFill="1" applyBorder="1" applyAlignment="1" applyProtection="1">
      <alignment horizontal="center" vertical="center"/>
    </xf>
    <xf numFmtId="178" fontId="4" fillId="3" borderId="64" xfId="3" applyNumberFormat="1" applyFont="1" applyFill="1" applyBorder="1" applyAlignment="1" applyProtection="1">
      <alignment vertical="center"/>
      <protection locked="0"/>
    </xf>
    <xf numFmtId="10" fontId="4" fillId="3" borderId="64" xfId="8" applyNumberFormat="1" applyFont="1" applyFill="1" applyBorder="1" applyAlignment="1" applyProtection="1">
      <alignment vertical="center"/>
      <protection locked="0"/>
    </xf>
    <xf numFmtId="179" fontId="4" fillId="3" borderId="64" xfId="8" applyNumberFormat="1" applyFont="1" applyFill="1" applyBorder="1" applyAlignment="1" applyProtection="1">
      <alignment vertical="center"/>
      <protection locked="0"/>
    </xf>
    <xf numFmtId="43" fontId="4" fillId="3" borderId="64" xfId="5" applyFont="1" applyFill="1" applyBorder="1" applyAlignment="1" applyProtection="1">
      <alignment vertical="center"/>
      <protection locked="0"/>
    </xf>
    <xf numFmtId="14" fontId="4" fillId="0" borderId="10" xfId="8" applyNumberFormat="1" applyFont="1" applyFill="1" applyBorder="1" applyAlignment="1" applyProtection="1">
      <alignment vertical="center"/>
      <protection locked="0"/>
    </xf>
    <xf numFmtId="0" fontId="37" fillId="0" borderId="10" xfId="3" applyFont="1" applyFill="1" applyBorder="1" applyAlignment="1" applyProtection="1">
      <alignment vertical="center"/>
      <protection locked="0"/>
    </xf>
    <xf numFmtId="178" fontId="37" fillId="0" borderId="10" xfId="3" applyNumberFormat="1" applyFont="1" applyFill="1" applyBorder="1" applyAlignment="1" applyProtection="1">
      <alignment horizontal="center" vertical="center"/>
      <protection locked="0"/>
    </xf>
    <xf numFmtId="0" fontId="69" fillId="0" borderId="0" xfId="21" applyFont="1" applyFill="1" applyAlignment="1">
      <alignment vertical="center"/>
    </xf>
    <xf numFmtId="0" fontId="77" fillId="2" borderId="0" xfId="21" applyFont="1" applyFill="1" applyBorder="1" applyAlignment="1">
      <alignment horizontal="centerContinuous" vertical="center"/>
    </xf>
    <xf numFmtId="0" fontId="77" fillId="0" borderId="0" xfId="21" applyFont="1" applyFill="1" applyAlignment="1">
      <alignment vertical="center"/>
    </xf>
    <xf numFmtId="0" fontId="69" fillId="3" borderId="0" xfId="12" applyFont="1" applyFill="1" applyAlignment="1">
      <alignment vertical="center"/>
    </xf>
    <xf numFmtId="0" fontId="78" fillId="2" borderId="0" xfId="12" applyFont="1" applyFill="1" applyBorder="1" applyAlignment="1">
      <alignment horizontal="centerContinuous" vertical="center"/>
    </xf>
    <xf numFmtId="0" fontId="78" fillId="3" borderId="0" xfId="12" applyFont="1" applyFill="1" applyAlignment="1">
      <alignment vertical="center"/>
    </xf>
    <xf numFmtId="0" fontId="78" fillId="0" borderId="0" xfId="12" applyFont="1" applyFill="1" applyAlignment="1">
      <alignment vertical="center"/>
    </xf>
    <xf numFmtId="0" fontId="77" fillId="3" borderId="0" xfId="12" applyFont="1" applyFill="1" applyAlignment="1">
      <alignment vertical="center"/>
    </xf>
    <xf numFmtId="0" fontId="5" fillId="3" borderId="0" xfId="0" applyFont="1" applyFill="1">
      <alignment vertical="center"/>
    </xf>
    <xf numFmtId="43" fontId="4" fillId="3" borderId="10" xfId="19" applyFont="1" applyFill="1" applyBorder="1" applyAlignment="1" applyProtection="1">
      <alignment horizontal="center" vertical="center" shrinkToFit="1"/>
    </xf>
    <xf numFmtId="43" fontId="4" fillId="8" borderId="10" xfId="19" applyFont="1" applyFill="1" applyBorder="1" applyAlignment="1" applyProtection="1">
      <alignment horizontal="center" vertical="center" shrinkToFit="1"/>
      <protection locked="0"/>
    </xf>
    <xf numFmtId="0" fontId="69" fillId="2" borderId="0" xfId="0" applyFont="1" applyFill="1">
      <alignment vertical="center"/>
    </xf>
    <xf numFmtId="185" fontId="4" fillId="3" borderId="0" xfId="22" applyNumberFormat="1" applyFont="1" applyFill="1" applyAlignment="1">
      <alignment vertical="center"/>
    </xf>
    <xf numFmtId="0" fontId="69" fillId="0" borderId="0" xfId="12" applyFont="1" applyFill="1" applyBorder="1" applyAlignment="1">
      <alignment vertical="center"/>
    </xf>
    <xf numFmtId="0" fontId="77" fillId="2" borderId="0" xfId="12" applyNumberFormat="1" applyFont="1" applyFill="1" applyAlignment="1">
      <alignment horizontal="centerContinuous" vertical="center"/>
    </xf>
    <xf numFmtId="0" fontId="77" fillId="0" borderId="0" xfId="12" applyNumberFormat="1" applyFont="1" applyFill="1" applyAlignment="1">
      <alignment vertical="center"/>
    </xf>
    <xf numFmtId="10" fontId="28" fillId="2" borderId="10" xfId="2" applyNumberFormat="1" applyFont="1" applyFill="1" applyBorder="1" applyAlignment="1" applyProtection="1">
      <alignment horizontal="center" vertical="center" shrinkToFit="1"/>
      <protection locked="0"/>
    </xf>
    <xf numFmtId="0" fontId="69" fillId="3" borderId="0" xfId="12" applyFont="1" applyFill="1" applyAlignment="1" applyProtection="1">
      <alignment vertical="center"/>
    </xf>
    <xf numFmtId="0" fontId="77" fillId="0" borderId="0" xfId="12" applyNumberFormat="1" applyFont="1" applyFill="1" applyAlignment="1" applyProtection="1">
      <alignment vertical="center"/>
    </xf>
    <xf numFmtId="0" fontId="69" fillId="2" borderId="0" xfId="12" applyFont="1" applyFill="1" applyAlignment="1">
      <alignment vertical="center"/>
    </xf>
    <xf numFmtId="43" fontId="4" fillId="3" borderId="10" xfId="1" applyFont="1" applyFill="1" applyBorder="1" applyAlignment="1">
      <alignment vertical="center"/>
    </xf>
    <xf numFmtId="43" fontId="4" fillId="8" borderId="10" xfId="1" applyFont="1" applyFill="1" applyBorder="1" applyAlignment="1">
      <alignment vertical="center"/>
    </xf>
    <xf numFmtId="43" fontId="4" fillId="0" borderId="62" xfId="1" applyFont="1" applyFill="1" applyBorder="1" applyAlignment="1" applyProtection="1">
      <alignment vertical="center"/>
      <protection locked="0"/>
    </xf>
    <xf numFmtId="0" fontId="69" fillId="0" borderId="0" xfId="29" applyFont="1" applyFill="1"/>
    <xf numFmtId="0" fontId="69" fillId="3" borderId="0" xfId="29" applyFont="1" applyFill="1"/>
    <xf numFmtId="0" fontId="11" fillId="3" borderId="0" xfId="29" applyFont="1" applyFill="1" applyAlignment="1">
      <alignment vertical="center"/>
    </xf>
    <xf numFmtId="0" fontId="24" fillId="3" borderId="0" xfId="29" applyFont="1" applyFill="1"/>
    <xf numFmtId="0" fontId="77" fillId="2" borderId="0" xfId="3" applyFont="1" applyFill="1" applyAlignment="1" applyProtection="1">
      <alignment horizontal="centerContinuous" vertical="center"/>
      <protection locked="0"/>
    </xf>
    <xf numFmtId="0" fontId="28" fillId="0" borderId="0" xfId="3" applyFont="1" applyFill="1" applyAlignment="1" applyProtection="1">
      <alignment vertical="center"/>
      <protection locked="0"/>
    </xf>
    <xf numFmtId="0" fontId="69" fillId="0" borderId="0" xfId="29" applyFont="1" applyFill="1" applyAlignment="1" applyProtection="1">
      <alignment vertical="center"/>
      <protection locked="0"/>
    </xf>
    <xf numFmtId="0" fontId="69" fillId="0" borderId="0" xfId="29" applyFont="1" applyFill="1" applyAlignment="1">
      <alignment vertical="center"/>
    </xf>
    <xf numFmtId="0" fontId="69" fillId="3" borderId="0" xfId="3" applyFont="1" applyFill="1" applyAlignment="1" applyProtection="1">
      <alignment vertical="center"/>
    </xf>
    <xf numFmtId="0" fontId="77" fillId="3" borderId="0" xfId="3" applyFont="1" applyFill="1" applyAlignment="1" applyProtection="1">
      <alignment horizontal="centerContinuous" vertical="center"/>
    </xf>
    <xf numFmtId="43" fontId="28" fillId="2" borderId="10" xfId="1" applyFont="1" applyFill="1" applyBorder="1" applyAlignment="1" applyProtection="1">
      <alignment horizontal="right" vertical="center"/>
    </xf>
    <xf numFmtId="189" fontId="69" fillId="0" borderId="0" xfId="3" applyNumberFormat="1" applyFont="1" applyFill="1" applyAlignment="1">
      <alignment vertical="center"/>
    </xf>
    <xf numFmtId="189" fontId="69" fillId="0" borderId="0" xfId="8" applyNumberFormat="1" applyFont="1" applyFill="1" applyAlignment="1">
      <alignment vertical="center"/>
    </xf>
    <xf numFmtId="189" fontId="78" fillId="0" borderId="0" xfId="3" applyNumberFormat="1" applyFont="1" applyFill="1" applyAlignment="1">
      <alignment vertical="center"/>
    </xf>
    <xf numFmtId="0" fontId="79" fillId="2" borderId="0" xfId="3" applyFont="1" applyFill="1" applyAlignment="1" applyProtection="1">
      <alignment horizontal="centerContinuous" vertical="center"/>
    </xf>
    <xf numFmtId="0" fontId="79" fillId="0" borderId="0" xfId="3" applyFont="1" applyFill="1" applyAlignment="1" applyProtection="1">
      <alignment vertical="center"/>
    </xf>
    <xf numFmtId="0" fontId="77" fillId="2" borderId="0" xfId="3" applyFont="1" applyFill="1" applyBorder="1" applyAlignment="1" applyProtection="1">
      <alignment horizontal="centerContinuous" vertical="center"/>
    </xf>
    <xf numFmtId="0" fontId="17" fillId="0" borderId="0" xfId="30" applyFont="1" applyFill="1"/>
    <xf numFmtId="0" fontId="4" fillId="3" borderId="11" xfId="30" applyFont="1" applyFill="1" applyBorder="1" applyAlignment="1">
      <alignment horizontal="center" vertical="center"/>
    </xf>
    <xf numFmtId="190" fontId="23" fillId="2" borderId="10" xfId="31" applyNumberFormat="1" applyFont="1" applyFill="1" applyBorder="1" applyAlignment="1">
      <alignment horizontal="left" vertical="center" wrapText="1"/>
    </xf>
    <xf numFmtId="190" fontId="23" fillId="0" borderId="10" xfId="31" applyNumberFormat="1" applyFont="1" applyFill="1" applyBorder="1" applyAlignment="1">
      <alignment horizontal="left" vertical="center" wrapText="1"/>
    </xf>
    <xf numFmtId="0" fontId="44" fillId="0" borderId="0" xfId="3" applyFont="1" applyFill="1" applyAlignment="1">
      <alignment vertical="center"/>
    </xf>
    <xf numFmtId="43" fontId="4" fillId="3" borderId="64" xfId="1" applyFont="1" applyFill="1" applyBorder="1" applyAlignment="1" applyProtection="1">
      <alignment horizontal="right" vertical="center"/>
    </xf>
    <xf numFmtId="0" fontId="4" fillId="3" borderId="66" xfId="3" applyFont="1" applyFill="1" applyBorder="1" applyAlignment="1" applyProtection="1">
      <alignment horizontal="center" vertical="center"/>
    </xf>
    <xf numFmtId="0" fontId="9" fillId="3" borderId="64" xfId="0" applyFont="1" applyFill="1" applyBorder="1" applyAlignment="1">
      <alignment horizontal="left" vertical="center" wrapText="1"/>
    </xf>
    <xf numFmtId="0" fontId="79" fillId="2" borderId="0" xfId="3" applyFont="1" applyFill="1" applyAlignment="1" applyProtection="1">
      <alignment vertical="center"/>
    </xf>
    <xf numFmtId="43" fontId="4" fillId="3" borderId="64" xfId="1" applyFont="1" applyFill="1" applyBorder="1" applyAlignment="1" applyProtection="1">
      <alignment horizontal="right" vertical="center"/>
      <protection locked="0"/>
    </xf>
    <xf numFmtId="43" fontId="4" fillId="3" borderId="10" xfId="1" applyFont="1" applyFill="1" applyBorder="1" applyAlignment="1" applyProtection="1">
      <alignment vertical="center"/>
    </xf>
    <xf numFmtId="0" fontId="4" fillId="8" borderId="10" xfId="3" applyFont="1" applyFill="1" applyBorder="1" applyAlignment="1">
      <alignment vertical="center"/>
    </xf>
    <xf numFmtId="0" fontId="81" fillId="0" borderId="0" xfId="7" applyFont="1" applyFill="1" applyAlignment="1" applyProtection="1">
      <alignment vertical="center"/>
    </xf>
    <xf numFmtId="0" fontId="69" fillId="0" borderId="0" xfId="32" applyFont="1" applyFill="1" applyAlignment="1">
      <alignment vertical="center" wrapText="1"/>
    </xf>
    <xf numFmtId="0" fontId="69" fillId="0" borderId="0" xfId="34" applyFont="1" applyFill="1" applyAlignment="1" applyProtection="1">
      <alignment vertical="center"/>
    </xf>
    <xf numFmtId="178" fontId="69" fillId="0" borderId="0" xfId="34" applyNumberFormat="1" applyFont="1" applyFill="1" applyAlignment="1" applyProtection="1">
      <alignment vertical="center"/>
    </xf>
    <xf numFmtId="0" fontId="69" fillId="0" borderId="0" xfId="34" applyFont="1" applyFill="1" applyAlignment="1" applyProtection="1">
      <alignment horizontal="center" vertical="center"/>
    </xf>
    <xf numFmtId="0" fontId="70" fillId="0" borderId="0" xfId="34" applyFont="1" applyFill="1" applyAlignment="1" applyProtection="1">
      <alignment vertical="center"/>
    </xf>
    <xf numFmtId="0" fontId="4" fillId="0" borderId="10" xfId="34" applyFont="1" applyFill="1" applyBorder="1" applyAlignment="1" applyProtection="1">
      <alignment vertical="center"/>
    </xf>
    <xf numFmtId="178" fontId="4" fillId="0" borderId="10" xfId="34" applyNumberFormat="1" applyFont="1" applyFill="1" applyBorder="1" applyAlignment="1" applyProtection="1">
      <alignment vertical="center"/>
    </xf>
    <xf numFmtId="0" fontId="4" fillId="0" borderId="10" xfId="34" applyFont="1" applyFill="1" applyBorder="1" applyAlignment="1" applyProtection="1">
      <alignment horizontal="center" vertical="center"/>
    </xf>
    <xf numFmtId="0" fontId="4" fillId="3" borderId="7" xfId="34" applyFont="1" applyFill="1" applyBorder="1" applyAlignment="1" applyProtection="1">
      <alignment vertical="center"/>
    </xf>
    <xf numFmtId="178" fontId="4" fillId="3" borderId="7" xfId="34" applyNumberFormat="1" applyFont="1" applyFill="1" applyBorder="1" applyAlignment="1" applyProtection="1">
      <alignment vertical="center"/>
    </xf>
    <xf numFmtId="0" fontId="4" fillId="3" borderId="7" xfId="34" applyFont="1" applyFill="1" applyBorder="1" applyAlignment="1" applyProtection="1">
      <alignment horizontal="center" vertical="center"/>
    </xf>
    <xf numFmtId="0" fontId="7" fillId="0" borderId="0" xfId="18" applyFont="1" applyFill="1" applyBorder="1" applyAlignment="1" applyProtection="1">
      <alignment vertical="center"/>
    </xf>
    <xf numFmtId="0" fontId="7" fillId="0" borderId="0" xfId="18" applyFont="1" applyFill="1" applyBorder="1" applyAlignment="1" applyProtection="1">
      <alignment horizontal="center" vertical="center"/>
    </xf>
    <xf numFmtId="43" fontId="4" fillId="0" borderId="0" xfId="18" applyNumberFormat="1" applyFont="1" applyFill="1" applyBorder="1" applyAlignment="1" applyProtection="1">
      <alignment vertical="center"/>
    </xf>
    <xf numFmtId="0" fontId="4" fillId="0" borderId="0" xfId="18" applyFont="1" applyFill="1" applyBorder="1" applyAlignment="1" applyProtection="1">
      <alignment horizontal="center" vertical="center"/>
    </xf>
    <xf numFmtId="0" fontId="4" fillId="0" borderId="0" xfId="18" applyFont="1" applyFill="1" applyBorder="1" applyAlignment="1" applyProtection="1">
      <alignment vertical="center"/>
    </xf>
    <xf numFmtId="43" fontId="4" fillId="0" borderId="0" xfId="18" applyNumberFormat="1" applyFont="1" applyFill="1" applyBorder="1" applyProtection="1"/>
    <xf numFmtId="43" fontId="4" fillId="0" borderId="0" xfId="1" applyFont="1" applyFill="1" applyBorder="1" applyAlignment="1" applyProtection="1">
      <alignment vertical="center"/>
    </xf>
    <xf numFmtId="43" fontId="7" fillId="0" borderId="0" xfId="1" applyFont="1" applyFill="1" applyBorder="1" applyAlignment="1" applyProtection="1">
      <alignment vertical="center"/>
    </xf>
    <xf numFmtId="43" fontId="4" fillId="0" borderId="0" xfId="1" applyFont="1" applyFill="1" applyBorder="1" applyAlignment="1" applyProtection="1"/>
    <xf numFmtId="0" fontId="44" fillId="0" borderId="0" xfId="18" applyFont="1" applyFill="1" applyAlignment="1" applyProtection="1">
      <alignment vertical="center"/>
      <protection locked="0"/>
    </xf>
    <xf numFmtId="0" fontId="70" fillId="2" borderId="0" xfId="4" applyFont="1" applyFill="1" applyAlignment="1">
      <alignment horizontal="centerContinuous" vertical="center"/>
    </xf>
    <xf numFmtId="0" fontId="70" fillId="2" borderId="0" xfId="4" applyFont="1" applyFill="1" applyAlignment="1" applyProtection="1">
      <alignment horizontal="centerContinuous" vertical="center"/>
    </xf>
    <xf numFmtId="0" fontId="70" fillId="3" borderId="0" xfId="4" applyFont="1" applyFill="1" applyAlignment="1" applyProtection="1">
      <alignment horizontal="centerContinuous" vertical="center"/>
    </xf>
    <xf numFmtId="0" fontId="70" fillId="0" borderId="0" xfId="3" applyFont="1" applyFill="1" applyAlignment="1" applyProtection="1">
      <alignment vertical="center"/>
      <protection locked="0"/>
    </xf>
    <xf numFmtId="0" fontId="16" fillId="0" borderId="0" xfId="18" applyFont="1" applyFill="1" applyBorder="1" applyAlignment="1" applyProtection="1">
      <alignment horizontal="center" vertical="center"/>
    </xf>
    <xf numFmtId="0" fontId="16" fillId="0" borderId="0" xfId="18" applyFont="1" applyFill="1" applyBorder="1" applyAlignment="1" applyProtection="1">
      <alignment horizontal="center" vertical="center" wrapText="1"/>
    </xf>
    <xf numFmtId="0" fontId="53" fillId="0" borderId="0" xfId="18" applyFont="1" applyFill="1" applyBorder="1" applyAlignment="1" applyProtection="1">
      <alignment vertical="center" wrapText="1"/>
    </xf>
    <xf numFmtId="0" fontId="83" fillId="0" borderId="0" xfId="18" applyFont="1" applyFill="1" applyAlignment="1" applyProtection="1">
      <alignment vertical="center"/>
      <protection locked="0"/>
    </xf>
    <xf numFmtId="43" fontId="4" fillId="0" borderId="0" xfId="1" applyFont="1" applyFill="1" applyBorder="1" applyAlignment="1" applyProtection="1">
      <alignment horizontal="center" vertical="center"/>
    </xf>
    <xf numFmtId="0" fontId="84" fillId="0" borderId="0" xfId="18" applyFont="1" applyFill="1" applyAlignment="1" applyProtection="1">
      <alignment horizontal="centerContinuous" vertical="center"/>
    </xf>
    <xf numFmtId="0" fontId="37" fillId="0" borderId="0" xfId="18" applyFont="1" applyFill="1" applyAlignment="1" applyProtection="1">
      <alignment horizontal="centerContinuous" vertical="center"/>
    </xf>
    <xf numFmtId="0" fontId="37" fillId="0" borderId="0" xfId="18" applyFont="1" applyFill="1" applyAlignment="1" applyProtection="1">
      <alignment vertical="center"/>
    </xf>
    <xf numFmtId="0" fontId="37" fillId="0" borderId="0" xfId="18" applyFont="1" applyFill="1" applyBorder="1" applyAlignment="1" applyProtection="1">
      <alignment horizontal="center" vertical="center"/>
    </xf>
    <xf numFmtId="43" fontId="37" fillId="0" borderId="0" xfId="1" applyFont="1" applyFill="1" applyBorder="1" applyAlignment="1" applyProtection="1">
      <alignment vertical="center"/>
    </xf>
    <xf numFmtId="43" fontId="37" fillId="0" borderId="0" xfId="1" applyFont="1" applyFill="1" applyBorder="1" applyAlignment="1" applyProtection="1">
      <alignment horizontal="center" vertical="center"/>
    </xf>
    <xf numFmtId="0" fontId="86" fillId="0" borderId="0" xfId="18" applyFont="1" applyFill="1" applyAlignment="1" applyProtection="1">
      <alignment vertical="center"/>
      <protection locked="0"/>
    </xf>
    <xf numFmtId="0" fontId="7" fillId="6" borderId="0" xfId="18" applyFont="1" applyFill="1" applyAlignment="1" applyProtection="1">
      <alignment vertical="center"/>
    </xf>
    <xf numFmtId="0" fontId="7" fillId="6" borderId="0" xfId="18" applyFont="1" applyFill="1" applyAlignment="1" applyProtection="1">
      <alignment horizontal="center" vertical="center"/>
    </xf>
    <xf numFmtId="0" fontId="16" fillId="0" borderId="0" xfId="18" applyFont="1" applyFill="1" applyBorder="1" applyAlignment="1" applyProtection="1">
      <alignment vertical="center"/>
    </xf>
    <xf numFmtId="0" fontId="27" fillId="0" borderId="0" xfId="18" applyFont="1" applyFill="1" applyBorder="1" applyAlignment="1" applyProtection="1">
      <alignment horizontal="centerContinuous" vertical="center"/>
    </xf>
    <xf numFmtId="0" fontId="87" fillId="0" borderId="0" xfId="18" applyFont="1" applyFill="1" applyBorder="1" applyAlignment="1" applyProtection="1">
      <alignment horizontal="center" vertical="center"/>
    </xf>
    <xf numFmtId="0" fontId="88" fillId="0" borderId="0" xfId="18" applyFont="1" applyFill="1" applyBorder="1" applyAlignment="1" applyProtection="1">
      <alignment vertical="center"/>
    </xf>
    <xf numFmtId="0" fontId="90" fillId="0" borderId="0" xfId="7" quotePrefix="1" applyFont="1" applyFill="1" applyBorder="1" applyAlignment="1" applyProtection="1">
      <alignment vertical="center"/>
    </xf>
    <xf numFmtId="0" fontId="90" fillId="0" borderId="0" xfId="18" applyFont="1" applyFill="1" applyBorder="1" applyAlignment="1" applyProtection="1">
      <alignment vertical="center"/>
    </xf>
    <xf numFmtId="0" fontId="16" fillId="0" borderId="0" xfId="18" applyFont="1" applyFill="1" applyAlignment="1" applyProtection="1">
      <alignment vertical="center"/>
    </xf>
    <xf numFmtId="0" fontId="16" fillId="0" borderId="0" xfId="18" applyFont="1" applyFill="1" applyProtection="1"/>
    <xf numFmtId="0" fontId="91" fillId="2" borderId="0" xfId="7" applyFont="1" applyFill="1" applyBorder="1" applyAlignment="1" applyProtection="1">
      <alignment horizontal="left" vertical="center" wrapText="1" indent="1"/>
    </xf>
    <xf numFmtId="0" fontId="91" fillId="0" borderId="0" xfId="7" applyFont="1" applyAlignment="1" applyProtection="1">
      <alignment vertical="center"/>
    </xf>
    <xf numFmtId="0" fontId="91" fillId="0" borderId="0" xfId="7" quotePrefix="1" applyFont="1" applyFill="1" applyBorder="1" applyAlignment="1" applyProtection="1">
      <alignment vertical="center" wrapText="1"/>
    </xf>
    <xf numFmtId="0" fontId="16" fillId="0" borderId="0" xfId="18" applyFont="1" applyFill="1" applyBorder="1" applyAlignment="1" applyProtection="1">
      <alignment vertical="center" wrapText="1"/>
    </xf>
    <xf numFmtId="0" fontId="90" fillId="2" borderId="0" xfId="7" applyFont="1" applyFill="1" applyBorder="1" applyAlignment="1" applyProtection="1">
      <alignment horizontal="left" vertical="center" wrapText="1" indent="1"/>
      <protection locked="0"/>
    </xf>
    <xf numFmtId="0" fontId="90" fillId="2" borderId="0" xfId="7" applyFont="1" applyFill="1" applyBorder="1" applyAlignment="1" applyProtection="1">
      <alignment horizontal="left" vertical="center" wrapText="1" indent="1"/>
    </xf>
    <xf numFmtId="0" fontId="90" fillId="0" borderId="0" xfId="7" applyFont="1" applyFill="1" applyAlignment="1" applyProtection="1">
      <alignment vertical="center"/>
      <protection locked="0"/>
    </xf>
    <xf numFmtId="0" fontId="90" fillId="0" borderId="0" xfId="7" quotePrefix="1" applyFont="1" applyFill="1" applyBorder="1" applyAlignment="1" applyProtection="1">
      <alignment vertical="center" wrapText="1"/>
    </xf>
    <xf numFmtId="0" fontId="90" fillId="2" borderId="0" xfId="18" applyFont="1" applyFill="1" applyBorder="1" applyAlignment="1">
      <alignment horizontal="left" vertical="center" wrapText="1" indent="1"/>
    </xf>
    <xf numFmtId="0" fontId="90" fillId="2" borderId="0" xfId="18" applyFont="1" applyFill="1" applyBorder="1" applyAlignment="1" applyProtection="1">
      <alignment horizontal="left" vertical="center" wrapText="1" indent="1"/>
      <protection locked="0"/>
    </xf>
    <xf numFmtId="43" fontId="4" fillId="3" borderId="10" xfId="19" applyFont="1" applyFill="1" applyBorder="1" applyAlignment="1" applyProtection="1">
      <alignment horizontal="center" vertical="center" shrinkToFit="1"/>
      <protection locked="0"/>
    </xf>
    <xf numFmtId="0" fontId="89" fillId="3" borderId="4" xfId="0" applyFont="1" applyFill="1" applyBorder="1" applyAlignment="1" applyProtection="1">
      <alignment vertical="center" wrapText="1"/>
    </xf>
    <xf numFmtId="0" fontId="16" fillId="3" borderId="54" xfId="0" applyFont="1" applyFill="1" applyBorder="1" applyAlignment="1" applyProtection="1">
      <alignment vertical="center" wrapText="1"/>
    </xf>
    <xf numFmtId="0" fontId="51" fillId="3" borderId="55" xfId="0" applyFont="1" applyFill="1" applyBorder="1" applyAlignment="1" applyProtection="1">
      <alignment vertical="center" wrapText="1"/>
    </xf>
    <xf numFmtId="0" fontId="15" fillId="3" borderId="0" xfId="18" applyFont="1" applyFill="1" applyBorder="1" applyAlignment="1" applyProtection="1">
      <alignment vertical="center"/>
    </xf>
    <xf numFmtId="43" fontId="40" fillId="2" borderId="0" xfId="1" applyFont="1" applyFill="1" applyBorder="1" applyAlignment="1" applyProtection="1">
      <alignment vertical="center"/>
    </xf>
    <xf numFmtId="43" fontId="11" fillId="0" borderId="10" xfId="1" applyFont="1" applyFill="1" applyBorder="1" applyAlignment="1" applyProtection="1">
      <alignment vertical="center" wrapText="1"/>
      <protection locked="0"/>
    </xf>
    <xf numFmtId="178" fontId="11" fillId="0" borderId="9" xfId="18" applyNumberFormat="1" applyFont="1" applyFill="1" applyBorder="1" applyAlignment="1" applyProtection="1">
      <alignment vertical="center" wrapText="1"/>
      <protection locked="0"/>
    </xf>
    <xf numFmtId="43" fontId="11" fillId="0" borderId="9" xfId="1" applyFont="1" applyFill="1" applyBorder="1" applyAlignment="1" applyProtection="1">
      <alignment vertical="center" wrapText="1"/>
      <protection locked="0"/>
    </xf>
    <xf numFmtId="43" fontId="65" fillId="3" borderId="10" xfId="1" applyFont="1" applyFill="1" applyBorder="1" applyAlignment="1" applyProtection="1">
      <alignment vertical="center" wrapText="1"/>
    </xf>
    <xf numFmtId="43" fontId="65" fillId="3" borderId="9" xfId="1" applyFont="1" applyFill="1" applyBorder="1" applyAlignment="1" applyProtection="1">
      <alignment vertical="center" wrapText="1"/>
    </xf>
    <xf numFmtId="43" fontId="11" fillId="2" borderId="10" xfId="1" applyFont="1" applyFill="1" applyBorder="1" applyAlignment="1" applyProtection="1">
      <alignment vertical="center" wrapText="1"/>
      <protection locked="0"/>
    </xf>
    <xf numFmtId="43" fontId="11" fillId="2" borderId="9" xfId="1" applyFont="1" applyFill="1" applyBorder="1" applyAlignment="1" applyProtection="1">
      <alignment vertical="center" wrapText="1"/>
      <protection locked="0"/>
    </xf>
    <xf numFmtId="43" fontId="65" fillId="3" borderId="7" xfId="1" applyFont="1" applyFill="1" applyBorder="1" applyAlignment="1" applyProtection="1">
      <alignment vertical="center" wrapText="1"/>
    </xf>
    <xf numFmtId="43" fontId="65" fillId="3" borderId="6" xfId="1" applyFont="1" applyFill="1" applyBorder="1" applyAlignment="1" applyProtection="1">
      <alignment vertical="center" wrapText="1"/>
    </xf>
    <xf numFmtId="43" fontId="11" fillId="4" borderId="10" xfId="1" applyFont="1" applyFill="1" applyBorder="1" applyAlignment="1" applyProtection="1">
      <alignment vertical="center" wrapText="1"/>
      <protection locked="0"/>
    </xf>
    <xf numFmtId="43" fontId="65" fillId="2" borderId="10" xfId="1" applyFont="1" applyFill="1" applyBorder="1" applyAlignment="1" applyProtection="1">
      <alignment vertical="center" wrapText="1"/>
    </xf>
    <xf numFmtId="43" fontId="11" fillId="2" borderId="10" xfId="1" applyFont="1" applyFill="1" applyBorder="1" applyAlignment="1" applyProtection="1">
      <alignment vertical="center" wrapText="1"/>
    </xf>
    <xf numFmtId="43" fontId="11" fillId="0" borderId="10" xfId="1" applyFont="1" applyFill="1" applyBorder="1" applyAlignment="1" applyProtection="1">
      <alignment vertical="center" wrapText="1"/>
    </xf>
    <xf numFmtId="43" fontId="4" fillId="0" borderId="10" xfId="1" applyFont="1" applyFill="1" applyBorder="1" applyAlignment="1" applyProtection="1">
      <alignment vertical="center" shrinkToFit="1"/>
      <protection locked="0"/>
    </xf>
    <xf numFmtId="43" fontId="7" fillId="2" borderId="10" xfId="1" applyFont="1" applyFill="1" applyBorder="1" applyAlignment="1" applyProtection="1">
      <alignment vertical="center" shrinkToFit="1"/>
    </xf>
    <xf numFmtId="43" fontId="4" fillId="2" borderId="10" xfId="1" applyFont="1" applyFill="1" applyBorder="1" applyAlignment="1" applyProtection="1">
      <alignment vertical="center" shrinkToFit="1"/>
      <protection hidden="1"/>
    </xf>
    <xf numFmtId="0" fontId="61" fillId="2" borderId="10" xfId="3" applyFont="1" applyFill="1" applyBorder="1" applyAlignment="1" applyProtection="1">
      <alignment horizontal="center" vertical="center" wrapText="1"/>
    </xf>
    <xf numFmtId="0" fontId="9" fillId="2" borderId="10" xfId="3" applyFont="1" applyFill="1" applyBorder="1" applyAlignment="1" applyProtection="1">
      <alignment horizontal="center" vertical="center" wrapText="1"/>
    </xf>
    <xf numFmtId="0" fontId="37" fillId="2" borderId="10" xfId="3" applyFont="1" applyFill="1" applyBorder="1" applyAlignment="1">
      <alignment horizontal="center" vertical="center"/>
    </xf>
    <xf numFmtId="0" fontId="37" fillId="2" borderId="10" xfId="3"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0" xfId="3" applyFont="1" applyFill="1" applyBorder="1" applyAlignment="1" applyProtection="1">
      <alignment horizontal="center" vertical="center" shrinkToFit="1"/>
      <protection locked="0"/>
    </xf>
    <xf numFmtId="0" fontId="4" fillId="0" borderId="10" xfId="3" applyFont="1" applyFill="1" applyBorder="1" applyAlignment="1" applyProtection="1">
      <alignment horizontal="center" vertical="center"/>
      <protection locked="0"/>
    </xf>
    <xf numFmtId="0" fontId="4" fillId="2" borderId="10" xfId="22" applyFont="1" applyFill="1" applyBorder="1" applyAlignment="1">
      <alignment horizontal="center" vertical="center" wrapText="1"/>
    </xf>
    <xf numFmtId="0" fontId="4" fillId="2" borderId="13" xfId="32" applyFont="1" applyFill="1" applyBorder="1" applyAlignment="1">
      <alignment horizontal="center" vertical="center" wrapText="1"/>
    </xf>
    <xf numFmtId="0" fontId="92" fillId="2" borderId="0" xfId="3" applyFont="1" applyFill="1" applyAlignment="1" applyProtection="1">
      <alignment horizontal="centerContinuous" vertical="center"/>
    </xf>
    <xf numFmtId="0" fontId="70" fillId="0" borderId="0" xfId="3" applyFont="1" applyFill="1">
      <alignment vertical="center"/>
    </xf>
    <xf numFmtId="0" fontId="39" fillId="2" borderId="0" xfId="4" applyFont="1" applyFill="1" applyAlignment="1">
      <alignment horizontal="centerContinuous" vertical="center"/>
    </xf>
    <xf numFmtId="0" fontId="39" fillId="0" borderId="0" xfId="3" applyFont="1" applyFill="1" applyAlignment="1">
      <alignment vertical="center"/>
    </xf>
    <xf numFmtId="0" fontId="70" fillId="2" borderId="0" xfId="4" applyFont="1" applyFill="1" applyBorder="1" applyAlignment="1">
      <alignment horizontal="centerContinuous" vertical="center"/>
    </xf>
    <xf numFmtId="0" fontId="70" fillId="2" borderId="0" xfId="12" applyFont="1" applyFill="1" applyBorder="1" applyAlignment="1">
      <alignment horizontal="centerContinuous" vertical="center"/>
    </xf>
    <xf numFmtId="0" fontId="70" fillId="2" borderId="0" xfId="0" applyFont="1" applyFill="1" applyAlignment="1">
      <alignment horizontal="centerContinuous" vertical="center"/>
    </xf>
    <xf numFmtId="0" fontId="70" fillId="2" borderId="0" xfId="12" applyFont="1" applyFill="1" applyBorder="1" applyAlignment="1" applyProtection="1">
      <alignment horizontal="centerContinuous" vertical="center"/>
    </xf>
    <xf numFmtId="0" fontId="39" fillId="2" borderId="0" xfId="12" applyFont="1" applyFill="1" applyBorder="1" applyAlignment="1" applyProtection="1">
      <alignment horizontal="centerContinuous" vertical="center"/>
    </xf>
    <xf numFmtId="0" fontId="70" fillId="2" borderId="0" xfId="21" applyFont="1" applyFill="1" applyBorder="1" applyAlignment="1">
      <alignment horizontal="centerContinuous" vertical="center"/>
    </xf>
    <xf numFmtId="0" fontId="39" fillId="2" borderId="0" xfId="12" applyFont="1" applyFill="1" applyBorder="1" applyAlignment="1">
      <alignment horizontal="centerContinuous" vertical="center"/>
    </xf>
    <xf numFmtId="0" fontId="70" fillId="2" borderId="0" xfId="12" applyNumberFormat="1" applyFont="1" applyFill="1" applyAlignment="1">
      <alignment horizontal="centerContinuous" vertical="center"/>
    </xf>
    <xf numFmtId="0" fontId="70" fillId="2" borderId="0" xfId="12" applyNumberFormat="1" applyFont="1" applyFill="1" applyAlignment="1" applyProtection="1">
      <alignment horizontal="centerContinuous" vertical="center"/>
    </xf>
    <xf numFmtId="0" fontId="70" fillId="2" borderId="0" xfId="3" applyFont="1" applyFill="1" applyAlignment="1" applyProtection="1">
      <alignment horizontal="centerContinuous" vertical="center"/>
      <protection locked="0"/>
    </xf>
    <xf numFmtId="0" fontId="70" fillId="2" borderId="0" xfId="3" applyFont="1" applyFill="1" applyBorder="1" applyAlignment="1" applyProtection="1">
      <alignment horizontal="centerContinuous" vertical="center"/>
    </xf>
    <xf numFmtId="0" fontId="75" fillId="2" borderId="10" xfId="3" applyFont="1" applyFill="1" applyBorder="1" applyAlignment="1" applyProtection="1">
      <alignment horizontal="center" vertical="center"/>
    </xf>
    <xf numFmtId="0" fontId="75" fillId="2" borderId="10" xfId="3" applyFont="1" applyFill="1" applyBorder="1" applyAlignment="1" applyProtection="1">
      <alignment horizontal="center" vertical="center" wrapText="1"/>
    </xf>
    <xf numFmtId="0" fontId="39" fillId="2" borderId="0" xfId="3" applyFont="1" applyFill="1" applyAlignment="1" applyProtection="1">
      <alignment vertical="center"/>
    </xf>
    <xf numFmtId="0" fontId="9" fillId="3" borderId="10" xfId="30" applyFont="1" applyFill="1" applyBorder="1" applyAlignment="1">
      <alignment vertical="center"/>
    </xf>
    <xf numFmtId="0" fontId="9" fillId="3" borderId="10" xfId="30" applyFont="1" applyFill="1" applyBorder="1" applyAlignment="1">
      <alignment horizontal="left" vertical="center"/>
    </xf>
    <xf numFmtId="0" fontId="37" fillId="2" borderId="10" xfId="3" applyFont="1" applyFill="1" applyBorder="1" applyAlignment="1" applyProtection="1">
      <alignment vertical="center" shrinkToFit="1"/>
    </xf>
    <xf numFmtId="180" fontId="37" fillId="2" borderId="11" xfId="5" applyNumberFormat="1" applyFont="1" applyFill="1" applyBorder="1" applyAlignment="1" applyProtection="1">
      <alignment vertical="center"/>
    </xf>
    <xf numFmtId="180" fontId="37" fillId="2" borderId="11" xfId="5" applyNumberFormat="1" applyFont="1" applyFill="1" applyBorder="1" applyAlignment="1" applyProtection="1">
      <alignment vertical="center"/>
      <protection locked="0"/>
    </xf>
    <xf numFmtId="180" fontId="37" fillId="2" borderId="11" xfId="3" applyNumberFormat="1" applyFont="1" applyFill="1" applyBorder="1" applyAlignment="1" applyProtection="1">
      <alignment vertical="center"/>
      <protection locked="0"/>
    </xf>
    <xf numFmtId="180" fontId="37" fillId="2" borderId="11" xfId="3" applyNumberFormat="1" applyFont="1" applyFill="1" applyBorder="1" applyAlignment="1" applyProtection="1">
      <alignment vertical="center"/>
    </xf>
    <xf numFmtId="0" fontId="37" fillId="2" borderId="11" xfId="3" applyFont="1" applyFill="1" applyBorder="1" applyAlignment="1" applyProtection="1">
      <alignment horizontal="center" vertical="center"/>
    </xf>
    <xf numFmtId="180" fontId="37" fillId="2" borderId="11" xfId="5" applyNumberFormat="1" applyFont="1" applyFill="1" applyBorder="1" applyAlignment="1" applyProtection="1">
      <alignment horizontal="left" vertical="center" wrapText="1"/>
    </xf>
    <xf numFmtId="180" fontId="37" fillId="2" borderId="8" xfId="5" applyNumberFormat="1" applyFont="1" applyFill="1" applyBorder="1" applyAlignment="1" applyProtection="1">
      <alignment vertical="center"/>
    </xf>
    <xf numFmtId="0" fontId="37" fillId="2" borderId="10" xfId="3" applyFont="1" applyFill="1" applyBorder="1" applyAlignment="1" applyProtection="1">
      <alignment horizontal="center" vertical="center"/>
    </xf>
    <xf numFmtId="0" fontId="37" fillId="2" borderId="13" xfId="3" applyFont="1" applyFill="1" applyBorder="1" applyAlignment="1" applyProtection="1">
      <alignment horizontal="center" vertical="center"/>
    </xf>
    <xf numFmtId="0" fontId="37" fillId="3" borderId="13" xfId="3" applyFont="1" applyFill="1" applyBorder="1" applyAlignment="1" applyProtection="1">
      <alignment horizontal="center" vertical="center"/>
    </xf>
    <xf numFmtId="43" fontId="37" fillId="2" borderId="10" xfId="1" applyFont="1" applyFill="1" applyBorder="1" applyAlignment="1" applyProtection="1">
      <alignment horizontal="center" vertical="center"/>
    </xf>
    <xf numFmtId="0" fontId="37" fillId="2" borderId="9" xfId="3" applyFont="1" applyFill="1" applyBorder="1" applyAlignment="1" applyProtection="1">
      <alignment horizontal="center" vertical="center"/>
    </xf>
    <xf numFmtId="0" fontId="37" fillId="2" borderId="14" xfId="3" applyFont="1" applyFill="1" applyBorder="1" applyAlignment="1" applyProtection="1">
      <alignment horizontal="center" vertical="center"/>
    </xf>
    <xf numFmtId="0" fontId="37" fillId="2" borderId="12" xfId="3" applyFont="1" applyFill="1" applyBorder="1" applyAlignment="1" applyProtection="1">
      <alignment horizontal="center" vertical="center"/>
    </xf>
    <xf numFmtId="0" fontId="37" fillId="0" borderId="0" xfId="3" applyFont="1" applyFill="1" applyAlignment="1" applyProtection="1">
      <alignment vertical="center"/>
    </xf>
    <xf numFmtId="31" fontId="9" fillId="2" borderId="0" xfId="4" applyNumberFormat="1" applyFont="1" applyFill="1" applyAlignment="1" applyProtection="1">
      <alignment horizontal="right" vertical="center"/>
    </xf>
    <xf numFmtId="0" fontId="9" fillId="2" borderId="0" xfId="4" applyNumberFormat="1" applyFont="1" applyFill="1" applyBorder="1" applyAlignment="1" applyProtection="1">
      <alignment vertical="center"/>
    </xf>
    <xf numFmtId="0" fontId="9" fillId="2" borderId="0" xfId="6" applyFont="1" applyFill="1" applyBorder="1" applyAlignment="1" applyProtection="1">
      <alignment horizontal="left" vertical="center"/>
    </xf>
    <xf numFmtId="0" fontId="37" fillId="2" borderId="0" xfId="3" applyFont="1" applyFill="1" applyAlignment="1" applyProtection="1">
      <alignment vertical="center"/>
    </xf>
    <xf numFmtId="0" fontId="37" fillId="2" borderId="0" xfId="3" applyFont="1" applyFill="1" applyBorder="1" applyAlignment="1" applyProtection="1">
      <alignment horizontal="center" vertical="center"/>
    </xf>
    <xf numFmtId="0" fontId="37" fillId="3" borderId="0" xfId="3" applyFont="1" applyFill="1" applyBorder="1" applyAlignment="1" applyProtection="1">
      <alignment horizontal="center" vertical="center"/>
    </xf>
    <xf numFmtId="0" fontId="37" fillId="2" borderId="0" xfId="12" applyFont="1" applyFill="1" applyBorder="1" applyAlignment="1">
      <alignment vertical="center"/>
    </xf>
    <xf numFmtId="0" fontId="37" fillId="2" borderId="0" xfId="3" applyFont="1" applyFill="1" applyBorder="1" applyAlignment="1" applyProtection="1">
      <alignment vertical="center"/>
    </xf>
    <xf numFmtId="31" fontId="37" fillId="2" borderId="0" xfId="4" applyNumberFormat="1" applyFont="1" applyFill="1" applyAlignment="1" applyProtection="1">
      <alignment horizontal="right" vertical="center"/>
    </xf>
    <xf numFmtId="0" fontId="37" fillId="2" borderId="0" xfId="4" applyNumberFormat="1" applyFont="1" applyFill="1" applyBorder="1" applyAlignment="1" applyProtection="1">
      <alignment vertical="center"/>
    </xf>
    <xf numFmtId="0" fontId="37" fillId="2" borderId="0" xfId="3" applyNumberFormat="1" applyFont="1" applyFill="1" applyBorder="1" applyAlignment="1" applyProtection="1">
      <alignment vertical="center"/>
    </xf>
    <xf numFmtId="0" fontId="37" fillId="3" borderId="0" xfId="3" applyNumberFormat="1" applyFont="1" applyFill="1" applyBorder="1" applyAlignment="1" applyProtection="1">
      <alignment vertical="center"/>
    </xf>
    <xf numFmtId="0" fontId="37" fillId="2" borderId="0" xfId="6" applyFont="1" applyFill="1" applyBorder="1" applyAlignment="1" applyProtection="1">
      <alignment horizontal="left" vertical="center"/>
    </xf>
    <xf numFmtId="0" fontId="37" fillId="2" borderId="0" xfId="3" applyNumberFormat="1" applyFont="1" applyFill="1" applyBorder="1" applyAlignment="1" applyProtection="1">
      <alignment horizontal="right" vertical="center"/>
    </xf>
    <xf numFmtId="0" fontId="37" fillId="2" borderId="0" xfId="3" applyNumberFormat="1" applyFont="1" applyFill="1" applyBorder="1" applyAlignment="1" applyProtection="1">
      <alignment horizontal="center" vertical="center"/>
    </xf>
    <xf numFmtId="0" fontId="37" fillId="0" borderId="0" xfId="3" applyNumberFormat="1" applyFont="1" applyFill="1" applyBorder="1" applyAlignment="1" applyProtection="1">
      <alignment vertical="center"/>
    </xf>
    <xf numFmtId="189" fontId="37" fillId="2" borderId="0" xfId="3" applyNumberFormat="1" applyFont="1" applyFill="1" applyAlignment="1">
      <alignment horizontal="center" vertical="center"/>
    </xf>
    <xf numFmtId="189" fontId="37" fillId="2" borderId="0" xfId="3" applyNumberFormat="1" applyFont="1" applyFill="1" applyAlignment="1">
      <alignment vertical="center"/>
    </xf>
    <xf numFmtId="189" fontId="37" fillId="0" borderId="0" xfId="3" applyNumberFormat="1" applyFont="1" applyFill="1" applyAlignment="1">
      <alignment vertical="center"/>
    </xf>
    <xf numFmtId="0" fontId="37" fillId="2" borderId="0" xfId="3" applyNumberFormat="1" applyFont="1" applyFill="1" applyBorder="1" applyAlignment="1">
      <alignment horizontal="center" vertical="center"/>
    </xf>
    <xf numFmtId="0" fontId="37" fillId="2" borderId="0" xfId="3" applyNumberFormat="1" applyFont="1" applyFill="1" applyBorder="1" applyAlignment="1">
      <alignment vertical="center"/>
    </xf>
    <xf numFmtId="0" fontId="37" fillId="2" borderId="0" xfId="3" applyNumberFormat="1" applyFont="1" applyFill="1" applyBorder="1" applyAlignment="1">
      <alignment horizontal="right" vertical="center"/>
    </xf>
    <xf numFmtId="0" fontId="37" fillId="0" borderId="0" xfId="3" applyNumberFormat="1" applyFont="1" applyFill="1" applyBorder="1" applyAlignment="1">
      <alignment vertical="center"/>
    </xf>
    <xf numFmtId="0" fontId="37" fillId="2" borderId="0" xfId="3" applyNumberFormat="1" applyFont="1" applyFill="1" applyBorder="1" applyAlignment="1">
      <alignment horizontal="centerContinuous" vertical="center"/>
    </xf>
    <xf numFmtId="0" fontId="37" fillId="2" borderId="0" xfId="12" applyFont="1" applyFill="1" applyBorder="1" applyAlignment="1" applyProtection="1">
      <alignment vertical="center"/>
    </xf>
    <xf numFmtId="0" fontId="37" fillId="2" borderId="0" xfId="3" applyNumberFormat="1" applyFont="1" applyFill="1" applyBorder="1" applyAlignment="1" applyProtection="1">
      <alignment horizontal="centerContinuous" vertical="center"/>
    </xf>
    <xf numFmtId="0" fontId="37" fillId="0" borderId="0" xfId="3" applyNumberFormat="1" applyFont="1" applyFill="1" applyAlignment="1" applyProtection="1">
      <alignment vertical="center"/>
    </xf>
    <xf numFmtId="0" fontId="37" fillId="2" borderId="0" xfId="30" applyFont="1" applyFill="1" applyBorder="1" applyAlignment="1">
      <alignment horizontal="centerContinuous" vertical="center"/>
    </xf>
    <xf numFmtId="0" fontId="37" fillId="2" borderId="0" xfId="3" applyFont="1" applyFill="1" applyBorder="1" applyAlignment="1">
      <alignment horizontal="center" vertical="center"/>
    </xf>
    <xf numFmtId="0" fontId="37" fillId="0" borderId="0" xfId="30" applyFont="1" applyFill="1"/>
    <xf numFmtId="0" fontId="37" fillId="2" borderId="0" xfId="30" applyFont="1" applyFill="1" applyBorder="1" applyAlignment="1">
      <alignment horizontal="center" vertical="center"/>
    </xf>
    <xf numFmtId="0" fontId="37" fillId="2" borderId="0" xfId="30" applyFont="1" applyFill="1" applyBorder="1" applyAlignment="1">
      <alignment vertical="center"/>
    </xf>
    <xf numFmtId="0" fontId="37" fillId="2" borderId="0" xfId="3" applyFont="1" applyFill="1" applyAlignment="1">
      <alignment vertical="center"/>
    </xf>
    <xf numFmtId="0" fontId="37" fillId="2" borderId="0" xfId="3" applyFont="1" applyFill="1" applyBorder="1" applyAlignment="1">
      <alignment horizontal="centerContinuous" vertical="center"/>
    </xf>
    <xf numFmtId="0" fontId="37" fillId="2" borderId="0" xfId="3" applyNumberFormat="1" applyFont="1" applyFill="1" applyAlignment="1" applyProtection="1">
      <alignment vertical="center"/>
    </xf>
    <xf numFmtId="0" fontId="37" fillId="2" borderId="0" xfId="3" applyNumberFormat="1" applyFont="1" applyFill="1" applyBorder="1" applyAlignment="1" applyProtection="1">
      <alignment horizontal="center" vertical="center"/>
    </xf>
    <xf numFmtId="0" fontId="92" fillId="0" borderId="0" xfId="3" applyFont="1" applyFill="1" applyAlignment="1" applyProtection="1">
      <alignment vertical="center"/>
    </xf>
    <xf numFmtId="180" fontId="37" fillId="0" borderId="10" xfId="5" applyNumberFormat="1" applyFont="1" applyFill="1" applyBorder="1" applyAlignment="1" applyProtection="1">
      <alignment vertical="center"/>
    </xf>
    <xf numFmtId="180" fontId="37" fillId="0" borderId="10" xfId="3" applyNumberFormat="1" applyFont="1" applyFill="1" applyBorder="1" applyAlignment="1" applyProtection="1">
      <alignment vertical="center"/>
    </xf>
    <xf numFmtId="0" fontId="93" fillId="0" borderId="0" xfId="0" applyFont="1" applyFill="1">
      <alignment vertical="center"/>
    </xf>
    <xf numFmtId="0" fontId="37" fillId="0" borderId="10" xfId="3" applyFont="1" applyFill="1" applyBorder="1" applyAlignment="1" applyProtection="1">
      <alignment vertical="center"/>
    </xf>
    <xf numFmtId="0" fontId="37" fillId="2" borderId="11" xfId="3" applyFont="1" applyFill="1" applyBorder="1" applyAlignment="1" applyProtection="1">
      <alignment vertical="center"/>
    </xf>
    <xf numFmtId="0" fontId="37" fillId="2" borderId="10" xfId="3" applyFont="1" applyFill="1" applyBorder="1" applyAlignment="1" applyProtection="1">
      <alignment vertical="center"/>
    </xf>
    <xf numFmtId="0" fontId="37" fillId="2" borderId="7" xfId="3" applyFont="1" applyFill="1" applyBorder="1" applyAlignment="1" applyProtection="1">
      <alignment horizontal="center" vertical="center"/>
    </xf>
    <xf numFmtId="0" fontId="92" fillId="0" borderId="0" xfId="3" applyFont="1" applyFill="1" applyAlignment="1">
      <alignment vertical="center"/>
    </xf>
    <xf numFmtId="178" fontId="37" fillId="0" borderId="9" xfId="3" applyNumberFormat="1" applyFont="1" applyFill="1" applyBorder="1" applyAlignment="1" applyProtection="1">
      <alignment horizontal="left" vertical="center" shrinkToFit="1"/>
    </xf>
    <xf numFmtId="178" fontId="37" fillId="0" borderId="9" xfId="3" applyNumberFormat="1" applyFont="1" applyFill="1" applyBorder="1" applyAlignment="1" applyProtection="1">
      <alignment horizontal="left" vertical="center" shrinkToFit="1"/>
      <protection locked="0"/>
    </xf>
    <xf numFmtId="178" fontId="37" fillId="2" borderId="9" xfId="3" applyNumberFormat="1" applyFont="1" applyFill="1" applyBorder="1" applyAlignment="1" applyProtection="1">
      <alignment horizontal="left" vertical="center"/>
    </xf>
    <xf numFmtId="178" fontId="37" fillId="2" borderId="6" xfId="3" applyNumberFormat="1" applyFont="1" applyFill="1" applyBorder="1" applyAlignment="1" applyProtection="1">
      <alignment horizontal="left" vertical="center"/>
    </xf>
    <xf numFmtId="0" fontId="37" fillId="2" borderId="0" xfId="3" applyNumberFormat="1" applyFont="1" applyFill="1" applyAlignment="1">
      <alignment vertical="center"/>
    </xf>
    <xf numFmtId="43" fontId="4" fillId="8" borderId="10" xfId="1" applyFont="1" applyFill="1" applyBorder="1" applyAlignment="1" applyProtection="1">
      <alignment horizontal="right" vertical="center"/>
    </xf>
    <xf numFmtId="43" fontId="4" fillId="3" borderId="10" xfId="1" applyFont="1" applyFill="1" applyBorder="1" applyAlignment="1" applyProtection="1">
      <alignment horizontal="right" vertical="center"/>
    </xf>
    <xf numFmtId="0" fontId="37" fillId="2" borderId="10" xfId="3" applyFont="1" applyFill="1" applyBorder="1" applyAlignment="1" applyProtection="1">
      <alignment horizontal="left" vertical="center" wrapText="1"/>
    </xf>
    <xf numFmtId="43" fontId="4" fillId="2" borderId="7" xfId="1" applyFont="1" applyFill="1" applyBorder="1" applyAlignment="1" applyProtection="1">
      <alignment horizontal="right" vertical="center"/>
    </xf>
    <xf numFmtId="180" fontId="37" fillId="2" borderId="10" xfId="5" applyNumberFormat="1" applyFont="1" applyFill="1" applyBorder="1" applyAlignment="1" applyProtection="1">
      <alignment vertical="center" wrapText="1"/>
    </xf>
    <xf numFmtId="0" fontId="37" fillId="3" borderId="10" xfId="3" applyFont="1" applyFill="1" applyBorder="1" applyAlignment="1" applyProtection="1">
      <alignment vertical="center"/>
    </xf>
    <xf numFmtId="43" fontId="4" fillId="7" borderId="10" xfId="1" applyFont="1" applyFill="1" applyBorder="1" applyAlignment="1" applyProtection="1">
      <alignment horizontal="right" vertical="center"/>
    </xf>
    <xf numFmtId="43" fontId="4" fillId="7" borderId="10" xfId="1" applyFont="1" applyFill="1" applyBorder="1" applyAlignment="1" applyProtection="1">
      <alignment horizontal="right" vertical="center"/>
      <protection locked="0"/>
    </xf>
    <xf numFmtId="43" fontId="4" fillId="8" borderId="10" xfId="1" applyFont="1" applyFill="1" applyBorder="1" applyAlignment="1" applyProtection="1">
      <alignment horizontal="right" vertical="center"/>
      <protection locked="0"/>
    </xf>
    <xf numFmtId="43" fontId="4" fillId="3" borderId="10" xfId="1" applyFont="1" applyFill="1" applyBorder="1" applyAlignment="1" applyProtection="1">
      <alignment horizontal="right" vertical="center"/>
      <protection locked="0"/>
    </xf>
    <xf numFmtId="180" fontId="37" fillId="2" borderId="10" xfId="5" applyNumberFormat="1" applyFont="1" applyFill="1" applyBorder="1" applyAlignment="1" applyProtection="1">
      <alignment vertical="center"/>
    </xf>
    <xf numFmtId="180" fontId="37" fillId="2" borderId="10" xfId="3" applyNumberFormat="1" applyFont="1" applyFill="1" applyBorder="1" applyAlignment="1" applyProtection="1">
      <alignment vertical="center"/>
    </xf>
    <xf numFmtId="180" fontId="37" fillId="2" borderId="10" xfId="5" applyNumberFormat="1" applyFont="1" applyFill="1" applyBorder="1" applyAlignment="1" applyProtection="1">
      <alignment vertical="center" shrinkToFit="1"/>
    </xf>
    <xf numFmtId="180" fontId="37" fillId="2" borderId="10" xfId="5" applyNumberFormat="1" applyFont="1" applyFill="1" applyBorder="1" applyAlignment="1" applyProtection="1">
      <alignment vertical="center" wrapText="1" shrinkToFit="1"/>
    </xf>
    <xf numFmtId="180" fontId="37" fillId="3" borderId="64" xfId="5" applyNumberFormat="1" applyFont="1" applyFill="1" applyBorder="1" applyAlignment="1" applyProtection="1">
      <alignment vertical="center" shrinkToFit="1"/>
    </xf>
    <xf numFmtId="0" fontId="75" fillId="2" borderId="0" xfId="3" applyNumberFormat="1" applyFont="1" applyFill="1" applyBorder="1" applyAlignment="1" applyProtection="1">
      <alignment vertical="center"/>
    </xf>
    <xf numFmtId="0" fontId="75" fillId="2" borderId="0" xfId="3" applyFont="1" applyFill="1" applyAlignment="1" applyProtection="1">
      <alignment vertical="center"/>
    </xf>
    <xf numFmtId="0" fontId="37" fillId="2" borderId="0" xfId="3" applyFont="1" applyFill="1" applyBorder="1" applyAlignment="1" applyProtection="1">
      <alignment horizontal="right" vertical="center"/>
    </xf>
    <xf numFmtId="0" fontId="37" fillId="0" borderId="0" xfId="3" applyFont="1" applyFill="1" applyBorder="1" applyAlignment="1" applyProtection="1">
      <alignment vertical="center"/>
    </xf>
    <xf numFmtId="0" fontId="37" fillId="2" borderId="0" xfId="3" applyFont="1" applyFill="1" applyBorder="1" applyAlignment="1" applyProtection="1">
      <alignment horizontal="centerContinuous" vertical="center"/>
    </xf>
    <xf numFmtId="0" fontId="9" fillId="0" borderId="0" xfId="3" applyFont="1" applyFill="1" applyBorder="1" applyAlignment="1">
      <alignment vertical="center"/>
    </xf>
    <xf numFmtId="31" fontId="37" fillId="2" borderId="0" xfId="3" applyNumberFormat="1" applyFont="1" applyFill="1" applyBorder="1" applyAlignment="1">
      <alignment vertical="center"/>
    </xf>
    <xf numFmtId="0" fontId="37" fillId="0" borderId="0" xfId="3" applyFont="1" applyFill="1" applyBorder="1" applyAlignment="1">
      <alignment vertical="center"/>
    </xf>
    <xf numFmtId="31" fontId="37" fillId="0" borderId="0" xfId="4" applyNumberFormat="1" applyFont="1" applyFill="1" applyAlignment="1" applyProtection="1">
      <alignment horizontal="right" vertical="center"/>
    </xf>
    <xf numFmtId="0" fontId="37" fillId="2" borderId="0" xfId="3" applyFont="1" applyFill="1" applyBorder="1" applyAlignment="1">
      <alignment horizontal="left" vertical="center"/>
    </xf>
    <xf numFmtId="0" fontId="37" fillId="0" borderId="0" xfId="3" applyFont="1" applyFill="1" applyBorder="1" applyAlignment="1">
      <alignment horizontal="center" vertical="center"/>
    </xf>
    <xf numFmtId="0" fontId="37" fillId="2" borderId="0" xfId="3" applyFont="1" applyFill="1" applyBorder="1" applyAlignment="1">
      <alignment horizontal="right" vertical="center"/>
    </xf>
    <xf numFmtId="0" fontId="37" fillId="2" borderId="0" xfId="3" applyFont="1" applyFill="1" applyAlignment="1">
      <alignment horizontal="center" vertical="center"/>
    </xf>
    <xf numFmtId="14" fontId="37" fillId="2" borderId="0" xfId="3" applyNumberFormat="1" applyFont="1" applyFill="1" applyBorder="1" applyAlignment="1">
      <alignment horizontal="left" vertical="center"/>
    </xf>
    <xf numFmtId="14" fontId="37" fillId="2" borderId="0" xfId="3" applyNumberFormat="1" applyFont="1" applyFill="1" applyBorder="1" applyAlignment="1" applyProtection="1">
      <alignment vertical="center"/>
    </xf>
    <xf numFmtId="14" fontId="37" fillId="2" borderId="0" xfId="3" applyNumberFormat="1" applyFont="1" applyFill="1" applyAlignment="1">
      <alignment horizontal="left" vertical="center"/>
    </xf>
    <xf numFmtId="0" fontId="9" fillId="0" borderId="0" xfId="3" applyFont="1" applyFill="1" applyAlignment="1">
      <alignment vertical="center" wrapText="1"/>
    </xf>
    <xf numFmtId="0" fontId="37" fillId="2" borderId="14"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37" fillId="0" borderId="0" xfId="3" applyFont="1" applyFill="1" applyAlignment="1">
      <alignment vertical="center" wrapText="1"/>
    </xf>
    <xf numFmtId="0" fontId="37" fillId="0" borderId="11" xfId="3" applyFont="1" applyFill="1" applyBorder="1" applyAlignment="1">
      <alignment horizontal="justify" vertical="center"/>
    </xf>
    <xf numFmtId="0" fontId="37" fillId="0" borderId="10" xfId="3" applyFont="1" applyFill="1" applyBorder="1" applyAlignment="1">
      <alignment horizontal="center" vertical="center"/>
    </xf>
    <xf numFmtId="178" fontId="37" fillId="0" borderId="10" xfId="3" applyNumberFormat="1" applyFont="1" applyFill="1" applyBorder="1" applyAlignment="1">
      <alignment horizontal="right" vertical="center"/>
    </xf>
    <xf numFmtId="10" fontId="37" fillId="0" borderId="10" xfId="8" applyNumberFormat="1" applyFont="1" applyFill="1" applyBorder="1" applyAlignment="1">
      <alignment horizontal="center" vertical="center"/>
    </xf>
    <xf numFmtId="0" fontId="37" fillId="0" borderId="9" xfId="3" applyFont="1" applyFill="1" applyBorder="1" applyAlignment="1">
      <alignment horizontal="center" vertical="center"/>
    </xf>
    <xf numFmtId="0" fontId="37" fillId="0" borderId="8" xfId="3" applyFont="1" applyFill="1" applyBorder="1" applyAlignment="1">
      <alignment horizontal="justify" vertical="center"/>
    </xf>
    <xf numFmtId="0" fontId="37" fillId="0" borderId="7" xfId="3" applyFont="1" applyFill="1" applyBorder="1" applyAlignment="1">
      <alignment horizontal="center" vertical="center"/>
    </xf>
    <xf numFmtId="178" fontId="37" fillId="0" borderId="7" xfId="3" applyNumberFormat="1" applyFont="1" applyFill="1" applyBorder="1" applyAlignment="1">
      <alignment horizontal="right" vertical="center"/>
    </xf>
    <xf numFmtId="10" fontId="37" fillId="0" borderId="7" xfId="8" applyNumberFormat="1" applyFont="1" applyFill="1" applyBorder="1" applyAlignment="1">
      <alignment horizontal="center" vertical="center"/>
    </xf>
    <xf numFmtId="0" fontId="37" fillId="0" borderId="6" xfId="3" applyFont="1" applyFill="1" applyBorder="1" applyAlignment="1">
      <alignment horizontal="center" vertical="center"/>
    </xf>
    <xf numFmtId="0" fontId="37" fillId="2" borderId="12" xfId="3" applyFont="1" applyFill="1" applyBorder="1" applyAlignment="1">
      <alignment horizontal="center" vertical="center" wrapText="1"/>
    </xf>
    <xf numFmtId="0" fontId="37" fillId="0" borderId="11" xfId="3" applyFont="1" applyFill="1" applyBorder="1" applyAlignment="1">
      <alignment vertical="center"/>
    </xf>
    <xf numFmtId="0" fontId="37" fillId="0" borderId="10" xfId="3" applyFont="1" applyFill="1" applyBorder="1" applyAlignment="1">
      <alignment vertical="center"/>
    </xf>
    <xf numFmtId="0" fontId="37" fillId="0" borderId="9" xfId="3" applyFont="1" applyFill="1" applyBorder="1" applyAlignment="1">
      <alignment vertical="center"/>
    </xf>
    <xf numFmtId="0" fontId="37" fillId="2" borderId="8" xfId="3" applyFont="1" applyFill="1" applyBorder="1" applyAlignment="1">
      <alignment vertical="center"/>
    </xf>
    <xf numFmtId="0" fontId="37" fillId="2" borderId="7" xfId="3" applyFont="1" applyFill="1" applyBorder="1" applyAlignment="1">
      <alignment vertical="center"/>
    </xf>
    <xf numFmtId="0" fontId="37" fillId="2" borderId="6" xfId="3" applyFont="1" applyFill="1" applyBorder="1" applyAlignment="1">
      <alignment vertical="center"/>
    </xf>
    <xf numFmtId="0" fontId="37" fillId="2" borderId="8" xfId="3" applyFont="1" applyFill="1" applyBorder="1" applyAlignment="1">
      <alignment horizontal="justify" vertical="center"/>
    </xf>
    <xf numFmtId="0" fontId="37" fillId="2" borderId="7" xfId="3" applyFont="1" applyFill="1" applyBorder="1" applyAlignment="1">
      <alignment horizontal="center" vertical="center"/>
    </xf>
    <xf numFmtId="178" fontId="37" fillId="2" borderId="7" xfId="3" applyNumberFormat="1" applyFont="1" applyFill="1" applyBorder="1" applyAlignment="1">
      <alignment horizontal="right" vertical="center"/>
    </xf>
    <xf numFmtId="10" fontId="37" fillId="2" borderId="7" xfId="8" applyNumberFormat="1" applyFont="1" applyFill="1" applyBorder="1" applyAlignment="1">
      <alignment horizontal="center" vertical="center"/>
    </xf>
    <xf numFmtId="0" fontId="37" fillId="2" borderId="6" xfId="3" applyFont="1" applyFill="1" applyBorder="1" applyAlignment="1">
      <alignment horizontal="center" vertical="center"/>
    </xf>
    <xf numFmtId="0" fontId="37" fillId="2" borderId="0" xfId="3" applyFont="1" applyFill="1" applyAlignment="1">
      <alignment horizontal="justify" vertical="center"/>
    </xf>
    <xf numFmtId="0" fontId="37" fillId="2" borderId="14" xfId="3" applyFont="1" applyFill="1" applyBorder="1" applyAlignment="1">
      <alignment horizontal="center" vertical="center"/>
    </xf>
    <xf numFmtId="0" fontId="37" fillId="2" borderId="13" xfId="3" applyFont="1" applyFill="1" applyBorder="1" applyAlignment="1">
      <alignment horizontal="center" vertical="center"/>
    </xf>
    <xf numFmtId="0" fontId="37" fillId="2" borderId="12" xfId="3" applyFont="1" applyFill="1" applyBorder="1" applyAlignment="1">
      <alignment horizontal="center" vertical="center"/>
    </xf>
    <xf numFmtId="0" fontId="37" fillId="2" borderId="11" xfId="3" applyFont="1" applyFill="1" applyBorder="1" applyAlignment="1">
      <alignment horizontal="justify" vertical="center"/>
    </xf>
    <xf numFmtId="178" fontId="37" fillId="2" borderId="10" xfId="3" applyNumberFormat="1" applyFont="1" applyFill="1" applyBorder="1" applyAlignment="1">
      <alignment horizontal="right" vertical="center"/>
    </xf>
    <xf numFmtId="0" fontId="37" fillId="2" borderId="9" xfId="3" applyFont="1" applyFill="1" applyBorder="1" applyAlignment="1">
      <alignment horizontal="center" vertical="center"/>
    </xf>
    <xf numFmtId="0" fontId="37" fillId="2" borderId="0" xfId="3" applyFont="1" applyFill="1" applyBorder="1" applyAlignment="1">
      <alignment horizontal="justify" vertical="top" wrapText="1"/>
    </xf>
    <xf numFmtId="0" fontId="37" fillId="2" borderId="0" xfId="3" applyFont="1" applyFill="1" applyBorder="1" applyAlignment="1">
      <alignment horizontal="center" wrapText="1"/>
    </xf>
    <xf numFmtId="0" fontId="37" fillId="2" borderId="0" xfId="3" applyFont="1" applyFill="1" applyBorder="1" applyAlignment="1">
      <alignment wrapText="1"/>
    </xf>
    <xf numFmtId="0" fontId="37" fillId="2" borderId="0" xfId="3" applyFont="1" applyFill="1" applyBorder="1" applyAlignment="1">
      <alignment vertical="center"/>
    </xf>
    <xf numFmtId="0" fontId="37" fillId="0" borderId="11" xfId="3" applyFont="1" applyFill="1" applyBorder="1" applyAlignment="1">
      <alignment horizontal="justify" vertical="top" wrapText="1"/>
    </xf>
    <xf numFmtId="0" fontId="37" fillId="0" borderId="10" xfId="3" applyFont="1" applyFill="1" applyBorder="1" applyAlignment="1">
      <alignment horizontal="center" wrapText="1"/>
    </xf>
    <xf numFmtId="0" fontId="37" fillId="0" borderId="38" xfId="3" applyFont="1" applyFill="1" applyBorder="1" applyAlignment="1">
      <alignment wrapText="1"/>
    </xf>
    <xf numFmtId="0" fontId="37" fillId="0" borderId="23" xfId="3" applyFont="1" applyFill="1" applyBorder="1" applyAlignment="1">
      <alignment vertical="center"/>
    </xf>
    <xf numFmtId="0" fontId="37" fillId="0" borderId="20" xfId="3" applyFont="1" applyFill="1" applyBorder="1" applyAlignment="1">
      <alignment horizontal="justify" vertical="top" wrapText="1"/>
    </xf>
    <xf numFmtId="0" fontId="37" fillId="0" borderId="21" xfId="3" applyFont="1" applyFill="1" applyBorder="1" applyAlignment="1">
      <alignment horizontal="center" wrapText="1"/>
    </xf>
    <xf numFmtId="0" fontId="37" fillId="0" borderId="37" xfId="3" applyFont="1" applyFill="1" applyBorder="1" applyAlignment="1">
      <alignment wrapText="1"/>
    </xf>
    <xf numFmtId="0" fontId="37" fillId="0" borderId="36" xfId="3" applyFont="1" applyFill="1" applyBorder="1" applyAlignment="1">
      <alignment vertical="center"/>
    </xf>
    <xf numFmtId="0" fontId="37" fillId="0" borderId="22" xfId="3" applyFont="1" applyFill="1" applyBorder="1" applyAlignment="1">
      <alignment horizontal="center" vertical="center"/>
    </xf>
    <xf numFmtId="0" fontId="37" fillId="2" borderId="8" xfId="3" applyFont="1" applyFill="1" applyBorder="1" applyAlignment="1">
      <alignment horizontal="justify" vertical="top" wrapText="1"/>
    </xf>
    <xf numFmtId="0" fontId="37" fillId="2" borderId="7" xfId="3" applyFont="1" applyFill="1" applyBorder="1" applyAlignment="1">
      <alignment horizontal="center" wrapText="1"/>
    </xf>
    <xf numFmtId="0" fontId="37" fillId="2" borderId="35" xfId="3" applyFont="1" applyFill="1" applyBorder="1" applyAlignment="1">
      <alignment wrapText="1"/>
    </xf>
    <xf numFmtId="0" fontId="37" fillId="2" borderId="34" xfId="3" applyFont="1" applyFill="1" applyBorder="1" applyAlignment="1">
      <alignment vertical="center"/>
    </xf>
    <xf numFmtId="0" fontId="37" fillId="2" borderId="0" xfId="32" applyFont="1" applyFill="1" applyAlignment="1">
      <alignment horizontal="center" vertical="center" wrapText="1"/>
    </xf>
    <xf numFmtId="0" fontId="37" fillId="0" borderId="0" xfId="32" applyFont="1" applyFill="1" applyAlignment="1">
      <alignment vertical="center" wrapText="1"/>
    </xf>
    <xf numFmtId="0" fontId="37" fillId="2" borderId="10" xfId="32" applyFont="1" applyFill="1" applyBorder="1" applyAlignment="1">
      <alignment horizontal="center" vertical="center" wrapText="1"/>
    </xf>
    <xf numFmtId="0" fontId="37" fillId="2" borderId="9" xfId="32" applyFont="1" applyFill="1" applyBorder="1" applyAlignment="1">
      <alignment horizontal="center" vertical="center" wrapText="1"/>
    </xf>
    <xf numFmtId="0" fontId="37" fillId="0" borderId="11" xfId="32" applyFont="1" applyFill="1" applyBorder="1" applyAlignment="1">
      <alignment horizontal="justify" vertical="center" wrapText="1"/>
    </xf>
    <xf numFmtId="0" fontId="37" fillId="0" borderId="41" xfId="32" applyFont="1" applyFill="1" applyBorder="1" applyAlignment="1">
      <alignment horizontal="justify" vertical="center" wrapText="1"/>
    </xf>
    <xf numFmtId="0" fontId="37" fillId="2" borderId="11" xfId="32" applyFont="1" applyFill="1" applyBorder="1" applyAlignment="1">
      <alignment horizontal="justify" vertical="center" wrapText="1"/>
    </xf>
    <xf numFmtId="0" fontId="37" fillId="2" borderId="41" xfId="32" applyFont="1" applyFill="1" applyBorder="1" applyAlignment="1">
      <alignment horizontal="justify" vertical="center" wrapText="1"/>
    </xf>
    <xf numFmtId="0" fontId="37" fillId="2" borderId="8" xfId="32" applyFont="1" applyFill="1" applyBorder="1" applyAlignment="1">
      <alignment horizontal="center" vertical="center" wrapText="1"/>
    </xf>
    <xf numFmtId="0" fontId="37" fillId="2" borderId="40" xfId="32" applyFont="1" applyFill="1" applyBorder="1" applyAlignment="1">
      <alignment horizontal="center" vertical="center" wrapText="1"/>
    </xf>
    <xf numFmtId="0" fontId="37" fillId="0" borderId="10" xfId="32" applyFont="1" applyFill="1" applyBorder="1" applyAlignment="1">
      <alignment horizontal="justify" vertical="center" wrapText="1"/>
    </xf>
    <xf numFmtId="0" fontId="37" fillId="2" borderId="10" xfId="32" applyFont="1" applyFill="1" applyBorder="1" applyAlignment="1">
      <alignment horizontal="justify" vertical="center" wrapText="1"/>
    </xf>
    <xf numFmtId="10" fontId="37" fillId="2" borderId="7" xfId="32" applyNumberFormat="1" applyFont="1" applyFill="1" applyBorder="1" applyAlignment="1">
      <alignment horizontal="center" vertical="center" wrapText="1"/>
    </xf>
    <xf numFmtId="0" fontId="37" fillId="0" borderId="9" xfId="32" applyFont="1" applyFill="1" applyBorder="1" applyAlignment="1">
      <alignment horizontal="justify" vertical="center" wrapText="1"/>
    </xf>
    <xf numFmtId="0" fontId="37" fillId="2" borderId="9" xfId="32" applyFont="1" applyFill="1" applyBorder="1" applyAlignment="1">
      <alignment horizontal="justify" vertical="center" wrapText="1"/>
    </xf>
    <xf numFmtId="10" fontId="37" fillId="2" borderId="6" xfId="32" applyNumberFormat="1" applyFont="1" applyFill="1" applyBorder="1" applyAlignment="1">
      <alignment horizontal="center" vertical="center" wrapText="1"/>
    </xf>
    <xf numFmtId="0" fontId="37" fillId="2" borderId="0" xfId="3" applyNumberFormat="1" applyFont="1" applyFill="1" applyAlignment="1">
      <alignment horizontal="right" vertical="center"/>
    </xf>
    <xf numFmtId="0" fontId="37" fillId="0" borderId="11" xfId="3" applyFont="1" applyFill="1" applyBorder="1" applyAlignment="1">
      <alignment horizontal="justify" vertical="center" wrapText="1"/>
    </xf>
    <xf numFmtId="0" fontId="37" fillId="0" borderId="10" xfId="3" applyFont="1" applyFill="1" applyBorder="1" applyAlignment="1">
      <alignment horizontal="justify" vertical="center" wrapText="1"/>
    </xf>
    <xf numFmtId="0" fontId="37" fillId="0" borderId="10" xfId="3" applyFont="1" applyFill="1" applyBorder="1" applyAlignment="1">
      <alignment horizontal="center" vertical="center" wrapText="1"/>
    </xf>
    <xf numFmtId="178" fontId="37" fillId="0" borderId="10" xfId="3" applyNumberFormat="1" applyFont="1" applyFill="1" applyBorder="1" applyAlignment="1">
      <alignment horizontal="right" vertical="center" wrapText="1"/>
    </xf>
    <xf numFmtId="14" fontId="37" fillId="0" borderId="10" xfId="3" applyNumberFormat="1" applyFont="1" applyFill="1" applyBorder="1" applyAlignment="1">
      <alignment horizontal="center" vertical="center" wrapText="1"/>
    </xf>
    <xf numFmtId="0" fontId="37" fillId="2" borderId="8" xfId="3" applyFont="1" applyFill="1" applyBorder="1" applyAlignment="1">
      <alignment horizontal="justify" vertical="center" wrapText="1"/>
    </xf>
    <xf numFmtId="0" fontId="37" fillId="2" borderId="7" xfId="3" applyFont="1" applyFill="1" applyBorder="1" applyAlignment="1">
      <alignment horizontal="justify" vertical="center" wrapText="1"/>
    </xf>
    <xf numFmtId="0" fontId="37" fillId="2" borderId="7" xfId="3" applyFont="1" applyFill="1" applyBorder="1" applyAlignment="1">
      <alignment horizontal="center" vertical="center" wrapText="1"/>
    </xf>
    <xf numFmtId="178" fontId="37" fillId="2" borderId="7" xfId="3" applyNumberFormat="1" applyFont="1" applyFill="1" applyBorder="1" applyAlignment="1">
      <alignment horizontal="right" vertical="center" wrapText="1"/>
    </xf>
    <xf numFmtId="0" fontId="37" fillId="0" borderId="16" xfId="3" applyFont="1" applyFill="1" applyBorder="1" applyAlignment="1">
      <alignment vertical="center"/>
    </xf>
    <xf numFmtId="0" fontId="37" fillId="0" borderId="5" xfId="3" applyFont="1" applyFill="1" applyBorder="1" applyAlignment="1">
      <alignment vertical="center"/>
    </xf>
    <xf numFmtId="0" fontId="37" fillId="0" borderId="17" xfId="3" applyFont="1" applyFill="1" applyBorder="1" applyAlignment="1">
      <alignment vertical="center"/>
    </xf>
    <xf numFmtId="0" fontId="37" fillId="0" borderId="3" xfId="3" applyFont="1" applyFill="1" applyBorder="1" applyAlignment="1">
      <alignment vertical="center"/>
    </xf>
    <xf numFmtId="0" fontId="37" fillId="0" borderId="45" xfId="3" applyFont="1" applyFill="1" applyBorder="1" applyAlignment="1">
      <alignment vertical="center"/>
    </xf>
    <xf numFmtId="0" fontId="37" fillId="0" borderId="18" xfId="3" applyFont="1" applyFill="1" applyBorder="1" applyAlignment="1">
      <alignment vertical="center"/>
    </xf>
    <xf numFmtId="0" fontId="37" fillId="0" borderId="15" xfId="3" applyFont="1" applyFill="1" applyBorder="1" applyAlignment="1">
      <alignment vertical="center"/>
    </xf>
    <xf numFmtId="0" fontId="37" fillId="0" borderId="19" xfId="3" applyFont="1" applyFill="1" applyBorder="1" applyAlignment="1">
      <alignment vertical="center"/>
    </xf>
    <xf numFmtId="0" fontId="37" fillId="0" borderId="38" xfId="3" applyFont="1" applyFill="1" applyBorder="1" applyAlignment="1">
      <alignment vertical="center"/>
    </xf>
    <xf numFmtId="0" fontId="37" fillId="0" borderId="44" xfId="3" applyFont="1" applyFill="1" applyBorder="1" applyAlignment="1">
      <alignment vertical="center"/>
    </xf>
    <xf numFmtId="178" fontId="37" fillId="0" borderId="10" xfId="3" applyNumberFormat="1" applyFont="1" applyFill="1" applyBorder="1" applyAlignment="1">
      <alignment vertical="center"/>
    </xf>
    <xf numFmtId="178" fontId="37" fillId="2" borderId="7" xfId="3" applyNumberFormat="1" applyFont="1" applyFill="1" applyBorder="1" applyAlignment="1">
      <alignment vertical="center"/>
    </xf>
    <xf numFmtId="0" fontId="37" fillId="2" borderId="35" xfId="3" applyFont="1" applyFill="1" applyBorder="1" applyAlignment="1">
      <alignment vertical="center"/>
    </xf>
    <xf numFmtId="0" fontId="37" fillId="2" borderId="43" xfId="3" applyFont="1" applyFill="1" applyBorder="1" applyAlignment="1">
      <alignment vertical="center"/>
    </xf>
    <xf numFmtId="0" fontId="37" fillId="2" borderId="0" xfId="33" applyNumberFormat="1" applyFont="1" applyFill="1" applyBorder="1" applyAlignment="1">
      <alignment horizontal="center" vertical="center"/>
    </xf>
    <xf numFmtId="0" fontId="37" fillId="0" borderId="0" xfId="33" applyNumberFormat="1" applyFont="1" applyFill="1" applyBorder="1" applyAlignment="1">
      <alignment vertical="center"/>
    </xf>
    <xf numFmtId="0" fontId="37" fillId="2" borderId="0" xfId="33" applyNumberFormat="1" applyFont="1" applyFill="1" applyBorder="1" applyAlignment="1" applyProtection="1">
      <alignment horizontal="center" vertical="center"/>
    </xf>
    <xf numFmtId="0" fontId="37" fillId="0" borderId="0" xfId="32" applyFont="1" applyFill="1" applyAlignment="1">
      <alignment horizontal="center" vertical="center" wrapText="1"/>
    </xf>
    <xf numFmtId="0" fontId="37" fillId="2" borderId="0" xfId="32" applyFont="1" applyFill="1" applyAlignment="1">
      <alignment horizontal="justify" vertical="center" wrapText="1"/>
    </xf>
    <xf numFmtId="0" fontId="37" fillId="2" borderId="0" xfId="32" applyFont="1" applyFill="1" applyAlignment="1">
      <alignment vertical="center" wrapText="1"/>
    </xf>
    <xf numFmtId="0" fontId="37" fillId="2" borderId="14" xfId="32" applyFont="1" applyFill="1" applyBorder="1" applyAlignment="1">
      <alignment horizontal="center" vertical="center" wrapText="1"/>
    </xf>
    <xf numFmtId="0" fontId="37" fillId="2" borderId="13" xfId="32" applyFont="1" applyFill="1" applyBorder="1" applyAlignment="1">
      <alignment horizontal="center" vertical="center" wrapText="1"/>
    </xf>
    <xf numFmtId="0" fontId="37" fillId="2" borderId="12" xfId="32" applyFont="1" applyFill="1" applyBorder="1" applyAlignment="1">
      <alignment horizontal="center" vertical="center" wrapText="1"/>
    </xf>
    <xf numFmtId="178" fontId="37" fillId="2" borderId="10" xfId="5" applyNumberFormat="1" applyFont="1" applyFill="1" applyBorder="1" applyAlignment="1">
      <alignment vertical="center" wrapText="1"/>
    </xf>
    <xf numFmtId="178" fontId="37" fillId="2" borderId="9" xfId="5" applyNumberFormat="1" applyFont="1" applyFill="1" applyBorder="1" applyAlignment="1">
      <alignment vertical="center" wrapText="1"/>
    </xf>
    <xf numFmtId="178" fontId="37" fillId="0" borderId="10" xfId="5" applyNumberFormat="1" applyFont="1" applyFill="1" applyBorder="1" applyAlignment="1">
      <alignment vertical="center" wrapText="1"/>
    </xf>
    <xf numFmtId="178" fontId="37" fillId="0" borderId="9" xfId="5" applyNumberFormat="1" applyFont="1" applyFill="1" applyBorder="1" applyAlignment="1">
      <alignment vertical="center" wrapText="1"/>
    </xf>
    <xf numFmtId="0" fontId="37" fillId="2" borderId="11" xfId="32" applyFont="1" applyFill="1" applyBorder="1" applyAlignment="1">
      <alignment horizontal="center" vertical="center" wrapText="1"/>
    </xf>
    <xf numFmtId="178" fontId="37" fillId="2" borderId="7" xfId="5" applyNumberFormat="1" applyFont="1" applyFill="1" applyBorder="1" applyAlignment="1">
      <alignment vertical="center" wrapText="1"/>
    </xf>
    <xf numFmtId="178" fontId="37" fillId="2" borderId="6" xfId="5" applyNumberFormat="1" applyFont="1" applyFill="1" applyBorder="1" applyAlignment="1">
      <alignment vertical="center" wrapText="1"/>
    </xf>
    <xf numFmtId="0" fontId="37" fillId="2" borderId="0" xfId="32" applyFont="1" applyFill="1" applyBorder="1" applyAlignment="1">
      <alignment horizontal="center" vertical="center" wrapText="1"/>
    </xf>
    <xf numFmtId="4" fontId="37" fillId="2" borderId="0" xfId="32" applyNumberFormat="1" applyFont="1" applyFill="1" applyBorder="1" applyAlignment="1">
      <alignment horizontal="right" vertical="center" wrapText="1"/>
    </xf>
    <xf numFmtId="0" fontId="37" fillId="0" borderId="51" xfId="32" applyFont="1" applyFill="1" applyBorder="1" applyAlignment="1">
      <alignment vertical="center" wrapText="1"/>
    </xf>
    <xf numFmtId="0" fontId="37" fillId="0" borderId="36" xfId="32" applyFont="1" applyFill="1" applyBorder="1" applyAlignment="1">
      <alignment vertical="center" wrapText="1"/>
    </xf>
    <xf numFmtId="0" fontId="37" fillId="0" borderId="50" xfId="32" applyFont="1" applyFill="1" applyBorder="1" applyAlignment="1">
      <alignment vertical="center" wrapText="1"/>
    </xf>
    <xf numFmtId="0" fontId="37" fillId="0" borderId="37" xfId="32" applyFont="1" applyFill="1" applyBorder="1" applyAlignment="1">
      <alignment horizontal="left" vertical="center" wrapText="1"/>
    </xf>
    <xf numFmtId="0" fontId="37" fillId="0" borderId="49" xfId="32" applyFont="1" applyFill="1" applyBorder="1" applyAlignment="1">
      <alignment horizontal="left" vertical="center" wrapText="1"/>
    </xf>
    <xf numFmtId="0" fontId="37" fillId="0" borderId="0" xfId="32" applyFont="1" applyFill="1" applyAlignment="1">
      <alignment vertical="center"/>
    </xf>
    <xf numFmtId="0" fontId="37" fillId="0" borderId="51" xfId="32" applyFont="1" applyFill="1" applyBorder="1" applyAlignment="1">
      <alignment horizontal="left" vertical="center" wrapText="1"/>
    </xf>
    <xf numFmtId="0" fontId="37" fillId="0" borderId="36" xfId="32" applyFont="1" applyFill="1" applyBorder="1" applyAlignment="1">
      <alignment horizontal="left" vertical="center" wrapText="1"/>
    </xf>
    <xf numFmtId="0" fontId="37" fillId="0" borderId="50" xfId="32" applyFont="1" applyFill="1" applyBorder="1" applyAlignment="1">
      <alignment horizontal="left" vertical="center" wrapText="1"/>
    </xf>
    <xf numFmtId="0" fontId="37" fillId="2" borderId="0" xfId="32" applyFont="1" applyFill="1" applyBorder="1" applyAlignment="1">
      <alignment horizontal="left" vertical="center" wrapText="1"/>
    </xf>
    <xf numFmtId="0" fontId="37" fillId="0" borderId="47" xfId="32" applyFont="1" applyFill="1" applyBorder="1" applyAlignment="1">
      <alignment horizontal="left" vertical="center" wrapText="1"/>
    </xf>
    <xf numFmtId="0" fontId="37" fillId="0" borderId="41" xfId="32" applyFont="1" applyFill="1" applyBorder="1" applyAlignment="1">
      <alignment horizontal="left" vertical="center" wrapText="1"/>
    </xf>
    <xf numFmtId="0" fontId="37" fillId="2" borderId="0" xfId="34" applyFont="1" applyFill="1" applyBorder="1" applyAlignment="1" applyProtection="1">
      <alignment horizontal="center" vertical="center"/>
    </xf>
    <xf numFmtId="0" fontId="37" fillId="0" borderId="0" xfId="34" applyFont="1" applyFill="1" applyAlignment="1" applyProtection="1">
      <alignment vertical="center"/>
    </xf>
    <xf numFmtId="0" fontId="37" fillId="0" borderId="0" xfId="35" applyFont="1" applyFill="1" applyAlignment="1" applyProtection="1">
      <alignment horizontal="center" vertical="center" wrapText="1"/>
    </xf>
    <xf numFmtId="0" fontId="37" fillId="3" borderId="11" xfId="34" applyFont="1" applyFill="1" applyBorder="1" applyAlignment="1" applyProtection="1">
      <alignment horizontal="center" vertical="center"/>
      <protection locked="0"/>
    </xf>
    <xf numFmtId="0" fontId="37" fillId="0" borderId="10" xfId="34" applyFont="1" applyFill="1" applyBorder="1" applyAlignment="1" applyProtection="1">
      <alignment vertical="center"/>
      <protection locked="0"/>
    </xf>
    <xf numFmtId="0" fontId="37" fillId="0" borderId="10" xfId="35" applyFont="1" applyFill="1" applyBorder="1" applyAlignment="1" applyProtection="1">
      <alignment horizontal="left" vertical="center"/>
      <protection locked="0"/>
    </xf>
    <xf numFmtId="0" fontId="37" fillId="0" borderId="10" xfId="34" applyFont="1" applyFill="1" applyBorder="1" applyAlignment="1" applyProtection="1">
      <alignment vertical="center"/>
    </xf>
    <xf numFmtId="0" fontId="37" fillId="3" borderId="8" xfId="34" applyFont="1" applyFill="1" applyBorder="1" applyAlignment="1" applyProtection="1">
      <alignment vertical="center"/>
    </xf>
    <xf numFmtId="0" fontId="37" fillId="3" borderId="7" xfId="34" applyFont="1" applyFill="1" applyBorder="1" applyAlignment="1" applyProtection="1">
      <alignment vertical="center"/>
    </xf>
    <xf numFmtId="43" fontId="4" fillId="2" borderId="10" xfId="1" applyFont="1" applyFill="1" applyBorder="1" applyAlignment="1" applyProtection="1">
      <alignment vertical="center" shrinkToFit="1"/>
      <protection locked="0"/>
    </xf>
    <xf numFmtId="0" fontId="37" fillId="0" borderId="9" xfId="35" applyFont="1" applyFill="1" applyBorder="1" applyAlignment="1" applyProtection="1">
      <alignment vertical="center"/>
      <protection locked="0"/>
    </xf>
    <xf numFmtId="0" fontId="37" fillId="0" borderId="9" xfId="34" applyFont="1" applyFill="1" applyBorder="1" applyAlignment="1" applyProtection="1">
      <alignment vertical="center"/>
    </xf>
    <xf numFmtId="0" fontId="37" fillId="3" borderId="6" xfId="34" applyFont="1" applyFill="1" applyBorder="1" applyAlignment="1" applyProtection="1">
      <alignment vertical="center"/>
    </xf>
    <xf numFmtId="0" fontId="9" fillId="2" borderId="0" xfId="4" applyFont="1" applyFill="1" applyBorder="1" applyAlignment="1" applyProtection="1">
      <alignment vertical="center"/>
    </xf>
    <xf numFmtId="0" fontId="37" fillId="2" borderId="0" xfId="4" applyFont="1" applyFill="1" applyAlignment="1" applyProtection="1">
      <alignment vertical="center"/>
    </xf>
    <xf numFmtId="0" fontId="37" fillId="2" borderId="0" xfId="4" applyFont="1" applyFill="1" applyBorder="1" applyAlignment="1" applyProtection="1">
      <alignment horizontal="right" vertical="center"/>
    </xf>
    <xf numFmtId="0" fontId="37" fillId="2" borderId="0" xfId="4" applyFont="1" applyFill="1" applyBorder="1" applyAlignment="1" applyProtection="1">
      <alignment horizontal="center" vertical="center"/>
    </xf>
    <xf numFmtId="43" fontId="37" fillId="2" borderId="0" xfId="1" applyFont="1" applyFill="1" applyAlignment="1" applyProtection="1">
      <alignment horizontal="right" vertical="center"/>
    </xf>
    <xf numFmtId="0" fontId="37" fillId="2" borderId="0" xfId="4" applyFont="1" applyFill="1" applyBorder="1" applyAlignment="1" applyProtection="1">
      <alignment vertical="center"/>
    </xf>
    <xf numFmtId="0" fontId="97" fillId="2" borderId="0" xfId="4" applyFont="1" applyFill="1" applyBorder="1" applyAlignment="1" applyProtection="1">
      <alignment horizontal="left" vertical="center" shrinkToFit="1"/>
    </xf>
    <xf numFmtId="43" fontId="37" fillId="2" borderId="0" xfId="1" applyFont="1" applyFill="1" applyBorder="1" applyAlignment="1" applyProtection="1">
      <alignment horizontal="center" vertical="center"/>
    </xf>
    <xf numFmtId="14" fontId="37" fillId="2" borderId="0" xfId="4" applyNumberFormat="1" applyFont="1" applyFill="1" applyBorder="1" applyAlignment="1" applyProtection="1">
      <alignment horizontal="left" vertical="center"/>
    </xf>
    <xf numFmtId="14" fontId="37" fillId="2" borderId="0" xfId="4" applyNumberFormat="1" applyFont="1" applyFill="1" applyBorder="1" applyAlignment="1" applyProtection="1">
      <alignment vertical="center"/>
    </xf>
    <xf numFmtId="0" fontId="37" fillId="2" borderId="0" xfId="4" applyNumberFormat="1" applyFont="1" applyFill="1" applyBorder="1" applyAlignment="1" applyProtection="1">
      <alignment horizontal="left" vertical="center" shrinkToFit="1"/>
    </xf>
    <xf numFmtId="43" fontId="37" fillId="3" borderId="0" xfId="1" applyFont="1" applyFill="1" applyBorder="1" applyAlignment="1" applyProtection="1">
      <alignment vertical="center"/>
    </xf>
    <xf numFmtId="43" fontId="7" fillId="3" borderId="10" xfId="1" applyFont="1" applyFill="1" applyBorder="1" applyAlignment="1" applyProtection="1">
      <alignment vertical="center"/>
    </xf>
    <xf numFmtId="43" fontId="4" fillId="8" borderId="10" xfId="1" applyFont="1" applyFill="1" applyBorder="1" applyAlignment="1" applyProtection="1">
      <alignment vertical="center"/>
      <protection locked="0"/>
    </xf>
    <xf numFmtId="43" fontId="11" fillId="0" borderId="10" xfId="1" applyFont="1" applyFill="1" applyBorder="1" applyAlignment="1" applyProtection="1">
      <alignment vertical="center"/>
      <protection locked="0"/>
    </xf>
    <xf numFmtId="43" fontId="7" fillId="2" borderId="10" xfId="1" applyFont="1" applyFill="1" applyBorder="1" applyAlignment="1" applyProtection="1">
      <alignment vertical="center"/>
    </xf>
    <xf numFmtId="0" fontId="37" fillId="2" borderId="0" xfId="6" applyFont="1" applyFill="1" applyAlignment="1" applyProtection="1">
      <alignment vertical="center"/>
    </xf>
    <xf numFmtId="43" fontId="37" fillId="2" borderId="0" xfId="1" applyFont="1" applyFill="1" applyAlignment="1" applyProtection="1">
      <alignment vertical="center"/>
    </xf>
    <xf numFmtId="43" fontId="37" fillId="2" borderId="0" xfId="1" applyFont="1" applyFill="1" applyAlignment="1" applyProtection="1">
      <alignment horizontal="left" vertical="center"/>
    </xf>
    <xf numFmtId="43" fontId="37" fillId="2" borderId="0" xfId="1" applyFont="1" applyFill="1" applyProtection="1">
      <alignment vertical="center"/>
    </xf>
    <xf numFmtId="0" fontId="37" fillId="3" borderId="0" xfId="3" applyFont="1" applyFill="1" applyProtection="1">
      <alignment vertical="center"/>
    </xf>
    <xf numFmtId="0" fontId="37" fillId="0" borderId="0" xfId="3" applyFont="1" applyFill="1" applyProtection="1">
      <alignment vertical="center"/>
    </xf>
    <xf numFmtId="43" fontId="37" fillId="2" borderId="0" xfId="1" applyFont="1" applyFill="1" applyBorder="1" applyAlignment="1" applyProtection="1">
      <alignment vertical="center"/>
    </xf>
    <xf numFmtId="43" fontId="97" fillId="2" borderId="0" xfId="1" applyFont="1" applyFill="1" applyBorder="1" applyAlignment="1" applyProtection="1">
      <alignment vertical="center"/>
    </xf>
    <xf numFmtId="43" fontId="37" fillId="2" borderId="0" xfId="1" applyFont="1" applyFill="1" applyBorder="1" applyAlignment="1" applyProtection="1">
      <alignment vertical="center" shrinkToFit="1"/>
    </xf>
    <xf numFmtId="43" fontId="37" fillId="2" borderId="0" xfId="1" applyFont="1" applyFill="1" applyBorder="1" applyAlignment="1" applyProtection="1">
      <alignment horizontal="left" vertical="center"/>
    </xf>
    <xf numFmtId="43" fontId="37" fillId="2" borderId="0" xfId="1" applyFont="1" applyFill="1" applyBorder="1" applyAlignment="1" applyProtection="1">
      <alignment horizontal="right" vertical="center"/>
    </xf>
    <xf numFmtId="0" fontId="37" fillId="0" borderId="0" xfId="3" applyFont="1" applyFill="1" applyBorder="1" applyProtection="1">
      <alignment vertical="center"/>
    </xf>
    <xf numFmtId="43" fontId="37" fillId="3" borderId="0" xfId="1" applyFont="1" applyFill="1" applyBorder="1" applyAlignment="1" applyProtection="1">
      <alignment horizontal="center" vertical="center"/>
    </xf>
    <xf numFmtId="43" fontId="37" fillId="3" borderId="0" xfId="1" applyFont="1" applyFill="1" applyBorder="1" applyAlignment="1" applyProtection="1"/>
    <xf numFmtId="49" fontId="9" fillId="0" borderId="10" xfId="1" applyNumberFormat="1" applyFont="1" applyFill="1" applyBorder="1" applyAlignment="1" applyProtection="1">
      <alignment horizontal="left" vertical="center" shrinkToFit="1"/>
      <protection locked="0"/>
    </xf>
    <xf numFmtId="49" fontId="9" fillId="3" borderId="64" xfId="1" applyNumberFormat="1" applyFont="1" applyFill="1" applyBorder="1" applyAlignment="1" applyProtection="1">
      <alignment horizontal="left" vertical="center" shrinkToFit="1"/>
      <protection locked="0"/>
    </xf>
    <xf numFmtId="43" fontId="4" fillId="0" borderId="10" xfId="1" applyFont="1" applyFill="1" applyBorder="1" applyAlignment="1" applyProtection="1">
      <alignment horizontal="left" vertical="center" shrinkToFit="1"/>
      <protection locked="0"/>
    </xf>
    <xf numFmtId="177" fontId="4" fillId="0" borderId="10" xfId="1" applyNumberFormat="1" applyFont="1" applyFill="1" applyBorder="1" applyAlignment="1" applyProtection="1">
      <alignment horizontal="left" vertical="center" shrinkToFit="1"/>
      <protection locked="0"/>
    </xf>
    <xf numFmtId="43" fontId="4" fillId="8" borderId="10" xfId="1" applyFont="1" applyFill="1" applyBorder="1" applyAlignment="1" applyProtection="1">
      <alignment horizontal="left" vertical="center" shrinkToFit="1"/>
      <protection locked="0"/>
    </xf>
    <xf numFmtId="43" fontId="4" fillId="0" borderId="10" xfId="1" applyFont="1" applyFill="1" applyBorder="1" applyAlignment="1" applyProtection="1">
      <protection locked="0"/>
    </xf>
    <xf numFmtId="43" fontId="4" fillId="3" borderId="10" xfId="1" applyFont="1" applyFill="1" applyBorder="1" applyAlignment="1" applyProtection="1">
      <protection locked="0"/>
    </xf>
    <xf numFmtId="43" fontId="4" fillId="3" borderId="64" xfId="1" applyFont="1" applyFill="1" applyBorder="1" applyAlignment="1" applyProtection="1">
      <alignment horizontal="left" vertical="center" shrinkToFit="1"/>
      <protection locked="0"/>
    </xf>
    <xf numFmtId="177" fontId="4" fillId="3" borderId="64" xfId="1" applyNumberFormat="1" applyFont="1" applyFill="1" applyBorder="1" applyAlignment="1" applyProtection="1">
      <alignment horizontal="left" vertical="center" shrinkToFit="1"/>
      <protection locked="0"/>
    </xf>
    <xf numFmtId="43" fontId="4" fillId="3" borderId="64" xfId="1" applyFont="1" applyFill="1" applyBorder="1" applyAlignment="1" applyProtection="1">
      <protection locked="0"/>
    </xf>
    <xf numFmtId="43" fontId="37" fillId="2" borderId="0" xfId="1" applyFont="1" applyFill="1" applyBorder="1" applyAlignment="1" applyProtection="1">
      <alignment horizontal="left" vertical="center" shrinkToFit="1"/>
    </xf>
    <xf numFmtId="43" fontId="37" fillId="0" borderId="0" xfId="1" applyFont="1" applyFill="1" applyBorder="1" applyAlignment="1" applyProtection="1"/>
    <xf numFmtId="43" fontId="9" fillId="0" borderId="10" xfId="1" applyFont="1" applyFill="1" applyBorder="1" applyAlignment="1" applyProtection="1">
      <alignment horizontal="center" vertical="center" shrinkToFit="1"/>
      <protection locked="0"/>
    </xf>
    <xf numFmtId="49" fontId="9" fillId="3" borderId="10" xfId="1" applyNumberFormat="1" applyFont="1" applyFill="1" applyBorder="1" applyAlignment="1" applyProtection="1">
      <alignment horizontal="left" vertical="center" shrinkToFit="1"/>
      <protection locked="0"/>
    </xf>
    <xf numFmtId="43" fontId="9" fillId="3" borderId="10" xfId="1" applyFont="1" applyFill="1" applyBorder="1" applyAlignment="1" applyProtection="1">
      <alignment horizontal="center" vertical="center" shrinkToFit="1"/>
      <protection locked="0"/>
    </xf>
    <xf numFmtId="177" fontId="4" fillId="3" borderId="10" xfId="1" applyNumberFormat="1" applyFont="1" applyFill="1" applyBorder="1" applyAlignment="1" applyProtection="1">
      <alignment horizontal="left" vertical="center" shrinkToFit="1"/>
      <protection locked="0"/>
    </xf>
    <xf numFmtId="43" fontId="37" fillId="2" borderId="0" xfId="1" applyFont="1" applyFill="1" applyAlignment="1">
      <alignment vertical="center"/>
    </xf>
    <xf numFmtId="43" fontId="37" fillId="3" borderId="0" xfId="1" applyFont="1" applyFill="1" applyAlignment="1">
      <alignment vertical="center"/>
    </xf>
    <xf numFmtId="43" fontId="37" fillId="3" borderId="0" xfId="1" applyFont="1" applyFill="1" applyAlignment="1" applyProtection="1">
      <alignment horizontal="right" vertical="center"/>
    </xf>
    <xf numFmtId="0" fontId="37" fillId="3" borderId="0" xfId="3" applyNumberFormat="1" applyFont="1" applyFill="1">
      <alignment vertical="center"/>
    </xf>
    <xf numFmtId="0" fontId="37" fillId="0" borderId="0" xfId="3" applyNumberFormat="1" applyFont="1" applyFill="1">
      <alignment vertical="center"/>
    </xf>
    <xf numFmtId="43" fontId="37" fillId="2" borderId="0" xfId="1" applyFont="1" applyFill="1" applyBorder="1" applyAlignment="1">
      <alignment vertical="center"/>
    </xf>
    <xf numFmtId="43" fontId="37" fillId="2" borderId="0" xfId="1" applyFont="1" applyFill="1">
      <alignment vertical="center"/>
    </xf>
    <xf numFmtId="43" fontId="37" fillId="3" borderId="0" xfId="1" applyFont="1" applyFill="1" applyBorder="1" applyAlignment="1">
      <alignment horizontal="right" vertical="center"/>
    </xf>
    <xf numFmtId="43" fontId="37" fillId="3" borderId="0" xfId="1" applyFont="1" applyFill="1" applyBorder="1" applyAlignment="1">
      <alignment horizontal="center" vertical="center"/>
    </xf>
    <xf numFmtId="0" fontId="37" fillId="3" borderId="0" xfId="3" applyNumberFormat="1" applyFont="1" applyFill="1" applyBorder="1" applyAlignment="1">
      <alignment vertical="center"/>
    </xf>
    <xf numFmtId="43" fontId="9" fillId="0" borderId="10" xfId="1" applyFont="1" applyFill="1" applyBorder="1" applyAlignment="1" applyProtection="1">
      <alignment vertical="center" shrinkToFit="1"/>
      <protection locked="0"/>
    </xf>
    <xf numFmtId="0" fontId="9" fillId="2" borderId="10" xfId="3" applyFont="1" applyFill="1" applyBorder="1" applyAlignment="1">
      <alignment vertical="center" shrinkToFit="1"/>
    </xf>
    <xf numFmtId="43" fontId="9" fillId="2" borderId="10" xfId="1" applyFont="1" applyFill="1" applyBorder="1" applyAlignment="1">
      <alignment horizontal="left" vertical="center" shrinkToFit="1"/>
    </xf>
    <xf numFmtId="43" fontId="4" fillId="8" borderId="10" xfId="1" applyFont="1" applyFill="1" applyBorder="1" applyAlignment="1" applyProtection="1">
      <alignment vertical="center" shrinkToFit="1"/>
      <protection locked="0"/>
    </xf>
    <xf numFmtId="43" fontId="4" fillId="3" borderId="10" xfId="1" applyFont="1" applyFill="1" applyBorder="1" applyAlignment="1" applyProtection="1">
      <alignment vertical="center" shrinkToFit="1"/>
      <protection locked="0"/>
    </xf>
    <xf numFmtId="43" fontId="98" fillId="0" borderId="10" xfId="1" applyFont="1" applyFill="1" applyBorder="1" applyAlignment="1" applyProtection="1">
      <alignment vertical="center" shrinkToFit="1"/>
      <protection locked="0"/>
    </xf>
    <xf numFmtId="43" fontId="99" fillId="2" borderId="0" xfId="1" applyFont="1" applyFill="1" applyAlignment="1">
      <alignment vertical="center"/>
    </xf>
    <xf numFmtId="43" fontId="100" fillId="2" borderId="0" xfId="1" applyFont="1" applyFill="1" applyBorder="1" applyAlignment="1" applyProtection="1">
      <alignment horizontal="left" vertical="center"/>
    </xf>
    <xf numFmtId="0" fontId="9" fillId="2" borderId="0" xfId="3" applyFont="1" applyFill="1">
      <alignment vertical="center"/>
    </xf>
    <xf numFmtId="0" fontId="37" fillId="3" borderId="0" xfId="3" applyFont="1" applyFill="1" applyBorder="1" applyAlignment="1" applyProtection="1">
      <alignment vertical="center"/>
    </xf>
    <xf numFmtId="0" fontId="37" fillId="2" borderId="0" xfId="3" applyFont="1" applyFill="1" applyBorder="1" applyAlignment="1" applyProtection="1">
      <alignment horizontal="left" vertical="center"/>
    </xf>
    <xf numFmtId="0" fontId="37" fillId="2" borderId="0" xfId="9" applyFont="1" applyFill="1">
      <alignment vertical="center"/>
    </xf>
    <xf numFmtId="0" fontId="37" fillId="0" borderId="0" xfId="9" applyFont="1" applyFill="1">
      <alignment vertical="center"/>
    </xf>
    <xf numFmtId="0" fontId="37" fillId="3" borderId="0" xfId="4" applyFont="1" applyFill="1" applyBorder="1" applyAlignment="1" applyProtection="1">
      <alignment vertical="center"/>
    </xf>
    <xf numFmtId="0" fontId="37" fillId="2" borderId="0" xfId="3" applyNumberFormat="1" applyFont="1" applyFill="1" applyBorder="1" applyAlignment="1" applyProtection="1">
      <alignment horizontal="left" vertical="center"/>
    </xf>
    <xf numFmtId="0" fontId="37" fillId="2" borderId="0" xfId="3" applyFont="1" applyFill="1">
      <alignment vertical="center"/>
    </xf>
    <xf numFmtId="0" fontId="37" fillId="2" borderId="0" xfId="5" applyNumberFormat="1" applyFont="1" applyFill="1" applyBorder="1" applyAlignment="1" applyProtection="1">
      <alignment horizontal="left" vertical="center"/>
    </xf>
    <xf numFmtId="0" fontId="37" fillId="0" borderId="10" xfId="9" applyNumberFormat="1" applyFont="1" applyFill="1" applyBorder="1" applyAlignment="1">
      <alignment horizontal="center" vertical="center"/>
    </xf>
    <xf numFmtId="0" fontId="75" fillId="0" borderId="10" xfId="3" applyFont="1" applyFill="1" applyBorder="1" applyAlignment="1" applyProtection="1">
      <alignment horizontal="center" vertical="center" shrinkToFit="1"/>
      <protection locked="0"/>
    </xf>
    <xf numFmtId="0" fontId="37" fillId="0" borderId="10" xfId="0" applyFont="1" applyFill="1" applyBorder="1" applyAlignment="1" applyProtection="1">
      <alignment horizontal="center" vertical="center" shrinkToFit="1"/>
      <protection locked="0"/>
    </xf>
    <xf numFmtId="43" fontId="37" fillId="0" borderId="10" xfId="1" applyFont="1" applyFill="1" applyBorder="1" applyAlignment="1">
      <alignment horizontal="left" vertical="center" shrinkToFit="1"/>
    </xf>
    <xf numFmtId="43" fontId="37" fillId="0" borderId="10" xfId="1" applyFont="1" applyFill="1" applyBorder="1" applyAlignment="1">
      <alignment horizontal="left" vertical="center"/>
    </xf>
    <xf numFmtId="0" fontId="37" fillId="3" borderId="10" xfId="9" applyNumberFormat="1" applyFont="1" applyFill="1" applyBorder="1" applyAlignment="1">
      <alignment horizontal="center" vertical="center"/>
    </xf>
    <xf numFmtId="0" fontId="37" fillId="3" borderId="10" xfId="0" applyFont="1" applyFill="1" applyBorder="1" applyAlignment="1" applyProtection="1">
      <alignment horizontal="center" vertical="center" shrinkToFit="1"/>
      <protection locked="0"/>
    </xf>
    <xf numFmtId="43" fontId="37" fillId="3" borderId="10" xfId="1" applyFont="1" applyFill="1" applyBorder="1" applyAlignment="1">
      <alignment horizontal="left" vertical="center" shrinkToFit="1"/>
    </xf>
    <xf numFmtId="43" fontId="37" fillId="3" borderId="10" xfId="1" applyFont="1" applyFill="1" applyBorder="1" applyAlignment="1">
      <alignment horizontal="left" vertical="center"/>
    </xf>
    <xf numFmtId="43" fontId="4" fillId="0" borderId="10" xfId="1" applyFont="1" applyFill="1" applyBorder="1" applyAlignment="1">
      <alignment horizontal="left" vertical="center"/>
    </xf>
    <xf numFmtId="43" fontId="4" fillId="8" borderId="10" xfId="1" applyFont="1" applyFill="1" applyBorder="1" applyAlignment="1">
      <alignment horizontal="left" vertical="center"/>
    </xf>
    <xf numFmtId="43" fontId="4" fillId="3" borderId="10" xfId="1" applyFont="1" applyFill="1" applyBorder="1" applyAlignment="1">
      <alignment horizontal="left" vertical="center"/>
    </xf>
    <xf numFmtId="43" fontId="4" fillId="0" borderId="10" xfId="1" applyFont="1" applyFill="1" applyBorder="1" applyAlignment="1">
      <alignment horizontal="right" vertical="center"/>
    </xf>
    <xf numFmtId="43" fontId="4" fillId="0" borderId="10" xfId="1" applyFont="1" applyFill="1" applyBorder="1" applyAlignment="1">
      <alignment horizontal="center" vertical="center"/>
    </xf>
    <xf numFmtId="43" fontId="4" fillId="0" borderId="10" xfId="1" applyFont="1" applyFill="1" applyBorder="1" applyAlignment="1">
      <alignment horizontal="left" vertical="center" wrapText="1"/>
    </xf>
    <xf numFmtId="43" fontId="4" fillId="3" borderId="10" xfId="1" applyFont="1" applyFill="1" applyBorder="1" applyAlignment="1">
      <alignment horizontal="center" vertical="center"/>
    </xf>
    <xf numFmtId="43" fontId="4" fillId="0" borderId="10" xfId="1" applyFont="1" applyFill="1" applyBorder="1" applyAlignment="1" applyProtection="1">
      <alignment horizontal="center" vertical="center" shrinkToFit="1"/>
      <protection locked="0"/>
    </xf>
    <xf numFmtId="43" fontId="4" fillId="3" borderId="10" xfId="1" applyFont="1" applyFill="1" applyBorder="1" applyAlignment="1">
      <alignment horizontal="right" vertical="center"/>
    </xf>
    <xf numFmtId="43" fontId="4" fillId="3" borderId="10" xfId="1" applyFont="1" applyFill="1" applyBorder="1" applyAlignment="1">
      <alignment horizontal="left" vertical="center" wrapText="1"/>
    </xf>
    <xf numFmtId="43" fontId="4" fillId="3" borderId="10" xfId="1" applyFont="1" applyFill="1" applyBorder="1" applyAlignment="1" applyProtection="1">
      <alignment horizontal="center" vertical="center" shrinkToFit="1"/>
      <protection locked="0"/>
    </xf>
    <xf numFmtId="0" fontId="37" fillId="0" borderId="11" xfId="3" applyFont="1" applyFill="1" applyBorder="1" applyAlignment="1" applyProtection="1">
      <alignment horizontal="center" vertical="center" shrinkToFit="1"/>
      <protection locked="0"/>
    </xf>
    <xf numFmtId="178" fontId="37" fillId="0" borderId="10" xfId="3" applyNumberFormat="1" applyFont="1" applyFill="1" applyBorder="1" applyAlignment="1" applyProtection="1">
      <alignment vertical="center" shrinkToFit="1"/>
      <protection locked="0"/>
    </xf>
    <xf numFmtId="14" fontId="37" fillId="0" borderId="10" xfId="3" applyNumberFormat="1" applyFont="1" applyFill="1" applyBorder="1" applyAlignment="1" applyProtection="1">
      <alignment horizontal="center" vertical="center" shrinkToFit="1"/>
      <protection locked="0"/>
    </xf>
    <xf numFmtId="0" fontId="37" fillId="2" borderId="8" xfId="3" applyFont="1" applyFill="1" applyBorder="1" applyAlignment="1" applyProtection="1">
      <alignment horizontal="center" vertical="center" shrinkToFit="1"/>
    </xf>
    <xf numFmtId="178" fontId="37" fillId="2" borderId="7" xfId="3" applyNumberFormat="1" applyFont="1" applyFill="1" applyBorder="1" applyAlignment="1" applyProtection="1">
      <alignment vertical="center" shrinkToFit="1"/>
    </xf>
    <xf numFmtId="179" fontId="37" fillId="2" borderId="7" xfId="3" applyNumberFormat="1" applyFont="1" applyFill="1" applyBorder="1" applyAlignment="1" applyProtection="1">
      <alignment horizontal="center" vertical="center" shrinkToFit="1"/>
    </xf>
    <xf numFmtId="179" fontId="37" fillId="2" borderId="0" xfId="3" applyNumberFormat="1" applyFont="1" applyFill="1" applyBorder="1" applyAlignment="1" applyProtection="1">
      <alignment horizontal="left" vertical="center"/>
    </xf>
    <xf numFmtId="179" fontId="37" fillId="2" borderId="13" xfId="3" applyNumberFormat="1" applyFont="1" applyFill="1" applyBorder="1" applyAlignment="1" applyProtection="1">
      <alignment horizontal="center" vertical="center"/>
    </xf>
    <xf numFmtId="0" fontId="37" fillId="3" borderId="0" xfId="3" applyFont="1" applyFill="1" applyBorder="1" applyAlignment="1" applyProtection="1">
      <alignment horizontal="left" vertical="center"/>
    </xf>
    <xf numFmtId="0" fontId="37" fillId="3" borderId="0" xfId="3" applyFont="1" applyFill="1" applyAlignment="1" applyProtection="1">
      <alignment vertical="center"/>
    </xf>
    <xf numFmtId="179" fontId="37" fillId="0" borderId="10" xfId="3" applyNumberFormat="1" applyFont="1" applyFill="1" applyBorder="1" applyAlignment="1" applyProtection="1">
      <alignment horizontal="center" vertical="center" shrinkToFit="1"/>
      <protection locked="0"/>
    </xf>
    <xf numFmtId="0" fontId="37" fillId="0" borderId="10" xfId="3" applyFont="1" applyFill="1" applyBorder="1" applyAlignment="1" applyProtection="1">
      <alignment horizontal="center" vertical="center" shrinkToFit="1"/>
      <protection locked="0"/>
    </xf>
    <xf numFmtId="10" fontId="37" fillId="0" borderId="9" xfId="8" applyNumberFormat="1" applyFont="1" applyFill="1" applyBorder="1" applyAlignment="1" applyProtection="1">
      <alignment vertical="center" shrinkToFit="1"/>
      <protection locked="0"/>
    </xf>
    <xf numFmtId="0" fontId="37" fillId="2" borderId="7" xfId="3" applyFont="1" applyFill="1" applyBorder="1" applyAlignment="1" applyProtection="1">
      <alignment horizontal="center" vertical="center" shrinkToFit="1"/>
    </xf>
    <xf numFmtId="10" fontId="37" fillId="2" borderId="6" xfId="8" applyNumberFormat="1" applyFont="1" applyFill="1" applyBorder="1" applyAlignment="1" applyProtection="1">
      <alignment vertical="center" shrinkToFit="1"/>
    </xf>
    <xf numFmtId="0" fontId="75" fillId="2" borderId="0" xfId="3" applyFont="1" applyFill="1" applyBorder="1" applyAlignment="1" applyProtection="1">
      <alignment vertical="center"/>
    </xf>
    <xf numFmtId="0" fontId="75" fillId="2" borderId="0" xfId="3" applyFont="1" applyFill="1" applyBorder="1" applyAlignment="1" applyProtection="1">
      <alignment horizontal="center" vertical="center"/>
    </xf>
    <xf numFmtId="0" fontId="75" fillId="2" borderId="0" xfId="3" applyFont="1" applyFill="1" applyProtection="1">
      <alignment vertical="center"/>
    </xf>
    <xf numFmtId="0" fontId="75" fillId="2" borderId="0" xfId="3" applyFont="1" applyFill="1" applyBorder="1" applyAlignment="1" applyProtection="1">
      <alignment horizontal="left" vertical="center"/>
    </xf>
    <xf numFmtId="191" fontId="75" fillId="2" borderId="0" xfId="3" applyNumberFormat="1" applyFont="1" applyFill="1" applyProtection="1">
      <alignment vertical="center"/>
    </xf>
    <xf numFmtId="31" fontId="75" fillId="2" borderId="0" xfId="4" applyNumberFormat="1" applyFont="1" applyFill="1" applyAlignment="1" applyProtection="1">
      <alignment horizontal="right" vertical="center"/>
    </xf>
    <xf numFmtId="0" fontId="75" fillId="2" borderId="0" xfId="4" applyFont="1" applyFill="1" applyBorder="1" applyAlignment="1" applyProtection="1">
      <alignment vertical="center"/>
    </xf>
    <xf numFmtId="0" fontId="75" fillId="2" borderId="0" xfId="3" applyNumberFormat="1" applyFont="1" applyFill="1" applyBorder="1" applyAlignment="1" applyProtection="1">
      <alignment horizontal="center" vertical="center"/>
    </xf>
    <xf numFmtId="0" fontId="75" fillId="2" borderId="0" xfId="6" applyFont="1" applyFill="1" applyBorder="1" applyAlignment="1" applyProtection="1">
      <alignment horizontal="left" vertical="center"/>
    </xf>
    <xf numFmtId="0" fontId="75" fillId="0" borderId="0" xfId="3" applyNumberFormat="1" applyFont="1" applyFill="1" applyBorder="1" applyAlignment="1" applyProtection="1">
      <alignment vertical="center"/>
    </xf>
    <xf numFmtId="0" fontId="37" fillId="2" borderId="0" xfId="3" applyFont="1" applyFill="1" applyProtection="1">
      <alignment vertical="center"/>
    </xf>
    <xf numFmtId="191" fontId="37" fillId="2" borderId="0" xfId="3" applyNumberFormat="1" applyFont="1" applyFill="1" applyProtection="1">
      <alignment vertical="center"/>
    </xf>
    <xf numFmtId="43" fontId="60" fillId="2" borderId="61" xfId="1" applyFont="1" applyFill="1" applyBorder="1" applyAlignment="1" applyProtection="1">
      <alignment vertical="center"/>
    </xf>
    <xf numFmtId="43" fontId="60" fillId="2" borderId="62" xfId="1" applyFont="1" applyFill="1" applyBorder="1" applyAlignment="1" applyProtection="1">
      <alignment horizontal="center" vertical="center" shrinkToFit="1"/>
    </xf>
    <xf numFmtId="0" fontId="75" fillId="3" borderId="10" xfId="3" applyFont="1" applyFill="1" applyBorder="1" applyAlignment="1" applyProtection="1">
      <alignment horizontal="left" vertical="center" shrinkToFit="1"/>
      <protection locked="0"/>
    </xf>
    <xf numFmtId="0" fontId="75" fillId="3" borderId="10" xfId="3" applyFont="1" applyFill="1" applyBorder="1" applyAlignment="1" applyProtection="1">
      <alignment horizontal="center" vertical="center" shrinkToFit="1"/>
      <protection locked="0"/>
    </xf>
    <xf numFmtId="43" fontId="94" fillId="2" borderId="62" xfId="1" applyFont="1" applyFill="1" applyBorder="1" applyAlignment="1" applyProtection="1">
      <alignment horizontal="center" vertical="center" shrinkToFit="1"/>
    </xf>
    <xf numFmtId="43" fontId="23" fillId="0" borderId="10" xfId="1" applyFont="1" applyFill="1" applyBorder="1" applyAlignment="1" applyProtection="1">
      <alignment horizontal="left" vertical="center" shrinkToFit="1"/>
      <protection locked="0"/>
    </xf>
    <xf numFmtId="43" fontId="23" fillId="8" borderId="10" xfId="1" applyFont="1" applyFill="1" applyBorder="1" applyAlignment="1" applyProtection="1">
      <alignment horizontal="left" vertical="center" shrinkToFit="1"/>
      <protection locked="0"/>
    </xf>
    <xf numFmtId="43" fontId="23" fillId="3" borderId="10" xfId="1" applyFont="1" applyFill="1" applyBorder="1" applyAlignment="1" applyProtection="1">
      <alignment horizontal="left" vertical="center" shrinkToFit="1"/>
      <protection locked="0"/>
    </xf>
    <xf numFmtId="43" fontId="23" fillId="0" borderId="10" xfId="1" applyFont="1" applyFill="1" applyBorder="1" applyAlignment="1" applyProtection="1">
      <alignment vertical="center" shrinkToFit="1"/>
      <protection locked="0"/>
    </xf>
    <xf numFmtId="43" fontId="23" fillId="2" borderId="10" xfId="1" applyFont="1" applyFill="1" applyBorder="1" applyAlignment="1" applyProtection="1">
      <alignment vertical="center" shrinkToFit="1"/>
    </xf>
    <xf numFmtId="43" fontId="23" fillId="8" borderId="10" xfId="1" applyFont="1" applyFill="1" applyBorder="1" applyAlignment="1" applyProtection="1">
      <alignment vertical="center" shrinkToFit="1"/>
      <protection locked="0"/>
    </xf>
    <xf numFmtId="43" fontId="23" fillId="0" borderId="10" xfId="1" applyFont="1" applyBorder="1" applyAlignment="1" applyProtection="1">
      <alignment vertical="center" shrinkToFit="1"/>
      <protection locked="0"/>
    </xf>
    <xf numFmtId="43" fontId="23" fillId="4" borderId="10" xfId="1" applyFont="1" applyFill="1" applyBorder="1" applyAlignment="1" applyProtection="1">
      <alignment vertical="center" shrinkToFit="1"/>
    </xf>
    <xf numFmtId="43" fontId="23" fillId="0" borderId="10" xfId="1" applyFont="1" applyFill="1" applyBorder="1" applyAlignment="1" applyProtection="1">
      <alignment vertical="center"/>
      <protection locked="0"/>
    </xf>
    <xf numFmtId="43" fontId="23" fillId="3" borderId="10" xfId="1" applyFont="1" applyFill="1" applyBorder="1" applyAlignment="1" applyProtection="1">
      <alignment vertical="center" shrinkToFit="1"/>
      <protection locked="0"/>
    </xf>
    <xf numFmtId="43" fontId="73" fillId="2" borderId="62" xfId="1" applyFont="1" applyFill="1" applyBorder="1" applyAlignment="1" applyProtection="1">
      <alignment horizontal="center" vertical="center" shrinkToFit="1"/>
    </xf>
    <xf numFmtId="0" fontId="41" fillId="0" borderId="0" xfId="3" applyFont="1" applyFill="1" applyAlignment="1" applyProtection="1">
      <alignment vertical="center"/>
      <protection locked="0"/>
    </xf>
    <xf numFmtId="0" fontId="70" fillId="2" borderId="0" xfId="3" applyFont="1" applyFill="1" applyAlignment="1" applyProtection="1">
      <alignment vertical="center"/>
    </xf>
    <xf numFmtId="0" fontId="75" fillId="2" borderId="0" xfId="3" applyNumberFormat="1" applyFont="1" applyFill="1" applyBorder="1" applyAlignment="1" applyProtection="1">
      <alignment vertical="center" wrapText="1"/>
    </xf>
    <xf numFmtId="43" fontId="75" fillId="3" borderId="10" xfId="1" applyFont="1" applyFill="1" applyBorder="1" applyAlignment="1" applyProtection="1">
      <alignment vertical="center" shrinkToFit="1"/>
      <protection locked="0"/>
    </xf>
    <xf numFmtId="43" fontId="75" fillId="0" borderId="0" xfId="1" applyFont="1" applyFill="1" applyAlignment="1" applyProtection="1">
      <alignment vertical="center"/>
      <protection locked="0"/>
    </xf>
    <xf numFmtId="0" fontId="75" fillId="0" borderId="0" xfId="3" applyFont="1" applyFill="1" applyAlignment="1" applyProtection="1">
      <alignment vertical="center"/>
      <protection locked="0"/>
    </xf>
    <xf numFmtId="177" fontId="23" fillId="0" borderId="10" xfId="1" applyNumberFormat="1" applyFont="1" applyFill="1" applyBorder="1" applyAlignment="1" applyProtection="1">
      <alignment horizontal="left" vertical="center" shrinkToFit="1"/>
      <protection locked="0"/>
    </xf>
    <xf numFmtId="177" fontId="23" fillId="0" borderId="10" xfId="1" applyNumberFormat="1" applyFont="1" applyFill="1" applyBorder="1" applyAlignment="1" applyProtection="1">
      <alignment vertical="center" shrinkToFit="1"/>
      <protection locked="0"/>
    </xf>
    <xf numFmtId="0" fontId="9" fillId="2" borderId="11" xfId="3" applyFont="1" applyFill="1" applyBorder="1" applyAlignment="1" applyProtection="1">
      <alignment vertical="center" shrinkToFit="1"/>
      <protection locked="0"/>
    </xf>
    <xf numFmtId="0" fontId="9" fillId="2" borderId="11" xfId="3" applyFont="1" applyFill="1" applyBorder="1" applyAlignment="1" applyProtection="1">
      <alignment horizontal="left" vertical="center" indent="4" shrinkToFit="1"/>
      <protection locked="0"/>
    </xf>
    <xf numFmtId="43" fontId="7" fillId="2" borderId="7" xfId="1" applyFont="1" applyFill="1" applyBorder="1" applyAlignment="1" applyProtection="1">
      <alignment vertical="center" shrinkToFit="1"/>
    </xf>
    <xf numFmtId="10" fontId="9" fillId="2" borderId="9" xfId="8" applyNumberFormat="1" applyFont="1" applyFill="1" applyBorder="1" applyAlignment="1" applyProtection="1">
      <alignment vertical="center" shrinkToFit="1"/>
    </xf>
    <xf numFmtId="43" fontId="9" fillId="0" borderId="9" xfId="1" applyFont="1" applyFill="1" applyBorder="1" applyAlignment="1" applyProtection="1">
      <alignment vertical="center" shrinkToFit="1"/>
      <protection locked="0"/>
    </xf>
    <xf numFmtId="43" fontId="9" fillId="2" borderId="9" xfId="1" applyFont="1" applyFill="1" applyBorder="1" applyAlignment="1" applyProtection="1">
      <alignment vertical="center" shrinkToFit="1"/>
    </xf>
    <xf numFmtId="43" fontId="9" fillId="2" borderId="9" xfId="1" applyFont="1" applyFill="1" applyBorder="1" applyAlignment="1" applyProtection="1">
      <alignment vertical="center" shrinkToFit="1"/>
      <protection locked="0"/>
    </xf>
    <xf numFmtId="0" fontId="37" fillId="2" borderId="0" xfId="3" applyNumberFormat="1" applyFont="1" applyFill="1" applyBorder="1" applyAlignment="1" applyProtection="1">
      <alignment vertical="center" wrapText="1"/>
    </xf>
    <xf numFmtId="0" fontId="43" fillId="2" borderId="0" xfId="3" applyNumberFormat="1" applyFont="1" applyFill="1" applyBorder="1" applyAlignment="1">
      <alignment vertical="center" wrapText="1"/>
    </xf>
    <xf numFmtId="0" fontId="9" fillId="0" borderId="10" xfId="3" applyFont="1" applyFill="1" applyBorder="1" applyAlignment="1" applyProtection="1">
      <alignment horizontal="left" vertical="center" shrinkToFit="1"/>
      <protection locked="0"/>
    </xf>
    <xf numFmtId="0" fontId="37" fillId="2" borderId="10" xfId="3" applyFont="1" applyFill="1" applyBorder="1" applyAlignment="1" applyProtection="1">
      <alignment horizontal="center" vertical="center" wrapText="1"/>
    </xf>
    <xf numFmtId="0" fontId="37" fillId="3" borderId="11" xfId="3" applyFont="1" applyFill="1" applyBorder="1" applyAlignment="1" applyProtection="1">
      <alignment horizontal="center" vertical="center"/>
    </xf>
    <xf numFmtId="0" fontId="37" fillId="0" borderId="10" xfId="3" applyFont="1" applyFill="1" applyBorder="1" applyAlignment="1" applyProtection="1">
      <alignment horizontal="left" vertical="center" shrinkToFit="1"/>
      <protection locked="0"/>
    </xf>
    <xf numFmtId="0" fontId="41" fillId="2" borderId="10" xfId="3" applyFont="1" applyFill="1" applyBorder="1" applyAlignment="1" applyProtection="1">
      <alignment horizontal="center" vertical="center" shrinkToFit="1"/>
    </xf>
    <xf numFmtId="43" fontId="4" fillId="0" borderId="9" xfId="1" applyFont="1" applyFill="1" applyBorder="1" applyAlignment="1" applyProtection="1">
      <alignment vertical="center" shrinkToFit="1"/>
      <protection locked="0"/>
    </xf>
    <xf numFmtId="43" fontId="7" fillId="2" borderId="10" xfId="5" applyFont="1" applyFill="1" applyBorder="1" applyAlignment="1" applyProtection="1">
      <alignment vertical="center" shrinkToFit="1"/>
    </xf>
    <xf numFmtId="43" fontId="7" fillId="2" borderId="9" xfId="5" applyFont="1" applyFill="1" applyBorder="1" applyAlignment="1" applyProtection="1">
      <alignment vertical="center" shrinkToFit="1"/>
    </xf>
    <xf numFmtId="43" fontId="7" fillId="2" borderId="9" xfId="1" applyFont="1" applyFill="1" applyBorder="1" applyAlignment="1" applyProtection="1">
      <alignment vertical="center" shrinkToFit="1"/>
    </xf>
    <xf numFmtId="0" fontId="37" fillId="2" borderId="0" xfId="3" applyNumberFormat="1" applyFont="1" applyFill="1" applyBorder="1" applyAlignment="1" applyProtection="1">
      <alignment vertical="center" shrinkToFit="1"/>
    </xf>
    <xf numFmtId="0" fontId="9" fillId="3" borderId="64" xfId="3" applyFont="1" applyFill="1" applyBorder="1" applyAlignment="1" applyProtection="1">
      <alignment horizontal="left" vertical="center" shrinkToFit="1"/>
      <protection locked="0"/>
    </xf>
    <xf numFmtId="43" fontId="98" fillId="8" borderId="10" xfId="1" applyFont="1" applyFill="1" applyBorder="1" applyAlignment="1" applyProtection="1">
      <alignment vertical="center" shrinkToFit="1"/>
      <protection locked="0"/>
    </xf>
    <xf numFmtId="43" fontId="4" fillId="3" borderId="64" xfId="1" applyFont="1" applyFill="1" applyBorder="1" applyAlignment="1" applyProtection="1">
      <alignment vertical="center" shrinkToFit="1"/>
      <protection locked="0"/>
    </xf>
    <xf numFmtId="43" fontId="4" fillId="8" borderId="10" xfId="1" applyFont="1" applyFill="1" applyBorder="1" applyAlignment="1">
      <alignment horizontal="right" vertical="center"/>
    </xf>
    <xf numFmtId="43" fontId="4" fillId="2" borderId="10" xfId="1" applyFont="1" applyFill="1" applyBorder="1" applyAlignment="1" applyProtection="1">
      <alignment horizontal="center" vertical="center" shrinkToFit="1"/>
    </xf>
    <xf numFmtId="43" fontId="4" fillId="8" borderId="10" xfId="1" applyFont="1" applyFill="1" applyBorder="1" applyAlignment="1" applyProtection="1">
      <alignment vertical="center"/>
    </xf>
    <xf numFmtId="43" fontId="23" fillId="8" borderId="10" xfId="1" applyFont="1" applyFill="1" applyBorder="1" applyAlignment="1" applyProtection="1">
      <alignment vertical="center"/>
      <protection locked="0"/>
    </xf>
    <xf numFmtId="0" fontId="61" fillId="0" borderId="10" xfId="0" applyFont="1" applyFill="1" applyBorder="1" applyAlignment="1" applyProtection="1">
      <alignment horizontal="center" vertical="center" shrinkToFit="1"/>
      <protection locked="0"/>
    </xf>
    <xf numFmtId="0" fontId="9" fillId="3" borderId="10" xfId="3" applyFont="1" applyFill="1" applyBorder="1" applyAlignment="1" applyProtection="1">
      <alignment horizontal="left" vertical="center" shrinkToFit="1"/>
      <protection locked="0"/>
    </xf>
    <xf numFmtId="31" fontId="37" fillId="3" borderId="0" xfId="4" applyNumberFormat="1" applyFont="1" applyFill="1" applyAlignment="1" applyProtection="1">
      <alignment horizontal="right" vertical="center"/>
    </xf>
    <xf numFmtId="0" fontId="37" fillId="3" borderId="0" xfId="6" applyFont="1" applyFill="1" applyBorder="1" applyAlignment="1" applyProtection="1">
      <alignment horizontal="left" vertical="center"/>
    </xf>
    <xf numFmtId="0" fontId="37" fillId="3" borderId="0" xfId="3" applyNumberFormat="1" applyFont="1" applyFill="1" applyBorder="1" applyAlignment="1" applyProtection="1">
      <alignment vertical="center" shrinkToFit="1"/>
    </xf>
    <xf numFmtId="0" fontId="37" fillId="3" borderId="0" xfId="3" applyNumberFormat="1" applyFont="1" applyFill="1" applyBorder="1" applyAlignment="1" applyProtection="1">
      <alignment horizontal="center" vertical="center"/>
    </xf>
    <xf numFmtId="43" fontId="7" fillId="3" borderId="10" xfId="1" applyFont="1" applyFill="1" applyBorder="1" applyAlignment="1">
      <alignment horizontal="right" vertical="center"/>
    </xf>
    <xf numFmtId="43" fontId="37" fillId="2" borderId="10" xfId="1" applyFont="1" applyFill="1" applyBorder="1" applyAlignment="1">
      <alignment horizontal="center" vertical="center"/>
    </xf>
    <xf numFmtId="43" fontId="4" fillId="3" borderId="10" xfId="1" applyFont="1" applyFill="1" applyBorder="1" applyAlignment="1" applyProtection="1">
      <alignment vertical="center"/>
      <protection locked="0"/>
    </xf>
    <xf numFmtId="43" fontId="4" fillId="0" borderId="10" xfId="1" applyFont="1" applyFill="1" applyBorder="1" applyAlignment="1" applyProtection="1">
      <alignment horizontal="center" vertical="center"/>
      <protection locked="0"/>
    </xf>
    <xf numFmtId="43" fontId="4" fillId="2" borderId="62" xfId="1" applyFont="1" applyFill="1" applyBorder="1" applyAlignment="1">
      <alignment vertical="center"/>
    </xf>
    <xf numFmtId="178" fontId="4" fillId="0" borderId="10" xfId="3" applyNumberFormat="1" applyFont="1" applyFill="1" applyBorder="1" applyAlignment="1" applyProtection="1">
      <alignment vertical="center" wrapText="1"/>
      <protection locked="0"/>
    </xf>
    <xf numFmtId="178" fontId="4" fillId="2" borderId="10" xfId="3" applyNumberFormat="1" applyFont="1" applyFill="1" applyBorder="1" applyAlignment="1">
      <alignment vertical="center" wrapText="1"/>
    </xf>
    <xf numFmtId="0" fontId="4" fillId="2" borderId="10" xfId="3" applyFont="1" applyFill="1" applyBorder="1" applyAlignment="1">
      <alignment vertical="center" wrapText="1"/>
    </xf>
    <xf numFmtId="0" fontId="37" fillId="2" borderId="0" xfId="3" applyNumberFormat="1" applyFont="1" applyFill="1">
      <alignment vertical="center"/>
    </xf>
    <xf numFmtId="0" fontId="37" fillId="0" borderId="0" xfId="3" applyFont="1" applyFill="1" applyAlignment="1">
      <alignment horizontal="center" vertical="center" wrapText="1"/>
    </xf>
    <xf numFmtId="43" fontId="37" fillId="2" borderId="10" xfId="5" applyFont="1" applyFill="1" applyBorder="1" applyAlignment="1">
      <alignment horizontal="center" vertical="center" wrapText="1"/>
    </xf>
    <xf numFmtId="0" fontId="37" fillId="2" borderId="0" xfId="3" applyNumberFormat="1" applyFont="1" applyFill="1" applyBorder="1" applyAlignment="1">
      <alignment vertical="center" wrapText="1"/>
    </xf>
    <xf numFmtId="180" fontId="37" fillId="2" borderId="11" xfId="5" applyNumberFormat="1" applyFont="1" applyFill="1" applyBorder="1" applyAlignment="1">
      <alignment horizontal="center" vertical="center"/>
    </xf>
    <xf numFmtId="180" fontId="37" fillId="2" borderId="11" xfId="3" applyNumberFormat="1" applyFont="1" applyFill="1" applyBorder="1" applyAlignment="1">
      <alignment horizontal="center" vertical="center"/>
    </xf>
    <xf numFmtId="180" fontId="37" fillId="2" borderId="8" xfId="3" applyNumberFormat="1" applyFont="1" applyFill="1" applyBorder="1" applyAlignment="1">
      <alignment horizontal="center" vertical="center"/>
    </xf>
    <xf numFmtId="0" fontId="37" fillId="0" borderId="16" xfId="3" applyFont="1" applyFill="1" applyBorder="1" applyAlignment="1" applyProtection="1">
      <alignment vertical="center"/>
      <protection locked="0"/>
    </xf>
    <xf numFmtId="0" fontId="37" fillId="0" borderId="5" xfId="3" applyFont="1" applyFill="1" applyBorder="1" applyAlignment="1" applyProtection="1">
      <alignment vertical="center"/>
      <protection locked="0"/>
    </xf>
    <xf numFmtId="0" fontId="37" fillId="0" borderId="17" xfId="3" applyFont="1" applyFill="1" applyBorder="1" applyAlignment="1" applyProtection="1">
      <alignment vertical="center"/>
      <protection locked="0"/>
    </xf>
    <xf numFmtId="0" fontId="37" fillId="0" borderId="3" xfId="3" applyFont="1" applyFill="1" applyBorder="1" applyAlignment="1" applyProtection="1">
      <alignment vertical="center"/>
      <protection locked="0"/>
    </xf>
    <xf numFmtId="0" fontId="37" fillId="0" borderId="0" xfId="3" applyFont="1" applyFill="1" applyBorder="1" applyAlignment="1" applyProtection="1">
      <alignment vertical="center"/>
      <protection locked="0"/>
    </xf>
    <xf numFmtId="0" fontId="37" fillId="0" borderId="45" xfId="3" applyFont="1" applyFill="1" applyBorder="1" applyAlignment="1" applyProtection="1">
      <alignment vertical="center"/>
      <protection locked="0"/>
    </xf>
    <xf numFmtId="0" fontId="37" fillId="0" borderId="18" xfId="3" applyFont="1" applyFill="1" applyBorder="1" applyAlignment="1" applyProtection="1">
      <alignment vertical="center"/>
      <protection locked="0"/>
    </xf>
    <xf numFmtId="0" fontId="37" fillId="0" borderId="15" xfId="3" applyFont="1" applyFill="1" applyBorder="1" applyAlignment="1" applyProtection="1">
      <alignment vertical="center"/>
      <protection locked="0"/>
    </xf>
    <xf numFmtId="0" fontId="37" fillId="0" borderId="19" xfId="3" applyFont="1" applyFill="1" applyBorder="1" applyAlignment="1" applyProtection="1">
      <alignment vertical="center"/>
      <protection locked="0"/>
    </xf>
    <xf numFmtId="0" fontId="37" fillId="2" borderId="14" xfId="3" applyFont="1" applyFill="1" applyBorder="1" applyAlignment="1">
      <alignment horizontal="center" vertical="center" shrinkToFit="1"/>
    </xf>
    <xf numFmtId="0" fontId="37" fillId="2" borderId="13" xfId="3" applyFont="1" applyFill="1" applyBorder="1" applyAlignment="1">
      <alignment horizontal="center" vertical="center" shrinkToFit="1"/>
    </xf>
    <xf numFmtId="43" fontId="37" fillId="2" borderId="13" xfId="1" applyFont="1" applyFill="1" applyBorder="1" applyAlignment="1">
      <alignment horizontal="center" vertical="center" shrinkToFit="1"/>
    </xf>
    <xf numFmtId="0" fontId="37" fillId="2" borderId="12" xfId="3" applyFont="1" applyFill="1" applyBorder="1" applyAlignment="1">
      <alignment horizontal="center" vertical="center" shrinkToFit="1"/>
    </xf>
    <xf numFmtId="0" fontId="9" fillId="3" borderId="11" xfId="3" applyFont="1" applyFill="1" applyBorder="1" applyAlignment="1" applyProtection="1">
      <alignment horizontal="center" vertical="center" shrinkToFit="1"/>
      <protection locked="0"/>
    </xf>
    <xf numFmtId="0" fontId="37" fillId="3" borderId="11" xfId="3" applyFont="1" applyFill="1" applyBorder="1" applyAlignment="1" applyProtection="1">
      <alignment horizontal="center" vertical="center" shrinkToFit="1"/>
      <protection locked="0"/>
    </xf>
    <xf numFmtId="180" fontId="37" fillId="0" borderId="10" xfId="5" applyNumberFormat="1" applyFont="1" applyFill="1" applyBorder="1" applyAlignment="1" applyProtection="1">
      <alignment vertical="center" shrinkToFit="1"/>
      <protection locked="0"/>
    </xf>
    <xf numFmtId="180" fontId="37" fillId="0" borderId="10" xfId="3" applyNumberFormat="1" applyFont="1" applyFill="1" applyBorder="1" applyAlignment="1" applyProtection="1">
      <alignment vertical="center" shrinkToFit="1"/>
      <protection locked="0"/>
    </xf>
    <xf numFmtId="0" fontId="37" fillId="2" borderId="11" xfId="3" applyFont="1" applyFill="1" applyBorder="1" applyAlignment="1">
      <alignment horizontal="center" vertical="center" shrinkToFit="1"/>
    </xf>
    <xf numFmtId="0" fontId="37" fillId="2" borderId="10" xfId="3" applyFont="1" applyFill="1" applyBorder="1" applyAlignment="1">
      <alignment vertical="center" shrinkToFit="1"/>
    </xf>
    <xf numFmtId="43" fontId="4" fillId="0" borderId="10" xfId="1" applyFont="1" applyFill="1" applyBorder="1" applyAlignment="1" applyProtection="1">
      <alignment horizontal="right" vertical="center" shrinkToFit="1"/>
      <protection locked="0"/>
    </xf>
    <xf numFmtId="43" fontId="4" fillId="2" borderId="10" xfId="1" applyFont="1" applyFill="1" applyBorder="1" applyAlignment="1">
      <alignment horizontal="right" vertical="center" shrinkToFit="1"/>
    </xf>
    <xf numFmtId="43" fontId="4" fillId="2" borderId="7" xfId="1" applyFont="1" applyFill="1" applyBorder="1" applyAlignment="1">
      <alignment horizontal="right" vertical="center" shrinkToFit="1"/>
    </xf>
    <xf numFmtId="178" fontId="37" fillId="2" borderId="9" xfId="3" applyNumberFormat="1" applyFont="1" applyFill="1" applyBorder="1" applyAlignment="1">
      <alignment horizontal="left" vertical="center" shrinkToFit="1"/>
    </xf>
    <xf numFmtId="178" fontId="37" fillId="2" borderId="6" xfId="3" applyNumberFormat="1" applyFont="1" applyFill="1" applyBorder="1" applyAlignment="1">
      <alignment horizontal="left" vertical="center" shrinkToFit="1"/>
    </xf>
    <xf numFmtId="0" fontId="9" fillId="3" borderId="0" xfId="3" applyFont="1" applyFill="1" applyAlignment="1">
      <alignment vertical="center"/>
    </xf>
    <xf numFmtId="0" fontId="37" fillId="3" borderId="0" xfId="3" applyFont="1" applyFill="1" applyAlignment="1">
      <alignment vertical="center"/>
    </xf>
    <xf numFmtId="0" fontId="37" fillId="0" borderId="10" xfId="3" applyFont="1" applyFill="1" applyBorder="1" applyAlignment="1" applyProtection="1">
      <alignment vertical="center" shrinkToFit="1"/>
      <protection locked="0"/>
    </xf>
    <xf numFmtId="0" fontId="37" fillId="2" borderId="10" xfId="3" applyFont="1" applyFill="1" applyBorder="1" applyAlignment="1">
      <alignment horizontal="left" vertical="center" shrinkToFit="1"/>
    </xf>
    <xf numFmtId="43" fontId="37" fillId="0" borderId="10" xfId="1" applyFont="1" applyFill="1" applyBorder="1" applyAlignment="1" applyProtection="1">
      <alignment vertical="center" shrinkToFit="1"/>
      <protection locked="0"/>
    </xf>
    <xf numFmtId="178" fontId="37" fillId="2" borderId="10" xfId="3" applyNumberFormat="1" applyFont="1" applyFill="1" applyBorder="1" applyAlignment="1">
      <alignment vertical="center" shrinkToFit="1"/>
    </xf>
    <xf numFmtId="43" fontId="37" fillId="2" borderId="10" xfId="1" applyFont="1" applyFill="1" applyBorder="1" applyAlignment="1">
      <alignment vertical="center" shrinkToFit="1"/>
    </xf>
    <xf numFmtId="0" fontId="37" fillId="2" borderId="0" xfId="3" applyNumberFormat="1" applyFont="1" applyFill="1" applyBorder="1" applyAlignment="1">
      <alignment horizontal="left" vertical="center"/>
    </xf>
    <xf numFmtId="0" fontId="37" fillId="3" borderId="0" xfId="3" applyNumberFormat="1" applyFont="1" applyFill="1" applyAlignment="1">
      <alignment vertical="center"/>
    </xf>
    <xf numFmtId="0" fontId="75" fillId="0" borderId="10" xfId="3" applyFont="1" applyFill="1" applyBorder="1" applyAlignment="1" applyProtection="1">
      <alignment vertical="center" shrinkToFit="1"/>
      <protection locked="0"/>
    </xf>
    <xf numFmtId="0" fontId="75" fillId="2" borderId="10" xfId="3" applyFont="1" applyFill="1" applyBorder="1" applyAlignment="1" applyProtection="1">
      <alignment vertical="center" shrinkToFit="1"/>
    </xf>
    <xf numFmtId="43" fontId="23" fillId="2" borderId="10" xfId="5" applyFont="1" applyFill="1" applyBorder="1" applyAlignment="1" applyProtection="1">
      <alignment vertical="center" shrinkToFit="1"/>
      <protection locked="0"/>
    </xf>
    <xf numFmtId="178" fontId="23" fillId="8" borderId="10" xfId="3" applyNumberFormat="1" applyFont="1" applyFill="1" applyBorder="1" applyAlignment="1" applyProtection="1">
      <alignment vertical="center" shrinkToFit="1"/>
      <protection locked="0"/>
    </xf>
    <xf numFmtId="43" fontId="23" fillId="8" borderId="10" xfId="5" applyFont="1" applyFill="1" applyBorder="1" applyAlignment="1" applyProtection="1">
      <alignment vertical="center" shrinkToFit="1"/>
      <protection locked="0"/>
    </xf>
    <xf numFmtId="178" fontId="23" fillId="2" borderId="10" xfId="3" applyNumberFormat="1" applyFont="1" applyFill="1" applyBorder="1" applyAlignment="1" applyProtection="1">
      <alignment vertical="center" shrinkToFit="1"/>
    </xf>
    <xf numFmtId="43" fontId="23" fillId="2" borderId="10" xfId="5" applyFont="1" applyFill="1" applyBorder="1" applyAlignment="1" applyProtection="1">
      <alignment vertical="center" shrinkToFit="1"/>
    </xf>
    <xf numFmtId="0" fontId="41" fillId="2" borderId="0" xfId="4" applyFont="1" applyFill="1" applyBorder="1" applyAlignment="1" applyProtection="1">
      <alignment vertical="center"/>
    </xf>
    <xf numFmtId="0" fontId="41" fillId="2" borderId="0" xfId="3" applyNumberFormat="1" applyFont="1" applyFill="1" applyBorder="1" applyAlignment="1" applyProtection="1">
      <alignment vertical="center"/>
    </xf>
    <xf numFmtId="0" fontId="41" fillId="2" borderId="0" xfId="3" applyFont="1" applyFill="1" applyProtection="1">
      <alignment vertical="center"/>
    </xf>
    <xf numFmtId="0" fontId="41" fillId="2" borderId="0" xfId="3" applyNumberFormat="1" applyFont="1" applyFill="1" applyBorder="1" applyAlignment="1" applyProtection="1">
      <alignment horizontal="center" vertical="center"/>
    </xf>
    <xf numFmtId="0" fontId="37" fillId="3" borderId="10" xfId="3" applyFont="1" applyFill="1" applyBorder="1" applyAlignment="1" applyProtection="1">
      <alignment horizontal="left" vertical="center" shrinkToFit="1"/>
      <protection locked="0"/>
    </xf>
    <xf numFmtId="43" fontId="37" fillId="2" borderId="0" xfId="5" applyFont="1" applyFill="1" applyAlignment="1">
      <alignment vertical="center"/>
    </xf>
    <xf numFmtId="0" fontId="37" fillId="2" borderId="0" xfId="5" applyNumberFormat="1" applyFont="1" applyFill="1" applyBorder="1" applyAlignment="1">
      <alignment vertical="center"/>
    </xf>
    <xf numFmtId="0" fontId="37" fillId="2" borderId="0" xfId="5" applyNumberFormat="1" applyFont="1" applyFill="1" applyBorder="1" applyAlignment="1">
      <alignment horizontal="center" vertical="center"/>
    </xf>
    <xf numFmtId="0" fontId="37" fillId="2" borderId="0" xfId="5" applyNumberFormat="1" applyFont="1" applyFill="1" applyAlignment="1">
      <alignment vertical="center"/>
    </xf>
    <xf numFmtId="0" fontId="37" fillId="2" borderId="8" xfId="3" applyFont="1" applyFill="1" applyBorder="1" applyAlignment="1">
      <alignment horizontal="center" vertical="center" shrinkToFit="1"/>
    </xf>
    <xf numFmtId="0" fontId="37" fillId="2" borderId="7" xfId="3" applyFont="1" applyFill="1" applyBorder="1" applyAlignment="1">
      <alignment horizontal="center" vertical="center" shrinkToFit="1"/>
    </xf>
    <xf numFmtId="43" fontId="37" fillId="2" borderId="13" xfId="5" applyFont="1" applyFill="1" applyBorder="1" applyAlignment="1">
      <alignment horizontal="center" vertical="center" wrapText="1"/>
    </xf>
    <xf numFmtId="0" fontId="37" fillId="0" borderId="9" xfId="3" applyFont="1" applyFill="1" applyBorder="1" applyAlignment="1" applyProtection="1">
      <alignment horizontal="center" vertical="center" shrinkToFit="1"/>
      <protection locked="0"/>
    </xf>
    <xf numFmtId="0" fontId="37" fillId="2" borderId="9" xfId="3" applyFont="1" applyFill="1" applyBorder="1" applyAlignment="1">
      <alignment vertical="center" shrinkToFit="1"/>
    </xf>
    <xf numFmtId="0" fontId="37" fillId="2" borderId="6" xfId="3" applyFont="1" applyFill="1" applyBorder="1" applyAlignment="1">
      <alignment vertical="center" shrinkToFit="1"/>
    </xf>
    <xf numFmtId="0" fontId="37" fillId="2" borderId="0" xfId="3" applyFont="1" applyFill="1" applyBorder="1">
      <alignment vertical="center"/>
    </xf>
    <xf numFmtId="31" fontId="37" fillId="2" borderId="0" xfId="4" applyNumberFormat="1" applyFont="1" applyFill="1" applyBorder="1" applyAlignment="1" applyProtection="1">
      <alignment horizontal="right" vertical="center"/>
    </xf>
    <xf numFmtId="10" fontId="23" fillId="0" borderId="10" xfId="8" applyNumberFormat="1" applyFont="1" applyFill="1" applyBorder="1" applyAlignment="1" applyProtection="1">
      <alignment horizontal="center" vertical="center" shrinkToFit="1"/>
      <protection locked="0"/>
    </xf>
    <xf numFmtId="43" fontId="23" fillId="2" borderId="10" xfId="1" applyFont="1" applyFill="1" applyBorder="1" applyAlignment="1">
      <alignment horizontal="right" vertical="center" shrinkToFit="1"/>
    </xf>
    <xf numFmtId="43" fontId="23" fillId="2" borderId="10" xfId="1" applyFont="1" applyFill="1" applyBorder="1" applyAlignment="1" applyProtection="1">
      <alignment vertical="center" shrinkToFit="1"/>
      <protection locked="0"/>
    </xf>
    <xf numFmtId="10" fontId="23" fillId="2" borderId="10" xfId="8" applyNumberFormat="1" applyFont="1" applyFill="1" applyBorder="1" applyAlignment="1">
      <alignment horizontal="center" vertical="center" shrinkToFit="1"/>
    </xf>
    <xf numFmtId="43" fontId="23" fillId="2" borderId="10" xfId="5" applyFont="1" applyFill="1" applyBorder="1" applyAlignment="1">
      <alignment vertical="center" shrinkToFit="1"/>
    </xf>
    <xf numFmtId="43" fontId="23" fillId="2" borderId="10" xfId="1" applyFont="1" applyFill="1" applyBorder="1" applyAlignment="1">
      <alignment vertical="center" shrinkToFit="1"/>
    </xf>
    <xf numFmtId="0" fontId="37" fillId="2" borderId="10" xfId="3" applyFont="1" applyFill="1" applyBorder="1" applyAlignment="1">
      <alignment horizontal="center" vertical="center" shrinkToFit="1"/>
    </xf>
    <xf numFmtId="43" fontId="37" fillId="2" borderId="11" xfId="5" applyFont="1" applyFill="1" applyBorder="1" applyAlignment="1">
      <alignment horizontal="center" vertical="center" wrapText="1"/>
    </xf>
    <xf numFmtId="43" fontId="37" fillId="2" borderId="38" xfId="5" applyFont="1" applyFill="1" applyBorder="1" applyAlignment="1">
      <alignment horizontal="center" vertical="center" wrapText="1"/>
    </xf>
    <xf numFmtId="43" fontId="37" fillId="2" borderId="9" xfId="5" applyFont="1" applyFill="1" applyBorder="1" applyAlignment="1">
      <alignment horizontal="center" vertical="center" wrapText="1"/>
    </xf>
    <xf numFmtId="43" fontId="37" fillId="2" borderId="11" xfId="5" applyFont="1" applyFill="1" applyBorder="1" applyAlignment="1">
      <alignment vertical="center"/>
    </xf>
    <xf numFmtId="0" fontId="37" fillId="3" borderId="11" xfId="5" applyNumberFormat="1" applyFont="1" applyFill="1" applyBorder="1" applyAlignment="1" applyProtection="1">
      <alignment vertical="center"/>
      <protection locked="0"/>
    </xf>
    <xf numFmtId="43" fontId="37" fillId="3" borderId="11" xfId="5" applyFont="1" applyFill="1" applyBorder="1" applyAlignment="1">
      <alignment vertical="center"/>
    </xf>
    <xf numFmtId="0" fontId="37" fillId="3" borderId="11" xfId="5" applyNumberFormat="1" applyFont="1" applyFill="1" applyBorder="1" applyAlignment="1">
      <alignment vertical="center"/>
    </xf>
    <xf numFmtId="43" fontId="37" fillId="3" borderId="11" xfId="5" applyFont="1" applyFill="1" applyBorder="1" applyAlignment="1">
      <alignment horizontal="left" vertical="center" wrapText="1"/>
    </xf>
    <xf numFmtId="0" fontId="37" fillId="3" borderId="8" xfId="5" applyNumberFormat="1" applyFont="1" applyFill="1" applyBorder="1" applyAlignment="1">
      <alignment vertical="center"/>
    </xf>
    <xf numFmtId="43" fontId="4" fillId="8" borderId="10" xfId="1" applyFont="1" applyFill="1" applyBorder="1" applyAlignment="1" applyProtection="1">
      <alignment horizontal="center" vertical="center"/>
      <protection locked="0"/>
    </xf>
    <xf numFmtId="43" fontId="4" fillId="3" borderId="10" xfId="1" applyFont="1" applyFill="1" applyBorder="1" applyAlignment="1" applyProtection="1">
      <alignment horizontal="center" vertical="center"/>
      <protection locked="0"/>
    </xf>
    <xf numFmtId="43" fontId="4" fillId="2" borderId="38" xfId="1" applyFont="1" applyFill="1" applyBorder="1" applyAlignment="1">
      <alignment vertical="center"/>
    </xf>
    <xf numFmtId="43" fontId="4" fillId="2" borderId="10" xfId="1" applyFont="1" applyFill="1" applyBorder="1" applyAlignment="1" applyProtection="1">
      <alignment horizontal="center" vertical="center"/>
      <protection locked="0"/>
    </xf>
    <xf numFmtId="43" fontId="4" fillId="2" borderId="7" xfId="1" applyFont="1" applyFill="1" applyBorder="1" applyAlignment="1" applyProtection="1">
      <alignment horizontal="center" vertical="center"/>
      <protection locked="0"/>
    </xf>
    <xf numFmtId="43" fontId="37" fillId="2" borderId="11" xfId="5" applyFont="1" applyFill="1" applyBorder="1" applyAlignment="1">
      <alignment horizontal="center" vertical="center"/>
    </xf>
    <xf numFmtId="43" fontId="37" fillId="2" borderId="10" xfId="5" applyFont="1" applyFill="1" applyBorder="1" applyAlignment="1">
      <alignment horizontal="center" vertical="center"/>
    </xf>
    <xf numFmtId="43" fontId="37" fillId="2" borderId="9" xfId="5" applyFont="1" applyFill="1" applyBorder="1" applyAlignment="1">
      <alignment horizontal="center" vertical="center"/>
    </xf>
    <xf numFmtId="43" fontId="37" fillId="2" borderId="11" xfId="5" applyFont="1" applyFill="1" applyBorder="1" applyAlignment="1">
      <alignment horizontal="left" vertical="center"/>
    </xf>
    <xf numFmtId="43" fontId="37" fillId="2" borderId="11" xfId="5" applyFont="1" applyFill="1" applyBorder="1" applyAlignment="1">
      <alignment horizontal="left" vertical="center" wrapText="1"/>
    </xf>
    <xf numFmtId="43" fontId="37" fillId="2" borderId="46" xfId="5" applyFont="1" applyFill="1" applyBorder="1" applyAlignment="1">
      <alignment horizontal="center" vertical="center" wrapText="1"/>
    </xf>
    <xf numFmtId="178" fontId="4" fillId="0" borderId="10" xfId="5" applyNumberFormat="1" applyFont="1" applyFill="1" applyBorder="1" applyAlignment="1" applyProtection="1">
      <alignment horizontal="center" vertical="center"/>
      <protection locked="0"/>
    </xf>
    <xf numFmtId="0" fontId="37" fillId="3" borderId="0" xfId="3" applyNumberFormat="1" applyFont="1" applyFill="1" applyAlignment="1" applyProtection="1">
      <alignment vertical="center"/>
    </xf>
    <xf numFmtId="0" fontId="37" fillId="3" borderId="0" xfId="3" applyNumberFormat="1" applyFont="1" applyFill="1" applyAlignment="1" applyProtection="1">
      <alignment vertical="center"/>
      <protection locked="0"/>
    </xf>
    <xf numFmtId="0" fontId="37" fillId="3" borderId="0" xfId="3" applyNumberFormat="1" applyFont="1" applyFill="1" applyBorder="1" applyAlignment="1" applyProtection="1">
      <alignment vertical="center"/>
      <protection locked="0"/>
    </xf>
    <xf numFmtId="0" fontId="37" fillId="3" borderId="0" xfId="3" applyNumberFormat="1" applyFont="1" applyFill="1" applyBorder="1" applyAlignment="1" applyProtection="1">
      <alignment horizontal="right" vertical="center"/>
    </xf>
    <xf numFmtId="0" fontId="37" fillId="2" borderId="0" xfId="3" applyFont="1" applyFill="1" applyBorder="1" applyAlignment="1" applyProtection="1">
      <alignment horizontal="justify" vertical="center" wrapText="1"/>
    </xf>
    <xf numFmtId="43" fontId="37" fillId="2" borderId="14" xfId="3" applyNumberFormat="1" applyFont="1" applyFill="1" applyBorder="1" applyAlignment="1" applyProtection="1">
      <alignment horizontal="center" vertical="center"/>
    </xf>
    <xf numFmtId="43" fontId="37" fillId="2" borderId="8" xfId="3" applyNumberFormat="1" applyFont="1" applyFill="1" applyBorder="1" applyAlignment="1" applyProtection="1">
      <alignment horizontal="left" vertical="center"/>
    </xf>
    <xf numFmtId="0" fontId="37" fillId="2" borderId="4" xfId="3" applyFont="1" applyFill="1" applyBorder="1" applyAlignment="1" applyProtection="1">
      <alignment horizontal="right" vertical="center"/>
    </xf>
    <xf numFmtId="43" fontId="4" fillId="0" borderId="10" xfId="1" applyFont="1" applyFill="1" applyBorder="1" applyAlignment="1" applyProtection="1">
      <alignment horizontal="right" vertical="center" wrapText="1"/>
      <protection locked="0"/>
    </xf>
    <xf numFmtId="43" fontId="4" fillId="2" borderId="10" xfId="1" applyFont="1" applyFill="1" applyBorder="1" applyAlignment="1" applyProtection="1">
      <alignment horizontal="center" vertical="center" wrapText="1"/>
    </xf>
    <xf numFmtId="43" fontId="37" fillId="2" borderId="14" xfId="5" applyFont="1" applyFill="1" applyBorder="1" applyAlignment="1">
      <alignment vertical="center" wrapText="1"/>
    </xf>
    <xf numFmtId="43" fontId="37" fillId="2" borderId="13" xfId="5" applyFont="1" applyFill="1" applyBorder="1" applyAlignment="1">
      <alignment vertical="center" wrapText="1"/>
    </xf>
    <xf numFmtId="43" fontId="37" fillId="2" borderId="11" xfId="5" applyFont="1" applyFill="1" applyBorder="1" applyAlignment="1">
      <alignment vertical="center" wrapText="1"/>
    </xf>
    <xf numFmtId="178" fontId="37" fillId="2" borderId="11" xfId="3" applyNumberFormat="1" applyFont="1" applyFill="1" applyBorder="1" applyAlignment="1" applyProtection="1">
      <alignment horizontal="left" vertical="center" wrapText="1"/>
      <protection locked="0"/>
    </xf>
    <xf numFmtId="178" fontId="37" fillId="2" borderId="11" xfId="3" applyNumberFormat="1" applyFont="1" applyFill="1" applyBorder="1" applyAlignment="1" applyProtection="1">
      <alignment vertical="center" wrapText="1"/>
      <protection locked="0"/>
    </xf>
    <xf numFmtId="43" fontId="37" fillId="2" borderId="8" xfId="3" applyNumberFormat="1" applyFont="1" applyFill="1" applyBorder="1" applyAlignment="1">
      <alignment horizontal="left" vertical="center"/>
    </xf>
    <xf numFmtId="0" fontId="37" fillId="2" borderId="4" xfId="3" applyFont="1" applyFill="1" applyBorder="1" applyAlignment="1">
      <alignment horizontal="right" vertical="center"/>
    </xf>
    <xf numFmtId="0" fontId="37" fillId="0" borderId="0" xfId="3" applyFont="1" applyFill="1" applyAlignment="1">
      <alignment horizontal="left" vertical="center"/>
    </xf>
    <xf numFmtId="43" fontId="37" fillId="2" borderId="11" xfId="3" applyNumberFormat="1" applyFont="1" applyFill="1" applyBorder="1" applyAlignment="1">
      <alignment horizontal="center" vertical="center" shrinkToFit="1"/>
    </xf>
    <xf numFmtId="43" fontId="37" fillId="2" borderId="10" xfId="3" applyNumberFormat="1" applyFont="1" applyFill="1" applyBorder="1" applyAlignment="1">
      <alignment horizontal="center" vertical="center" shrinkToFit="1"/>
    </xf>
    <xf numFmtId="43" fontId="37" fillId="2" borderId="9" xfId="3" applyNumberFormat="1" applyFont="1" applyFill="1" applyBorder="1" applyAlignment="1">
      <alignment horizontal="center" vertical="center" shrinkToFit="1"/>
    </xf>
    <xf numFmtId="43" fontId="37" fillId="2" borderId="14" xfId="3" applyNumberFormat="1" applyFont="1" applyFill="1" applyBorder="1" applyAlignment="1">
      <alignment horizontal="center" vertical="center" shrinkToFit="1"/>
    </xf>
    <xf numFmtId="43" fontId="37" fillId="2" borderId="13" xfId="3" applyNumberFormat="1" applyFont="1" applyFill="1" applyBorder="1" applyAlignment="1">
      <alignment horizontal="center" vertical="center" shrinkToFit="1"/>
    </xf>
    <xf numFmtId="43" fontId="37" fillId="2" borderId="12" xfId="3" applyNumberFormat="1" applyFont="1" applyFill="1" applyBorder="1" applyAlignment="1">
      <alignment horizontal="center" vertical="center" shrinkToFit="1"/>
    </xf>
    <xf numFmtId="0" fontId="37" fillId="0" borderId="11" xfId="3" applyFont="1" applyFill="1" applyBorder="1" applyAlignment="1" applyProtection="1">
      <alignment vertical="center" shrinkToFit="1"/>
      <protection locked="0"/>
    </xf>
    <xf numFmtId="0" fontId="37" fillId="0" borderId="11" xfId="3" applyFont="1" applyFill="1" applyBorder="1" applyAlignment="1" applyProtection="1">
      <alignment horizontal="left" vertical="center" shrinkToFit="1"/>
      <protection locked="0"/>
    </xf>
    <xf numFmtId="0" fontId="37" fillId="2" borderId="11" xfId="3" applyFont="1" applyFill="1" applyBorder="1" applyAlignment="1">
      <alignment horizontal="left" vertical="center" shrinkToFit="1"/>
    </xf>
    <xf numFmtId="178" fontId="37" fillId="0" borderId="10" xfId="3" applyNumberFormat="1" applyFont="1" applyFill="1" applyBorder="1" applyAlignment="1" applyProtection="1">
      <alignment horizontal="center" vertical="center" shrinkToFit="1"/>
      <protection locked="0"/>
    </xf>
    <xf numFmtId="178" fontId="37" fillId="0" borderId="9" xfId="3" applyNumberFormat="1" applyFont="1" applyFill="1" applyBorder="1" applyAlignment="1" applyProtection="1">
      <alignment horizontal="center" vertical="center" shrinkToFit="1"/>
      <protection locked="0"/>
    </xf>
    <xf numFmtId="178" fontId="37" fillId="2" borderId="10" xfId="3" applyNumberFormat="1" applyFont="1" applyFill="1" applyBorder="1" applyAlignment="1">
      <alignment horizontal="center" vertical="center" shrinkToFit="1"/>
    </xf>
    <xf numFmtId="178" fontId="37" fillId="2" borderId="9" xfId="3" applyNumberFormat="1" applyFont="1" applyFill="1" applyBorder="1" applyAlignment="1">
      <alignment horizontal="center" vertical="center" shrinkToFit="1"/>
    </xf>
    <xf numFmtId="43" fontId="37" fillId="2" borderId="7" xfId="5" applyFont="1" applyFill="1" applyBorder="1" applyAlignment="1">
      <alignment vertical="center" shrinkToFit="1"/>
    </xf>
    <xf numFmtId="43" fontId="37" fillId="2" borderId="6" xfId="5" applyFont="1" applyFill="1" applyBorder="1" applyAlignment="1">
      <alignment vertical="center" shrinkToFit="1"/>
    </xf>
    <xf numFmtId="0" fontId="37" fillId="2" borderId="0" xfId="3" applyNumberFormat="1" applyFont="1" applyFill="1" applyAlignment="1">
      <alignment vertical="center" shrinkToFit="1"/>
    </xf>
    <xf numFmtId="0" fontId="37" fillId="2" borderId="0" xfId="3" applyNumberFormat="1" applyFont="1" applyFill="1" applyBorder="1" applyAlignment="1">
      <alignment vertical="center" shrinkToFit="1"/>
    </xf>
    <xf numFmtId="0" fontId="37" fillId="2" borderId="0" xfId="3" applyFont="1" applyFill="1" applyAlignment="1">
      <alignment vertical="center" shrinkToFit="1"/>
    </xf>
    <xf numFmtId="31" fontId="37" fillId="2" borderId="0" xfId="4" applyNumberFormat="1" applyFont="1" applyFill="1" applyAlignment="1" applyProtection="1">
      <alignment horizontal="right" vertical="center" shrinkToFit="1"/>
    </xf>
    <xf numFmtId="0" fontId="37" fillId="3" borderId="0" xfId="3" applyNumberFormat="1" applyFont="1" applyFill="1" applyAlignment="1">
      <alignment vertical="center" shrinkToFit="1"/>
    </xf>
    <xf numFmtId="0" fontId="37" fillId="2" borderId="0" xfId="3" applyNumberFormat="1" applyFont="1" applyFill="1" applyBorder="1" applyAlignment="1">
      <alignment horizontal="left" vertical="center" shrinkToFit="1"/>
    </xf>
    <xf numFmtId="0" fontId="37" fillId="2" borderId="0" xfId="6" applyFont="1" applyFill="1" applyBorder="1" applyAlignment="1" applyProtection="1">
      <alignment horizontal="left" vertical="center" shrinkToFit="1"/>
    </xf>
    <xf numFmtId="0" fontId="37" fillId="2" borderId="0" xfId="3" applyNumberFormat="1" applyFont="1" applyFill="1" applyBorder="1" applyAlignment="1">
      <alignment horizontal="center" vertical="center" shrinkToFit="1"/>
    </xf>
    <xf numFmtId="0" fontId="75" fillId="0" borderId="0" xfId="3" applyFont="1" applyFill="1" applyAlignment="1">
      <alignment horizontal="center" vertical="center" wrapText="1"/>
    </xf>
    <xf numFmtId="0" fontId="75" fillId="2" borderId="10" xfId="3" applyFont="1" applyFill="1" applyBorder="1" applyAlignment="1">
      <alignment vertical="center" shrinkToFit="1"/>
    </xf>
    <xf numFmtId="0" fontId="75" fillId="0" borderId="0" xfId="3" applyFont="1" applyFill="1" applyAlignment="1">
      <alignment vertical="center"/>
    </xf>
    <xf numFmtId="43" fontId="23" fillId="0" borderId="10" xfId="1" applyFont="1" applyFill="1" applyBorder="1" applyAlignment="1">
      <alignment vertical="center" shrinkToFit="1"/>
    </xf>
    <xf numFmtId="43" fontId="75" fillId="0" borderId="10" xfId="1" applyFont="1" applyFill="1" applyBorder="1" applyAlignment="1" applyProtection="1">
      <alignment vertical="center" shrinkToFit="1"/>
      <protection locked="0"/>
    </xf>
    <xf numFmtId="43" fontId="75" fillId="2" borderId="10" xfId="1" applyFont="1" applyFill="1" applyBorder="1" applyAlignment="1">
      <alignment vertical="center" shrinkToFit="1"/>
    </xf>
    <xf numFmtId="0" fontId="37" fillId="2" borderId="13" xfId="3" applyFont="1" applyFill="1" applyBorder="1" applyAlignment="1">
      <alignment horizontal="center" vertical="center" wrapText="1" shrinkToFit="1"/>
    </xf>
    <xf numFmtId="0" fontId="37" fillId="2" borderId="10" xfId="3" applyFont="1" applyFill="1" applyBorder="1" applyAlignment="1" applyProtection="1">
      <alignment vertical="center"/>
      <protection locked="0"/>
    </xf>
    <xf numFmtId="0" fontId="37" fillId="2" borderId="10" xfId="3" applyFont="1" applyFill="1" applyBorder="1" applyAlignment="1" applyProtection="1">
      <alignment horizontal="left" vertical="center"/>
      <protection locked="0"/>
    </xf>
    <xf numFmtId="0" fontId="37" fillId="2" borderId="10" xfId="3" applyFont="1" applyFill="1" applyBorder="1" applyAlignment="1" applyProtection="1">
      <alignment horizontal="center" vertical="center"/>
      <protection locked="0"/>
    </xf>
    <xf numFmtId="0" fontId="37" fillId="2" borderId="8" xfId="3" applyFont="1" applyFill="1" applyBorder="1" applyAlignment="1">
      <alignment horizontal="center" vertical="center"/>
    </xf>
    <xf numFmtId="43" fontId="4" fillId="0" borderId="10" xfId="1" applyFont="1" applyFill="1" applyBorder="1" applyAlignment="1">
      <alignment horizontal="center" vertical="center" wrapText="1" shrinkToFit="1"/>
    </xf>
    <xf numFmtId="43" fontId="4" fillId="0" borderId="10" xfId="1" applyFont="1" applyFill="1" applyBorder="1" applyAlignment="1">
      <alignment horizontal="center" vertical="center" shrinkToFit="1"/>
    </xf>
    <xf numFmtId="43" fontId="4" fillId="2" borderId="7" xfId="1" applyFont="1" applyFill="1" applyBorder="1" applyAlignment="1">
      <alignment vertical="center" shrinkToFit="1"/>
    </xf>
    <xf numFmtId="0" fontId="37" fillId="0" borderId="9" xfId="3" applyFont="1" applyFill="1" applyBorder="1" applyAlignment="1">
      <alignment horizontal="center" vertical="center" shrinkToFit="1"/>
    </xf>
    <xf numFmtId="0" fontId="37" fillId="2" borderId="9" xfId="3" applyNumberFormat="1" applyFont="1" applyFill="1" applyBorder="1" applyAlignment="1">
      <alignment horizontal="center" vertical="center"/>
    </xf>
    <xf numFmtId="10" fontId="37" fillId="2" borderId="6" xfId="8" applyNumberFormat="1" applyFont="1" applyFill="1" applyBorder="1" applyAlignment="1">
      <alignment vertical="center" shrinkToFit="1"/>
    </xf>
    <xf numFmtId="43" fontId="37" fillId="0" borderId="9" xfId="1" applyFont="1" applyFill="1" applyBorder="1" applyAlignment="1" applyProtection="1">
      <alignment vertical="center" shrinkToFit="1"/>
      <protection locked="0"/>
    </xf>
    <xf numFmtId="43" fontId="37" fillId="2" borderId="9" xfId="1" applyFont="1" applyFill="1" applyBorder="1" applyAlignment="1">
      <alignment vertical="center" shrinkToFit="1"/>
    </xf>
    <xf numFmtId="43" fontId="37" fillId="2" borderId="6" xfId="1" applyFont="1" applyFill="1" applyBorder="1" applyAlignment="1">
      <alignment vertical="center" shrinkToFit="1"/>
    </xf>
    <xf numFmtId="43" fontId="4" fillId="2" borderId="10" xfId="1" applyFont="1" applyFill="1" applyBorder="1" applyAlignment="1">
      <alignment horizontal="left" vertical="center" shrinkToFit="1"/>
    </xf>
    <xf numFmtId="43" fontId="4" fillId="2" borderId="9" xfId="1" applyFont="1" applyFill="1" applyBorder="1" applyAlignment="1">
      <alignment vertical="center" wrapText="1"/>
    </xf>
    <xf numFmtId="43" fontId="4" fillId="0" borderId="10" xfId="1" applyFont="1" applyFill="1" applyBorder="1" applyAlignment="1">
      <alignment horizontal="left" vertical="center" shrinkToFit="1"/>
    </xf>
    <xf numFmtId="43" fontId="4" fillId="3" borderId="7" xfId="1" applyFont="1" applyFill="1" applyBorder="1" applyAlignment="1" applyProtection="1">
      <alignment vertical="center" shrinkToFit="1"/>
      <protection locked="0"/>
    </xf>
    <xf numFmtId="43" fontId="4" fillId="3" borderId="6" xfId="1" applyFont="1" applyFill="1" applyBorder="1" applyAlignment="1">
      <alignment horizontal="center" vertical="center" shrinkToFit="1"/>
    </xf>
    <xf numFmtId="0" fontId="37" fillId="2" borderId="9" xfId="3" applyFont="1" applyFill="1" applyBorder="1" applyAlignment="1">
      <alignment horizontal="center" vertical="center" shrinkToFit="1"/>
    </xf>
    <xf numFmtId="0" fontId="37" fillId="2" borderId="6" xfId="3" applyFont="1" applyFill="1" applyBorder="1" applyAlignment="1">
      <alignment horizontal="center" vertical="center" shrinkToFit="1"/>
    </xf>
    <xf numFmtId="43" fontId="37" fillId="2" borderId="61" xfId="3" applyNumberFormat="1" applyFont="1" applyFill="1" applyBorder="1" applyAlignment="1">
      <alignment horizontal="left" vertical="center"/>
    </xf>
    <xf numFmtId="43" fontId="37" fillId="2" borderId="63" xfId="1" applyFont="1" applyFill="1" applyBorder="1" applyAlignment="1">
      <alignment horizontal="left" vertical="center"/>
    </xf>
    <xf numFmtId="43" fontId="4" fillId="0" borderId="10" xfId="1" applyFont="1" applyFill="1" applyBorder="1" applyAlignment="1">
      <alignment vertical="center" wrapText="1"/>
    </xf>
    <xf numFmtId="43" fontId="4" fillId="0" borderId="10" xfId="1" applyFont="1" applyFill="1" applyBorder="1" applyAlignment="1">
      <alignment horizontal="right" vertical="center" wrapText="1"/>
    </xf>
    <xf numFmtId="43" fontId="4" fillId="2" borderId="10" xfId="1" applyFont="1" applyFill="1" applyBorder="1" applyAlignment="1" applyProtection="1">
      <alignment vertical="center" wrapText="1"/>
      <protection locked="0"/>
    </xf>
    <xf numFmtId="0" fontId="37" fillId="2" borderId="0" xfId="4" applyNumberFormat="1" applyFont="1" applyFill="1" applyAlignment="1" applyProtection="1">
      <alignment vertical="center"/>
    </xf>
    <xf numFmtId="0" fontId="37" fillId="2" borderId="0" xfId="4" applyNumberFormat="1" applyFont="1" applyFill="1" applyBorder="1" applyAlignment="1" applyProtection="1">
      <alignment horizontal="right" vertical="center"/>
    </xf>
    <xf numFmtId="0" fontId="37" fillId="3" borderId="0" xfId="4" applyNumberFormat="1" applyFont="1" applyFill="1" applyBorder="1" applyAlignment="1" applyProtection="1">
      <alignment horizontal="right" vertical="center"/>
    </xf>
    <xf numFmtId="0" fontId="37" fillId="0" borderId="0" xfId="3" applyNumberFormat="1" applyFont="1" applyFill="1" applyAlignment="1" applyProtection="1">
      <alignment vertical="center"/>
      <protection locked="0"/>
    </xf>
    <xf numFmtId="0" fontId="37" fillId="2" borderId="0" xfId="4" applyNumberFormat="1" applyFont="1" applyFill="1" applyBorder="1" applyAlignment="1" applyProtection="1">
      <alignment horizontal="left" vertical="center"/>
    </xf>
    <xf numFmtId="0" fontId="37" fillId="3" borderId="0" xfId="4" applyNumberFormat="1" applyFont="1" applyFill="1" applyBorder="1" applyAlignment="1" applyProtection="1">
      <alignment horizontal="left" vertical="center"/>
    </xf>
    <xf numFmtId="0" fontId="37" fillId="2" borderId="0" xfId="4" applyNumberFormat="1" applyFont="1" applyFill="1" applyBorder="1" applyAlignment="1" applyProtection="1">
      <alignment horizontal="center" vertical="center"/>
    </xf>
    <xf numFmtId="0" fontId="37" fillId="0" borderId="0" xfId="3" applyNumberFormat="1" applyFont="1" applyFill="1" applyBorder="1" applyAlignment="1" applyProtection="1">
      <alignment vertical="center"/>
      <protection locked="0"/>
    </xf>
    <xf numFmtId="0" fontId="37" fillId="2" borderId="0" xfId="4" applyNumberFormat="1" applyFont="1" applyFill="1" applyBorder="1" applyAlignment="1" applyProtection="1">
      <alignment vertical="center" wrapText="1"/>
    </xf>
    <xf numFmtId="0" fontId="37" fillId="3" borderId="0" xfId="4" applyNumberFormat="1" applyFont="1" applyFill="1" applyBorder="1" applyAlignment="1" applyProtection="1">
      <alignment vertical="center" wrapText="1"/>
    </xf>
    <xf numFmtId="43" fontId="4" fillId="2" borderId="10" xfId="1" applyFont="1" applyFill="1" applyBorder="1" applyAlignment="1" applyProtection="1">
      <alignment horizontal="center" vertical="center" shrinkToFit="1"/>
      <protection locked="0"/>
    </xf>
    <xf numFmtId="43" fontId="9" fillId="2" borderId="14" xfId="4" applyNumberFormat="1" applyFont="1" applyFill="1" applyBorder="1" applyAlignment="1" applyProtection="1">
      <alignment horizontal="center" vertical="center" shrinkToFit="1"/>
      <protection locked="0"/>
    </xf>
    <xf numFmtId="0" fontId="37" fillId="2" borderId="0" xfId="4" applyNumberFormat="1" applyFont="1" applyFill="1" applyAlignment="1">
      <alignment vertical="center"/>
    </xf>
    <xf numFmtId="0" fontId="37" fillId="2" borderId="0" xfId="4" applyNumberFormat="1" applyFont="1" applyFill="1" applyBorder="1" applyAlignment="1">
      <alignment horizontal="right" vertical="center"/>
    </xf>
    <xf numFmtId="0" fontId="37" fillId="2" borderId="0" xfId="4" applyNumberFormat="1" applyFont="1" applyFill="1" applyBorder="1" applyAlignment="1">
      <alignment horizontal="left" vertical="center"/>
    </xf>
    <xf numFmtId="0" fontId="37" fillId="2" borderId="0" xfId="4" applyNumberFormat="1" applyFont="1" applyFill="1" applyBorder="1" applyAlignment="1">
      <alignment horizontal="center" vertical="center"/>
    </xf>
    <xf numFmtId="0" fontId="37" fillId="2" borderId="0" xfId="4" applyNumberFormat="1" applyFont="1" applyFill="1" applyBorder="1" applyAlignment="1">
      <alignment vertical="center" wrapText="1"/>
    </xf>
    <xf numFmtId="0" fontId="37" fillId="2" borderId="0" xfId="4" applyNumberFormat="1" applyFont="1" applyFill="1" applyBorder="1" applyAlignment="1">
      <alignment vertical="center"/>
    </xf>
    <xf numFmtId="0" fontId="93" fillId="2" borderId="13" xfId="0" applyFont="1" applyFill="1" applyBorder="1" applyAlignment="1">
      <alignment horizontal="center" vertical="top" wrapText="1"/>
    </xf>
    <xf numFmtId="0" fontId="93" fillId="2" borderId="12" xfId="0" applyFont="1" applyFill="1" applyBorder="1" applyAlignment="1">
      <alignment horizontal="center" vertical="top" wrapText="1"/>
    </xf>
    <xf numFmtId="0" fontId="9" fillId="2" borderId="0" xfId="4" applyFont="1" applyFill="1" applyBorder="1" applyAlignment="1">
      <alignment horizontal="center" vertical="center"/>
    </xf>
    <xf numFmtId="43" fontId="4" fillId="0" borderId="10" xfId="1" applyFont="1" applyFill="1" applyBorder="1" applyAlignment="1">
      <alignment vertical="center" shrinkToFit="1"/>
    </xf>
    <xf numFmtId="43" fontId="37" fillId="0" borderId="7" xfId="5" applyFont="1" applyFill="1" applyBorder="1" applyAlignment="1" applyProtection="1">
      <alignment vertical="center" shrinkToFit="1"/>
      <protection locked="0"/>
    </xf>
    <xf numFmtId="43" fontId="37" fillId="0" borderId="7" xfId="4" applyNumberFormat="1" applyFont="1" applyFill="1" applyBorder="1" applyAlignment="1">
      <alignment vertical="center" shrinkToFit="1"/>
    </xf>
    <xf numFmtId="43" fontId="37" fillId="0" borderId="7" xfId="4" applyNumberFormat="1" applyFont="1" applyFill="1" applyBorder="1" applyAlignment="1" applyProtection="1">
      <alignment vertical="center" shrinkToFit="1"/>
      <protection locked="0"/>
    </xf>
    <xf numFmtId="0" fontId="37" fillId="2" borderId="0" xfId="4" applyFont="1" applyFill="1" applyBorder="1" applyAlignment="1">
      <alignment horizontal="center" vertical="center" wrapText="1"/>
    </xf>
    <xf numFmtId="0" fontId="37" fillId="2" borderId="0" xfId="4" applyFont="1" applyFill="1" applyBorder="1" applyAlignment="1">
      <alignment vertical="center" wrapText="1"/>
    </xf>
    <xf numFmtId="43" fontId="75" fillId="2" borderId="10" xfId="4" applyNumberFormat="1" applyFont="1" applyFill="1" applyBorder="1" applyAlignment="1" applyProtection="1">
      <alignment horizontal="center" vertical="center" wrapText="1" shrinkToFit="1"/>
      <protection locked="0"/>
    </xf>
    <xf numFmtId="0" fontId="75" fillId="3" borderId="10" xfId="3" applyFont="1" applyFill="1" applyBorder="1" applyAlignment="1">
      <alignment horizontal="center" vertical="center" wrapText="1"/>
    </xf>
    <xf numFmtId="0" fontId="75" fillId="0" borderId="10" xfId="4" applyFont="1" applyFill="1" applyBorder="1" applyAlignment="1" applyProtection="1">
      <alignment vertical="center" shrinkToFit="1"/>
      <protection locked="0"/>
    </xf>
    <xf numFmtId="14" fontId="75" fillId="0" borderId="10" xfId="4" applyNumberFormat="1" applyFont="1" applyFill="1" applyBorder="1" applyAlignment="1" applyProtection="1">
      <alignment vertical="center" shrinkToFit="1"/>
      <protection locked="0"/>
    </xf>
    <xf numFmtId="0" fontId="75" fillId="2" borderId="10" xfId="4" applyFont="1" applyFill="1" applyBorder="1" applyAlignment="1" applyProtection="1">
      <alignment vertical="center" shrinkToFit="1"/>
      <protection locked="0"/>
    </xf>
    <xf numFmtId="0" fontId="9" fillId="2" borderId="0" xfId="4" applyFont="1" applyFill="1" applyBorder="1" applyAlignment="1">
      <alignment horizontal="right" vertical="center"/>
    </xf>
    <xf numFmtId="0" fontId="37" fillId="2" borderId="0" xfId="4" applyFont="1" applyFill="1" applyBorder="1" applyAlignment="1">
      <alignment horizontal="right" vertical="center"/>
    </xf>
    <xf numFmtId="178" fontId="37" fillId="2" borderId="0" xfId="4" applyNumberFormat="1" applyFont="1" applyFill="1" applyBorder="1" applyAlignment="1" applyProtection="1">
      <alignment vertical="center"/>
      <protection locked="0"/>
    </xf>
    <xf numFmtId="43" fontId="23" fillId="0" borderId="10" xfId="4" applyNumberFormat="1" applyFont="1" applyFill="1" applyBorder="1" applyAlignment="1" applyProtection="1">
      <alignment vertical="center" shrinkToFit="1"/>
      <protection locked="0"/>
    </xf>
    <xf numFmtId="43" fontId="23" fillId="8" borderId="10" xfId="4" applyNumberFormat="1" applyFont="1" applyFill="1" applyBorder="1" applyAlignment="1" applyProtection="1">
      <alignment vertical="center" shrinkToFit="1"/>
      <protection locked="0"/>
    </xf>
    <xf numFmtId="43" fontId="23" fillId="3" borderId="10" xfId="4" applyNumberFormat="1" applyFont="1" applyFill="1" applyBorder="1" applyAlignment="1" applyProtection="1">
      <alignment vertical="center" shrinkToFit="1"/>
      <protection locked="0"/>
    </xf>
    <xf numFmtId="43" fontId="23" fillId="2" borderId="10" xfId="4" applyNumberFormat="1" applyFont="1" applyFill="1" applyBorder="1" applyAlignment="1" applyProtection="1">
      <alignment vertical="center" shrinkToFit="1"/>
      <protection locked="0"/>
    </xf>
    <xf numFmtId="43" fontId="23" fillId="2" borderId="10" xfId="4" applyNumberFormat="1" applyFont="1" applyFill="1" applyBorder="1" applyAlignment="1">
      <alignment vertical="center" shrinkToFit="1"/>
    </xf>
    <xf numFmtId="0" fontId="23" fillId="3" borderId="10" xfId="3" applyFont="1" applyFill="1" applyBorder="1" applyAlignment="1">
      <alignment vertical="center"/>
    </xf>
    <xf numFmtId="0" fontId="37" fillId="0" borderId="10" xfId="4" applyFont="1" applyFill="1" applyBorder="1" applyAlignment="1" applyProtection="1">
      <alignment vertical="center" shrinkToFit="1"/>
      <protection locked="0"/>
    </xf>
    <xf numFmtId="0" fontId="37" fillId="2" borderId="10" xfId="4" applyFont="1" applyFill="1" applyBorder="1" applyAlignment="1" applyProtection="1">
      <alignment vertical="center" shrinkToFit="1"/>
      <protection locked="0"/>
    </xf>
    <xf numFmtId="0" fontId="37" fillId="2" borderId="13" xfId="3" applyFont="1" applyFill="1" applyBorder="1" applyAlignment="1">
      <alignment horizontal="center" vertical="center"/>
    </xf>
    <xf numFmtId="0" fontId="37" fillId="2" borderId="7" xfId="4" applyFont="1" applyFill="1" applyBorder="1" applyAlignment="1">
      <alignment horizontal="center" vertical="center" shrinkToFit="1"/>
    </xf>
    <xf numFmtId="43" fontId="4" fillId="2" borderId="7" xfId="1" applyFont="1" applyFill="1" applyBorder="1" applyAlignment="1" applyProtection="1">
      <alignment vertical="center" shrinkToFit="1"/>
      <protection locked="0"/>
    </xf>
    <xf numFmtId="0" fontId="9" fillId="2" borderId="0" xfId="4" applyFont="1" applyFill="1" applyAlignment="1">
      <alignment vertical="center"/>
    </xf>
    <xf numFmtId="0" fontId="9" fillId="2" borderId="0" xfId="4" applyFont="1" applyFill="1" applyBorder="1" applyAlignment="1">
      <alignment vertical="center"/>
    </xf>
    <xf numFmtId="14" fontId="9" fillId="2" borderId="0" xfId="4" applyNumberFormat="1" applyFont="1" applyFill="1" applyBorder="1" applyAlignment="1">
      <alignment vertical="center"/>
    </xf>
    <xf numFmtId="0" fontId="9" fillId="2" borderId="0" xfId="4" applyFont="1" applyFill="1" applyBorder="1" applyAlignment="1">
      <alignment horizontal="centerContinuous" vertical="center"/>
    </xf>
    <xf numFmtId="0" fontId="9" fillId="2" borderId="10" xfId="4" applyFont="1" applyFill="1" applyBorder="1" applyAlignment="1" applyProtection="1">
      <alignment vertical="center"/>
      <protection locked="0"/>
    </xf>
    <xf numFmtId="43" fontId="4" fillId="2" borderId="10" xfId="1" applyFont="1" applyFill="1" applyBorder="1" applyAlignment="1" applyProtection="1">
      <alignment vertical="center"/>
      <protection locked="0"/>
    </xf>
    <xf numFmtId="0" fontId="37" fillId="0" borderId="0" xfId="4" applyNumberFormat="1" applyFont="1" applyFill="1" applyBorder="1" applyAlignment="1" applyProtection="1">
      <alignment vertical="center"/>
    </xf>
    <xf numFmtId="0" fontId="37" fillId="2" borderId="0" xfId="4" applyFont="1" applyFill="1" applyBorder="1" applyAlignment="1" applyProtection="1">
      <alignment horizontal="centerContinuous" vertical="center"/>
    </xf>
    <xf numFmtId="0" fontId="37" fillId="0" borderId="0" xfId="4" applyFont="1" applyFill="1" applyBorder="1" applyAlignment="1" applyProtection="1">
      <alignment horizontal="left" vertical="center" wrapText="1"/>
    </xf>
    <xf numFmtId="43" fontId="37" fillId="2" borderId="10" xfId="1" applyFont="1" applyFill="1" applyBorder="1" applyAlignment="1">
      <alignment vertical="center"/>
    </xf>
    <xf numFmtId="0" fontId="37" fillId="2" borderId="9" xfId="3" applyFont="1" applyFill="1" applyBorder="1" applyAlignment="1">
      <alignment vertical="center"/>
    </xf>
    <xf numFmtId="0" fontId="37" fillId="0" borderId="11" xfId="3" applyFont="1" applyFill="1" applyBorder="1" applyAlignment="1" applyProtection="1">
      <alignment horizontal="justify" vertical="center"/>
      <protection locked="0"/>
    </xf>
    <xf numFmtId="0" fontId="37" fillId="0" borderId="11" xfId="3" applyFont="1" applyFill="1" applyBorder="1" applyAlignment="1" applyProtection="1">
      <alignment horizontal="center" vertical="center"/>
      <protection locked="0"/>
    </xf>
    <xf numFmtId="0" fontId="37" fillId="0" borderId="11" xfId="3" applyFont="1" applyFill="1" applyBorder="1" applyAlignment="1" applyProtection="1">
      <alignment vertical="center"/>
      <protection locked="0"/>
    </xf>
    <xf numFmtId="0" fontId="37" fillId="0" borderId="11" xfId="3" applyFont="1" applyFill="1" applyBorder="1" applyProtection="1">
      <alignment vertical="center"/>
      <protection locked="0"/>
    </xf>
    <xf numFmtId="0" fontId="37" fillId="2" borderId="8" xfId="3" applyFont="1" applyFill="1" applyBorder="1">
      <alignment vertical="center"/>
    </xf>
    <xf numFmtId="0" fontId="37" fillId="0" borderId="9" xfId="3" applyFont="1" applyFill="1" applyBorder="1" applyAlignment="1" applyProtection="1">
      <alignment vertical="center"/>
      <protection locked="0"/>
    </xf>
    <xf numFmtId="0" fontId="37" fillId="0" borderId="9" xfId="3" applyFont="1" applyFill="1" applyBorder="1" applyProtection="1">
      <alignment vertical="center"/>
      <protection locked="0"/>
    </xf>
    <xf numFmtId="0" fontId="37" fillId="2" borderId="6" xfId="3" applyFont="1" applyFill="1" applyBorder="1">
      <alignment vertical="center"/>
    </xf>
    <xf numFmtId="31" fontId="37" fillId="2" borderId="0" xfId="4" applyNumberFormat="1" applyFont="1" applyFill="1" applyAlignment="1" applyProtection="1">
      <alignment horizontal="left" vertical="center"/>
    </xf>
    <xf numFmtId="0" fontId="37" fillId="2" borderId="0" xfId="3" applyFont="1" applyFill="1" applyBorder="1" applyAlignment="1">
      <alignment vertical="center" wrapText="1"/>
    </xf>
    <xf numFmtId="0" fontId="37" fillId="2" borderId="28" xfId="3" applyFont="1" applyFill="1" applyBorder="1" applyAlignment="1">
      <alignment horizontal="center" vertical="center" wrapText="1"/>
    </xf>
    <xf numFmtId="0" fontId="37" fillId="3" borderId="11" xfId="3" applyFont="1" applyFill="1" applyBorder="1" applyAlignment="1" applyProtection="1">
      <alignment horizontal="center" vertical="center"/>
      <protection locked="0"/>
    </xf>
    <xf numFmtId="49" fontId="37" fillId="0" borderId="10" xfId="3" applyNumberFormat="1" applyFont="1" applyFill="1" applyBorder="1" applyAlignment="1" applyProtection="1">
      <alignment horizontal="center" vertical="center"/>
      <protection locked="0"/>
    </xf>
    <xf numFmtId="0" fontId="37" fillId="3" borderId="66" xfId="3" applyFont="1" applyFill="1" applyBorder="1" applyAlignment="1" applyProtection="1">
      <alignment horizontal="center" vertical="center"/>
      <protection locked="0"/>
    </xf>
    <xf numFmtId="0" fontId="37" fillId="3" borderId="64" xfId="3" applyFont="1" applyFill="1" applyBorder="1" applyAlignment="1" applyProtection="1">
      <alignment vertical="center"/>
      <protection locked="0"/>
    </xf>
    <xf numFmtId="49" fontId="37" fillId="3" borderId="64" xfId="3" applyNumberFormat="1" applyFont="1" applyFill="1" applyBorder="1" applyAlignment="1" applyProtection="1">
      <alignment horizontal="center" vertical="center"/>
      <protection locked="0"/>
    </xf>
    <xf numFmtId="178" fontId="37" fillId="2" borderId="7" xfId="3" applyNumberFormat="1" applyFont="1" applyFill="1" applyBorder="1" applyAlignment="1">
      <alignment horizontal="center" vertical="center"/>
    </xf>
    <xf numFmtId="14" fontId="37" fillId="0" borderId="10" xfId="8" applyNumberFormat="1" applyFont="1" applyFill="1" applyBorder="1" applyAlignment="1" applyProtection="1">
      <alignment horizontal="center" vertical="center"/>
      <protection locked="0"/>
    </xf>
    <xf numFmtId="14" fontId="37" fillId="3" borderId="64" xfId="8" applyNumberFormat="1" applyFont="1" applyFill="1" applyBorder="1" applyAlignment="1" applyProtection="1">
      <alignment horizontal="center" vertical="center"/>
      <protection locked="0"/>
    </xf>
    <xf numFmtId="14" fontId="37" fillId="2" borderId="7" xfId="8" applyNumberFormat="1" applyFont="1" applyFill="1" applyBorder="1" applyAlignment="1">
      <alignment horizontal="center" vertical="center"/>
    </xf>
    <xf numFmtId="178" fontId="37" fillId="0" borderId="10" xfId="3" applyNumberFormat="1" applyFont="1" applyFill="1" applyBorder="1" applyAlignment="1" applyProtection="1">
      <alignment vertical="center"/>
      <protection locked="0"/>
    </xf>
    <xf numFmtId="0" fontId="37" fillId="0" borderId="10" xfId="3" applyFont="1" applyFill="1" applyBorder="1" applyAlignment="1" applyProtection="1">
      <alignment vertical="center" wrapText="1"/>
      <protection locked="0"/>
    </xf>
    <xf numFmtId="0" fontId="37" fillId="0" borderId="38" xfId="3" applyFont="1" applyFill="1" applyBorder="1" applyAlignment="1" applyProtection="1">
      <alignment vertical="center" wrapText="1"/>
      <protection locked="0"/>
    </xf>
    <xf numFmtId="178" fontId="37" fillId="3" borderId="64" xfId="3" applyNumberFormat="1" applyFont="1" applyFill="1" applyBorder="1" applyAlignment="1" applyProtection="1">
      <alignment vertical="center"/>
      <protection locked="0"/>
    </xf>
    <xf numFmtId="0" fontId="37" fillId="3" borderId="64" xfId="3" applyFont="1" applyFill="1" applyBorder="1" applyAlignment="1" applyProtection="1">
      <alignment vertical="center" wrapText="1"/>
      <protection locked="0"/>
    </xf>
    <xf numFmtId="0" fontId="37" fillId="3" borderId="69" xfId="3" applyFont="1" applyFill="1" applyBorder="1" applyAlignment="1" applyProtection="1">
      <alignment vertical="center" wrapText="1"/>
      <protection locked="0"/>
    </xf>
    <xf numFmtId="0" fontId="37" fillId="3" borderId="67" xfId="3" applyFont="1" applyFill="1" applyBorder="1" applyAlignment="1" applyProtection="1">
      <alignment vertical="center"/>
      <protection locked="0"/>
    </xf>
    <xf numFmtId="43" fontId="37" fillId="2" borderId="7" xfId="5" applyFont="1" applyFill="1" applyBorder="1" applyAlignment="1">
      <alignment vertical="center"/>
    </xf>
    <xf numFmtId="43" fontId="4" fillId="3" borderId="64" xfId="1" applyFont="1" applyFill="1" applyBorder="1" applyAlignment="1" applyProtection="1">
      <alignment vertical="center"/>
      <protection locked="0"/>
    </xf>
    <xf numFmtId="0" fontId="75" fillId="0" borderId="0" xfId="3" applyFont="1" applyFill="1" applyAlignment="1">
      <alignment vertical="center" wrapText="1"/>
    </xf>
    <xf numFmtId="0" fontId="75" fillId="0" borderId="10" xfId="3" applyFont="1" applyFill="1" applyBorder="1" applyAlignment="1" applyProtection="1">
      <alignment vertical="center"/>
      <protection locked="0"/>
    </xf>
    <xf numFmtId="178" fontId="75" fillId="0" borderId="10" xfId="3" applyNumberFormat="1" applyFont="1" applyFill="1" applyBorder="1" applyAlignment="1" applyProtection="1">
      <alignment horizontal="center" vertical="center"/>
      <protection locked="0"/>
    </xf>
    <xf numFmtId="0" fontId="75" fillId="2" borderId="10" xfId="3" applyFont="1" applyFill="1" applyBorder="1" applyAlignment="1">
      <alignment vertical="center"/>
    </xf>
    <xf numFmtId="178" fontId="75" fillId="2" borderId="10" xfId="3" applyNumberFormat="1" applyFont="1" applyFill="1" applyBorder="1" applyAlignment="1">
      <alignment horizontal="center" vertical="center"/>
    </xf>
    <xf numFmtId="14" fontId="75" fillId="0" borderId="10" xfId="8" applyNumberFormat="1" applyFont="1" applyFill="1" applyBorder="1" applyAlignment="1" applyProtection="1">
      <alignment horizontal="center" vertical="center"/>
      <protection locked="0"/>
    </xf>
    <xf numFmtId="14" fontId="75" fillId="2" borderId="10" xfId="8" applyNumberFormat="1" applyFont="1" applyFill="1" applyBorder="1" applyAlignment="1">
      <alignment horizontal="center" vertical="center"/>
    </xf>
    <xf numFmtId="178" fontId="75" fillId="0" borderId="10" xfId="3" applyNumberFormat="1" applyFont="1" applyFill="1" applyBorder="1" applyAlignment="1" applyProtection="1">
      <alignment vertical="center"/>
      <protection locked="0"/>
    </xf>
    <xf numFmtId="0" fontId="75" fillId="0" borderId="10" xfId="3" applyFont="1" applyFill="1" applyBorder="1" applyAlignment="1" applyProtection="1">
      <alignment vertical="center" wrapText="1"/>
      <protection locked="0"/>
    </xf>
    <xf numFmtId="43" fontId="75" fillId="2" borderId="10" xfId="5" applyFont="1" applyFill="1" applyBorder="1" applyAlignment="1">
      <alignment vertical="center"/>
    </xf>
    <xf numFmtId="10" fontId="23" fillId="0" borderId="10" xfId="8" applyNumberFormat="1" applyFont="1" applyFill="1" applyBorder="1" applyAlignment="1" applyProtection="1">
      <alignment vertical="center"/>
      <protection locked="0"/>
    </xf>
    <xf numFmtId="43" fontId="23" fillId="2" borderId="10" xfId="1" applyFont="1" applyFill="1" applyBorder="1" applyAlignment="1">
      <alignment vertical="center"/>
    </xf>
    <xf numFmtId="178" fontId="23" fillId="8" borderId="10" xfId="3" applyNumberFormat="1" applyFont="1" applyFill="1" applyBorder="1" applyAlignment="1" applyProtection="1">
      <alignment vertical="center"/>
      <protection locked="0"/>
    </xf>
    <xf numFmtId="43" fontId="23" fillId="3" borderId="10" xfId="1" applyFont="1" applyFill="1" applyBorder="1" applyAlignment="1" applyProtection="1">
      <alignment vertical="center"/>
      <protection locked="0"/>
    </xf>
    <xf numFmtId="43" fontId="23" fillId="2" borderId="10" xfId="1" applyFont="1" applyFill="1" applyBorder="1" applyAlignment="1" applyProtection="1">
      <alignment vertical="center"/>
      <protection locked="0"/>
    </xf>
    <xf numFmtId="177" fontId="23" fillId="0" borderId="10" xfId="1" applyNumberFormat="1" applyFont="1" applyFill="1" applyBorder="1" applyAlignment="1" applyProtection="1">
      <alignment vertical="center"/>
      <protection locked="0"/>
    </xf>
    <xf numFmtId="0" fontId="37" fillId="2" borderId="0" xfId="12" applyFont="1" applyFill="1" applyBorder="1" applyAlignment="1">
      <alignment horizontal="right" vertical="center"/>
    </xf>
    <xf numFmtId="0" fontId="37" fillId="2" borderId="0" xfId="12" applyFont="1" applyFill="1" applyAlignment="1">
      <alignment vertical="center"/>
    </xf>
    <xf numFmtId="0" fontId="37" fillId="2" borderId="0" xfId="12" applyFont="1" applyFill="1" applyAlignment="1">
      <alignment horizontal="right" vertical="center"/>
    </xf>
    <xf numFmtId="31" fontId="37" fillId="2" borderId="0" xfId="4" applyNumberFormat="1" applyFont="1" applyFill="1" applyAlignment="1" applyProtection="1">
      <alignment horizontal="center" vertical="center"/>
    </xf>
    <xf numFmtId="0" fontId="37" fillId="2" borderId="0" xfId="12" applyNumberFormat="1" applyFont="1" applyFill="1" applyBorder="1" applyAlignment="1">
      <alignment vertical="center"/>
    </xf>
    <xf numFmtId="0" fontId="37" fillId="2" borderId="0" xfId="12" applyNumberFormat="1" applyFont="1" applyFill="1" applyBorder="1" applyAlignment="1">
      <alignment horizontal="right" vertical="center"/>
    </xf>
    <xf numFmtId="0" fontId="37" fillId="2" borderId="0" xfId="12" applyNumberFormat="1" applyFont="1" applyFill="1" applyBorder="1" applyAlignment="1">
      <alignment horizontal="left" vertical="center"/>
    </xf>
    <xf numFmtId="0" fontId="37" fillId="0" borderId="0" xfId="12" applyNumberFormat="1" applyFont="1" applyFill="1" applyAlignment="1">
      <alignment vertical="center"/>
    </xf>
    <xf numFmtId="0" fontId="37" fillId="0" borderId="0" xfId="12" applyNumberFormat="1" applyFont="1" applyFill="1" applyBorder="1" applyAlignment="1">
      <alignment vertical="center"/>
    </xf>
    <xf numFmtId="0" fontId="37" fillId="2" borderId="0" xfId="12" applyFont="1" applyFill="1" applyBorder="1" applyAlignment="1">
      <alignment vertical="center" wrapText="1"/>
    </xf>
    <xf numFmtId="0" fontId="37" fillId="2" borderId="14" xfId="12" applyFont="1" applyFill="1" applyBorder="1" applyAlignment="1">
      <alignment horizontal="center" vertical="center" shrinkToFit="1"/>
    </xf>
    <xf numFmtId="0" fontId="37" fillId="2" borderId="13" xfId="12" applyFont="1" applyFill="1" applyBorder="1" applyAlignment="1">
      <alignment horizontal="center" vertical="center" shrinkToFit="1"/>
    </xf>
    <xf numFmtId="0" fontId="37" fillId="2" borderId="12" xfId="12" applyFont="1" applyFill="1" applyBorder="1" applyAlignment="1">
      <alignment horizontal="center" vertical="center" shrinkToFit="1"/>
    </xf>
    <xf numFmtId="0" fontId="37" fillId="2" borderId="11" xfId="12" applyFont="1" applyFill="1" applyBorder="1" applyAlignment="1">
      <alignment vertical="center" shrinkToFit="1"/>
    </xf>
    <xf numFmtId="0" fontId="37" fillId="2" borderId="8" xfId="12" applyFont="1" applyFill="1" applyBorder="1" applyAlignment="1">
      <alignment horizontal="center" vertical="center" shrinkToFit="1"/>
    </xf>
    <xf numFmtId="10" fontId="4" fillId="0" borderId="10" xfId="8" applyNumberFormat="1" applyFont="1" applyFill="1" applyBorder="1" applyAlignment="1" applyProtection="1">
      <alignment horizontal="center" vertical="center" shrinkToFit="1"/>
      <protection locked="0"/>
    </xf>
    <xf numFmtId="43" fontId="4" fillId="2" borderId="10" xfId="1" applyFont="1" applyFill="1" applyBorder="1" applyAlignment="1">
      <alignment horizontal="center" vertical="center" shrinkToFit="1"/>
    </xf>
    <xf numFmtId="0" fontId="37" fillId="0" borderId="0" xfId="3" applyFont="1" applyFill="1">
      <alignment vertical="center"/>
    </xf>
    <xf numFmtId="0" fontId="41" fillId="2" borderId="0" xfId="3" applyFont="1" applyFill="1">
      <alignment vertical="center"/>
    </xf>
    <xf numFmtId="0" fontId="37" fillId="2" borderId="10" xfId="3" applyFont="1" applyFill="1" applyBorder="1" applyAlignment="1" applyProtection="1">
      <alignment horizontal="left" vertical="center" shrinkToFit="1"/>
      <protection locked="0"/>
    </xf>
    <xf numFmtId="0" fontId="37" fillId="2" borderId="10" xfId="3" applyFont="1" applyFill="1" applyBorder="1" applyAlignment="1" applyProtection="1">
      <alignment horizontal="center" vertical="center" shrinkToFit="1"/>
      <protection locked="0"/>
    </xf>
    <xf numFmtId="0" fontId="37" fillId="2" borderId="10" xfId="3" applyFont="1" applyFill="1" applyBorder="1" applyAlignment="1" applyProtection="1">
      <alignment horizontal="center" vertical="center" shrinkToFit="1"/>
    </xf>
    <xf numFmtId="0" fontId="37" fillId="2" borderId="0" xfId="3" applyNumberFormat="1" applyFont="1" applyFill="1" applyBorder="1" applyAlignment="1" applyProtection="1">
      <alignment horizontal="left" vertical="center" shrinkToFit="1"/>
    </xf>
    <xf numFmtId="0" fontId="37" fillId="2" borderId="0" xfId="3" applyNumberFormat="1" applyFont="1" applyFill="1" applyBorder="1" applyAlignment="1" applyProtection="1">
      <alignment horizontal="center" vertical="center" shrinkToFit="1"/>
    </xf>
    <xf numFmtId="0" fontId="37" fillId="2" borderId="9" xfId="3" applyFont="1" applyFill="1" applyBorder="1" applyAlignment="1" applyProtection="1">
      <alignment horizontal="center" vertical="center"/>
      <protection locked="0"/>
    </xf>
    <xf numFmtId="43" fontId="4" fillId="2" borderId="9" xfId="1" applyFont="1" applyFill="1" applyBorder="1" applyAlignment="1" applyProtection="1">
      <alignment vertical="center" shrinkToFit="1"/>
    </xf>
    <xf numFmtId="178" fontId="4" fillId="0" borderId="9" xfId="5" applyNumberFormat="1" applyFont="1" applyFill="1" applyBorder="1" applyAlignment="1" applyProtection="1">
      <alignment vertical="center" shrinkToFit="1"/>
      <protection locked="0"/>
    </xf>
    <xf numFmtId="43" fontId="4" fillId="2" borderId="9" xfId="5" applyFont="1" applyFill="1" applyBorder="1" applyAlignment="1" applyProtection="1">
      <alignment vertical="center" shrinkToFit="1"/>
    </xf>
    <xf numFmtId="178" fontId="37" fillId="0" borderId="10" xfId="5" applyNumberFormat="1" applyFont="1" applyFill="1" applyBorder="1" applyAlignment="1" applyProtection="1">
      <alignment vertical="center" shrinkToFit="1"/>
      <protection locked="0"/>
    </xf>
    <xf numFmtId="178" fontId="37" fillId="3" borderId="10" xfId="5" applyNumberFormat="1" applyFont="1" applyFill="1" applyBorder="1" applyAlignment="1" applyProtection="1">
      <alignment vertical="center" shrinkToFit="1"/>
      <protection locked="0"/>
    </xf>
    <xf numFmtId="178" fontId="75" fillId="0" borderId="10" xfId="5" applyNumberFormat="1" applyFont="1" applyFill="1" applyBorder="1" applyAlignment="1" applyProtection="1">
      <alignment vertical="center" shrinkToFit="1"/>
      <protection locked="0"/>
    </xf>
    <xf numFmtId="178" fontId="75" fillId="3" borderId="10" xfId="5" applyNumberFormat="1" applyFont="1" applyFill="1" applyBorder="1" applyAlignment="1" applyProtection="1">
      <alignment vertical="center" shrinkToFit="1"/>
      <protection locked="0"/>
    </xf>
    <xf numFmtId="43" fontId="37" fillId="0" borderId="0" xfId="5" applyFont="1" applyFill="1" applyAlignment="1" applyProtection="1">
      <alignment vertical="center"/>
    </xf>
    <xf numFmtId="0" fontId="37" fillId="0" borderId="0" xfId="5" applyNumberFormat="1" applyFont="1" applyFill="1" applyBorder="1" applyAlignment="1" applyProtection="1">
      <alignment vertical="center"/>
    </xf>
    <xf numFmtId="0" fontId="37" fillId="0" borderId="0" xfId="5" applyNumberFormat="1" applyFont="1" applyFill="1" applyAlignment="1" applyProtection="1">
      <alignment vertical="center"/>
    </xf>
    <xf numFmtId="43" fontId="37" fillId="0" borderId="0" xfId="5" applyFont="1" applyFill="1" applyAlignment="1" applyProtection="1">
      <alignment horizontal="center" vertical="center"/>
    </xf>
    <xf numFmtId="0" fontId="9" fillId="3" borderId="0" xfId="0" applyFont="1" applyFill="1">
      <alignment vertical="center"/>
    </xf>
    <xf numFmtId="0" fontId="9" fillId="0" borderId="0" xfId="0" applyFont="1" applyFill="1">
      <alignment vertical="center"/>
    </xf>
    <xf numFmtId="0" fontId="37" fillId="2" borderId="0" xfId="12" applyFont="1" applyFill="1" applyAlignment="1" applyProtection="1">
      <alignment vertical="center"/>
    </xf>
    <xf numFmtId="0" fontId="37" fillId="3" borderId="0" xfId="0" applyFont="1" applyFill="1">
      <alignment vertical="center"/>
    </xf>
    <xf numFmtId="0" fontId="37" fillId="0" borderId="0" xfId="0" applyFont="1" applyFill="1">
      <alignment vertical="center"/>
    </xf>
    <xf numFmtId="0" fontId="9" fillId="2" borderId="3" xfId="12" applyFont="1" applyFill="1" applyBorder="1" applyAlignment="1" applyProtection="1">
      <alignment vertical="center"/>
    </xf>
    <xf numFmtId="0" fontId="37" fillId="2" borderId="65" xfId="12" applyFont="1" applyFill="1" applyBorder="1" applyAlignment="1" applyProtection="1">
      <alignment vertical="center"/>
    </xf>
    <xf numFmtId="0" fontId="37" fillId="2" borderId="57" xfId="12" applyFont="1" applyFill="1" applyBorder="1" applyAlignment="1" applyProtection="1">
      <alignment horizontal="center" vertical="center"/>
    </xf>
    <xf numFmtId="0" fontId="37" fillId="2" borderId="56" xfId="12" applyFont="1" applyFill="1" applyBorder="1" applyAlignment="1" applyProtection="1">
      <alignment horizontal="center" vertical="center"/>
    </xf>
    <xf numFmtId="0" fontId="37" fillId="2" borderId="61" xfId="12" applyFont="1" applyFill="1" applyBorder="1" applyAlignment="1" applyProtection="1">
      <alignment horizontal="center" vertical="center"/>
    </xf>
    <xf numFmtId="0" fontId="37" fillId="2" borderId="3" xfId="12" applyFont="1" applyFill="1" applyBorder="1" applyAlignment="1" applyProtection="1">
      <alignment vertical="center"/>
    </xf>
    <xf numFmtId="0" fontId="37" fillId="0" borderId="0" xfId="12" applyFont="1" applyFill="1" applyBorder="1" applyAlignment="1" applyProtection="1">
      <alignment vertical="center"/>
    </xf>
    <xf numFmtId="43" fontId="4" fillId="3" borderId="10" xfId="1" applyFont="1" applyFill="1" applyBorder="1" applyAlignment="1" applyProtection="1">
      <alignment horizontal="center" vertical="center" shrinkToFit="1"/>
    </xf>
    <xf numFmtId="43" fontId="4" fillId="8" borderId="10" xfId="1" applyFont="1" applyFill="1" applyBorder="1" applyAlignment="1" applyProtection="1">
      <alignment horizontal="center" vertical="center" shrinkToFit="1"/>
      <protection locked="0"/>
    </xf>
    <xf numFmtId="0" fontId="37" fillId="2" borderId="59" xfId="12" applyFont="1" applyFill="1" applyBorder="1" applyAlignment="1" applyProtection="1">
      <alignment horizontal="center" vertical="center"/>
    </xf>
    <xf numFmtId="0" fontId="37" fillId="2" borderId="0" xfId="12" applyNumberFormat="1" applyFont="1" applyFill="1" applyBorder="1" applyAlignment="1" applyProtection="1">
      <alignment horizontal="center" vertical="center"/>
    </xf>
    <xf numFmtId="0" fontId="37" fillId="2" borderId="0" xfId="12" applyNumberFormat="1" applyFont="1" applyFill="1" applyBorder="1" applyAlignment="1" applyProtection="1">
      <alignment horizontal="right" vertical="center"/>
    </xf>
    <xf numFmtId="0" fontId="37" fillId="2" borderId="0" xfId="12" applyNumberFormat="1" applyFont="1" applyFill="1" applyBorder="1" applyAlignment="1" applyProtection="1">
      <alignment horizontal="centerContinuous" vertical="center"/>
    </xf>
    <xf numFmtId="0" fontId="37" fillId="0" borderId="0" xfId="12" applyFont="1" applyFill="1" applyAlignment="1">
      <alignment horizontal="center" vertical="center"/>
    </xf>
    <xf numFmtId="0" fontId="37" fillId="0" borderId="0" xfId="12" applyFont="1" applyFill="1" applyBorder="1" applyAlignment="1">
      <alignment vertical="center"/>
    </xf>
    <xf numFmtId="0" fontId="37" fillId="0" borderId="0" xfId="12" applyFont="1" applyFill="1" applyBorder="1" applyAlignment="1">
      <alignment horizontal="left" vertical="center"/>
    </xf>
    <xf numFmtId="0" fontId="37" fillId="0" borderId="0" xfId="12" applyFont="1" applyFill="1" applyBorder="1" applyAlignment="1">
      <alignment horizontal="right" vertical="center"/>
    </xf>
    <xf numFmtId="10" fontId="4" fillId="0" borderId="10" xfId="1" applyNumberFormat="1" applyFont="1" applyFill="1" applyBorder="1" applyAlignment="1" applyProtection="1">
      <alignment horizontal="center" vertical="center"/>
      <protection locked="0"/>
    </xf>
    <xf numFmtId="43" fontId="4" fillId="2" borderId="10" xfId="1" applyFont="1" applyFill="1" applyBorder="1" applyAlignment="1" applyProtection="1">
      <alignment horizontal="center" vertical="center"/>
    </xf>
    <xf numFmtId="0" fontId="37" fillId="4" borderId="0" xfId="12" applyNumberFormat="1" applyFont="1" applyFill="1" applyBorder="1" applyAlignment="1" applyProtection="1">
      <alignment horizontal="center" vertical="center"/>
    </xf>
    <xf numFmtId="43" fontId="4" fillId="4" borderId="10" xfId="1" applyFont="1" applyFill="1" applyBorder="1" applyAlignment="1" applyProtection="1">
      <alignment horizontal="center" vertical="center"/>
    </xf>
    <xf numFmtId="43" fontId="4" fillId="4" borderId="10" xfId="1" applyFont="1" applyFill="1" applyBorder="1" applyAlignment="1">
      <alignment vertical="center"/>
    </xf>
    <xf numFmtId="0" fontId="37" fillId="0" borderId="0" xfId="3" applyFont="1" applyFill="1" applyAlignment="1" applyProtection="1">
      <alignment horizontal="center" vertical="center" wrapText="1"/>
    </xf>
    <xf numFmtId="0" fontId="75" fillId="0" borderId="0" xfId="3" applyFont="1" applyFill="1" applyAlignment="1" applyProtection="1">
      <alignment horizontal="center" vertical="center" wrapText="1"/>
    </xf>
    <xf numFmtId="43" fontId="75" fillId="0" borderId="10" xfId="1" applyFont="1" applyFill="1" applyBorder="1" applyAlignment="1" applyProtection="1">
      <alignment horizontal="left" vertical="center" shrinkToFit="1"/>
      <protection locked="0"/>
    </xf>
    <xf numFmtId="43" fontId="75" fillId="3" borderId="10" xfId="1" applyFont="1" applyFill="1" applyBorder="1" applyAlignment="1" applyProtection="1">
      <alignment horizontal="left" vertical="center" shrinkToFit="1"/>
      <protection locked="0"/>
    </xf>
    <xf numFmtId="43" fontId="37" fillId="2" borderId="0" xfId="5" applyFont="1" applyFill="1" applyBorder="1" applyAlignment="1">
      <alignment vertical="center"/>
    </xf>
    <xf numFmtId="43" fontId="37" fillId="2" borderId="0" xfId="5" applyFont="1" applyFill="1" applyBorder="1" applyAlignment="1">
      <alignment horizontal="left" vertical="center"/>
    </xf>
    <xf numFmtId="10" fontId="4" fillId="0" borderId="10" xfId="1" applyNumberFormat="1" applyFont="1" applyFill="1" applyBorder="1" applyAlignment="1">
      <alignment vertical="center" shrinkToFit="1"/>
    </xf>
    <xf numFmtId="43" fontId="4" fillId="0" borderId="10" xfId="1" applyFont="1" applyFill="1" applyBorder="1" applyAlignment="1">
      <alignment vertical="center"/>
    </xf>
    <xf numFmtId="10" fontId="37" fillId="2" borderId="10" xfId="8" applyNumberFormat="1" applyFont="1" applyFill="1" applyBorder="1" applyAlignment="1">
      <alignment vertical="center" shrinkToFit="1"/>
    </xf>
    <xf numFmtId="43" fontId="37" fillId="2" borderId="12" xfId="5" applyFont="1" applyFill="1" applyBorder="1" applyAlignment="1">
      <alignment horizontal="center" vertical="center" wrapText="1"/>
    </xf>
    <xf numFmtId="179" fontId="37" fillId="0" borderId="10" xfId="5" applyNumberFormat="1" applyFont="1" applyFill="1" applyBorder="1" applyAlignment="1" applyProtection="1">
      <alignment vertical="center" shrinkToFit="1"/>
      <protection locked="0"/>
    </xf>
    <xf numFmtId="178" fontId="37" fillId="2" borderId="10" xfId="5" applyNumberFormat="1" applyFont="1" applyFill="1" applyBorder="1" applyAlignment="1">
      <alignment vertical="center" shrinkToFit="1"/>
    </xf>
    <xf numFmtId="10" fontId="37" fillId="2" borderId="9" xfId="8" applyNumberFormat="1" applyFont="1" applyFill="1" applyBorder="1" applyAlignment="1">
      <alignment vertical="center" shrinkToFit="1"/>
    </xf>
    <xf numFmtId="43" fontId="4" fillId="2" borderId="6" xfId="1" applyFont="1" applyFill="1" applyBorder="1" applyAlignment="1">
      <alignment vertical="center" shrinkToFit="1"/>
    </xf>
    <xf numFmtId="43" fontId="37" fillId="2" borderId="0" xfId="5" applyFont="1" applyFill="1" applyBorder="1" applyAlignment="1" applyProtection="1">
      <alignment vertical="center"/>
    </xf>
    <xf numFmtId="43" fontId="37" fillId="2" borderId="0" xfId="5" applyFont="1" applyFill="1" applyAlignment="1" applyProtection="1">
      <alignment vertical="center"/>
    </xf>
    <xf numFmtId="0" fontId="37" fillId="0" borderId="0" xfId="12" applyFont="1" applyFill="1" applyAlignment="1" applyProtection="1">
      <alignment vertical="center"/>
    </xf>
    <xf numFmtId="0" fontId="37" fillId="2" borderId="0" xfId="12" applyNumberFormat="1" applyFont="1" applyFill="1" applyBorder="1" applyAlignment="1" applyProtection="1">
      <alignment vertical="center"/>
    </xf>
    <xf numFmtId="0" fontId="37" fillId="2" borderId="0" xfId="5" applyNumberFormat="1" applyFont="1" applyFill="1" applyBorder="1" applyAlignment="1" applyProtection="1">
      <alignment vertical="center"/>
    </xf>
    <xf numFmtId="0" fontId="37" fillId="2" borderId="0" xfId="5" applyNumberFormat="1" applyFont="1" applyFill="1" applyBorder="1" applyAlignment="1" applyProtection="1">
      <alignment horizontal="center" vertical="center"/>
    </xf>
    <xf numFmtId="0" fontId="37" fillId="0" borderId="0" xfId="12" applyNumberFormat="1" applyFont="1" applyFill="1" applyBorder="1" applyAlignment="1" applyProtection="1">
      <alignment vertical="center"/>
    </xf>
    <xf numFmtId="0" fontId="37" fillId="2" borderId="0" xfId="12" applyFont="1" applyFill="1" applyBorder="1" applyAlignment="1" applyProtection="1">
      <alignment horizontal="center" vertical="center"/>
    </xf>
    <xf numFmtId="14" fontId="37" fillId="2" borderId="0" xfId="12" applyNumberFormat="1" applyFont="1" applyFill="1" applyBorder="1" applyAlignment="1" applyProtection="1">
      <alignment horizontal="center" vertical="center"/>
    </xf>
    <xf numFmtId="43" fontId="37" fillId="2" borderId="0" xfId="5" applyFont="1" applyFill="1" applyBorder="1" applyAlignment="1" applyProtection="1">
      <alignment horizontal="center" vertical="center"/>
    </xf>
    <xf numFmtId="49" fontId="37" fillId="2" borderId="0" xfId="5" applyNumberFormat="1" applyFont="1" applyFill="1" applyBorder="1" applyAlignment="1" applyProtection="1">
      <alignment horizontal="center" vertical="center"/>
    </xf>
    <xf numFmtId="0" fontId="37" fillId="3" borderId="0" xfId="3" applyFont="1" applyFill="1" applyBorder="1" applyAlignment="1">
      <alignment vertical="center"/>
    </xf>
    <xf numFmtId="178" fontId="37" fillId="2" borderId="0" xfId="3" applyNumberFormat="1" applyFont="1" applyFill="1" applyBorder="1" applyAlignment="1">
      <alignment vertical="center"/>
    </xf>
    <xf numFmtId="43" fontId="37" fillId="3" borderId="0" xfId="3" applyNumberFormat="1" applyFont="1" applyFill="1" applyBorder="1" applyAlignment="1" applyProtection="1">
      <alignment horizontal="center" vertical="center"/>
    </xf>
    <xf numFmtId="178" fontId="37" fillId="0" borderId="16" xfId="3" applyNumberFormat="1" applyFont="1" applyFill="1" applyBorder="1" applyAlignment="1">
      <alignment vertical="center"/>
    </xf>
    <xf numFmtId="178" fontId="37" fillId="0" borderId="5" xfId="3" applyNumberFormat="1" applyFont="1" applyFill="1" applyBorder="1" applyAlignment="1">
      <alignment vertical="center"/>
    </xf>
    <xf numFmtId="0" fontId="37" fillId="0" borderId="5" xfId="3" applyFont="1" applyFill="1" applyBorder="1" applyAlignment="1">
      <alignment horizontal="center" vertical="center"/>
    </xf>
    <xf numFmtId="0" fontId="37" fillId="0" borderId="17" xfId="3" applyFont="1" applyFill="1" applyBorder="1" applyAlignment="1">
      <alignment horizontal="center" vertical="center"/>
    </xf>
    <xf numFmtId="178" fontId="37" fillId="0" borderId="18" xfId="3" applyNumberFormat="1" applyFont="1" applyFill="1" applyBorder="1" applyAlignment="1">
      <alignment vertical="center"/>
    </xf>
    <xf numFmtId="178" fontId="37" fillId="0" borderId="15" xfId="3" applyNumberFormat="1" applyFont="1" applyFill="1" applyBorder="1" applyAlignment="1">
      <alignment vertical="center"/>
    </xf>
    <xf numFmtId="0" fontId="37" fillId="0" borderId="15" xfId="3" applyFont="1" applyFill="1" applyBorder="1" applyAlignment="1">
      <alignment horizontal="center" vertical="center"/>
    </xf>
    <xf numFmtId="0" fontId="37" fillId="0" borderId="19" xfId="3" applyFont="1" applyFill="1" applyBorder="1" applyAlignment="1">
      <alignment horizontal="center" vertical="center"/>
    </xf>
    <xf numFmtId="0" fontId="37" fillId="2" borderId="11" xfId="3" applyFont="1" applyFill="1" applyBorder="1" applyAlignment="1">
      <alignment horizontal="center" vertical="center"/>
    </xf>
    <xf numFmtId="43" fontId="4" fillId="0" borderId="9" xfId="1" applyFont="1" applyFill="1" applyBorder="1" applyAlignment="1" applyProtection="1">
      <alignment vertical="center"/>
      <protection locked="0"/>
    </xf>
    <xf numFmtId="10" fontId="4" fillId="0" borderId="10" xfId="1" applyNumberFormat="1" applyFont="1" applyFill="1" applyBorder="1" applyAlignment="1" applyProtection="1">
      <alignment horizontal="right" vertical="center"/>
      <protection locked="0"/>
    </xf>
    <xf numFmtId="43" fontId="37" fillId="0" borderId="10" xfId="1" applyFont="1" applyFill="1" applyBorder="1" applyAlignment="1" applyProtection="1">
      <alignment horizontal="center" vertical="center"/>
      <protection locked="0"/>
    </xf>
    <xf numFmtId="43" fontId="37" fillId="0" borderId="10" xfId="1" applyFont="1" applyFill="1" applyBorder="1" applyAlignment="1" applyProtection="1">
      <alignment horizontal="right" vertical="center"/>
      <protection locked="0"/>
    </xf>
    <xf numFmtId="10" fontId="37" fillId="2" borderId="0" xfId="8" applyNumberFormat="1" applyFont="1" applyFill="1" applyBorder="1" applyAlignment="1" applyProtection="1">
      <alignment vertical="center"/>
    </xf>
    <xf numFmtId="0" fontId="37" fillId="2" borderId="3" xfId="12" applyFont="1" applyFill="1" applyBorder="1" applyAlignment="1" applyProtection="1">
      <alignment horizontal="center" vertical="center"/>
    </xf>
    <xf numFmtId="0" fontId="37" fillId="2" borderId="0" xfId="12" applyFont="1" applyFill="1" applyBorder="1" applyAlignment="1" applyProtection="1">
      <alignment horizontal="centerContinuous" vertical="center"/>
    </xf>
    <xf numFmtId="0" fontId="37" fillId="0" borderId="0" xfId="12" applyFont="1" applyFill="1" applyAlignment="1" applyProtection="1">
      <alignment horizontal="center" vertical="center" wrapText="1"/>
    </xf>
    <xf numFmtId="0" fontId="37" fillId="2" borderId="10" xfId="12" applyFont="1" applyFill="1" applyBorder="1" applyAlignment="1" applyProtection="1">
      <alignment vertical="center" shrinkToFit="1"/>
    </xf>
    <xf numFmtId="0" fontId="37" fillId="2" borderId="0" xfId="5" applyNumberFormat="1" applyFont="1" applyFill="1" applyBorder="1" applyAlignment="1">
      <alignment horizontal="right" vertical="center"/>
    </xf>
    <xf numFmtId="0" fontId="37" fillId="2" borderId="0" xfId="12" applyNumberFormat="1" applyFont="1" applyFill="1" applyAlignment="1">
      <alignment vertical="center"/>
    </xf>
    <xf numFmtId="0" fontId="37" fillId="2" borderId="0" xfId="12" applyFont="1" applyFill="1" applyBorder="1" applyAlignment="1">
      <alignment horizontal="centerContinuous" vertical="center"/>
    </xf>
    <xf numFmtId="0" fontId="43" fillId="2" borderId="0" xfId="3" applyFont="1" applyFill="1" applyBorder="1" applyAlignment="1">
      <alignment horizontal="centerContinuous" vertical="center"/>
    </xf>
    <xf numFmtId="10" fontId="37" fillId="2" borderId="13" xfId="8" applyNumberFormat="1" applyFont="1" applyFill="1" applyBorder="1" applyAlignment="1">
      <alignment horizontal="center" vertical="center" shrinkToFit="1"/>
    </xf>
    <xf numFmtId="43" fontId="37" fillId="2" borderId="13" xfId="5" applyFont="1" applyFill="1" applyBorder="1" applyAlignment="1">
      <alignment horizontal="center" vertical="center" shrinkToFit="1"/>
    </xf>
    <xf numFmtId="43" fontId="37" fillId="2" borderId="12" xfId="5" applyFont="1" applyFill="1" applyBorder="1" applyAlignment="1">
      <alignment horizontal="center" vertical="center" shrinkToFit="1"/>
    </xf>
    <xf numFmtId="0" fontId="37" fillId="3" borderId="11" xfId="12" applyFont="1" applyFill="1" applyBorder="1" applyAlignment="1" applyProtection="1">
      <alignment horizontal="center" vertical="center" shrinkToFit="1"/>
      <protection locked="0"/>
    </xf>
    <xf numFmtId="0" fontId="37" fillId="0" borderId="10" xfId="12" applyFont="1" applyFill="1" applyBorder="1" applyAlignment="1" applyProtection="1">
      <alignment vertical="center" shrinkToFit="1"/>
      <protection locked="0"/>
    </xf>
    <xf numFmtId="0" fontId="37" fillId="2" borderId="11" xfId="12" applyFont="1" applyFill="1" applyBorder="1" applyAlignment="1">
      <alignment horizontal="center" vertical="center" shrinkToFit="1"/>
    </xf>
    <xf numFmtId="0" fontId="37" fillId="2" borderId="10" xfId="12" applyFont="1" applyFill="1" applyBorder="1" applyAlignment="1">
      <alignment vertical="center" shrinkToFit="1"/>
    </xf>
    <xf numFmtId="0" fontId="37" fillId="2" borderId="7" xfId="12" applyFont="1" applyFill="1" applyBorder="1" applyAlignment="1">
      <alignment horizontal="center" vertical="center" shrinkToFit="1"/>
    </xf>
    <xf numFmtId="43" fontId="37" fillId="0" borderId="9" xfId="5" applyFont="1" applyFill="1" applyBorder="1" applyAlignment="1" applyProtection="1">
      <alignment horizontal="center" vertical="center" shrinkToFit="1"/>
      <protection locked="0"/>
    </xf>
    <xf numFmtId="43" fontId="37" fillId="2" borderId="9" xfId="5" applyFont="1" applyFill="1" applyBorder="1" applyAlignment="1">
      <alignment vertical="center" shrinkToFit="1"/>
    </xf>
    <xf numFmtId="0" fontId="37" fillId="2" borderId="10" xfId="3" applyFont="1" applyFill="1" applyBorder="1" applyAlignment="1">
      <alignment vertical="center"/>
    </xf>
    <xf numFmtId="178" fontId="37" fillId="2" borderId="10" xfId="3" applyNumberFormat="1" applyFont="1" applyFill="1" applyBorder="1" applyAlignment="1">
      <alignment horizontal="center" vertical="center"/>
    </xf>
    <xf numFmtId="43" fontId="37" fillId="2" borderId="10" xfId="5" applyFont="1" applyFill="1" applyBorder="1" applyAlignment="1">
      <alignment vertical="center"/>
    </xf>
    <xf numFmtId="0" fontId="37" fillId="2" borderId="0" xfId="21" applyFont="1" applyFill="1" applyBorder="1" applyAlignment="1">
      <alignment vertical="center"/>
    </xf>
    <xf numFmtId="0" fontId="37" fillId="2" borderId="0" xfId="21" applyFont="1" applyFill="1" applyAlignment="1">
      <alignment vertical="center"/>
    </xf>
    <xf numFmtId="0" fontId="37" fillId="2" borderId="0" xfId="21" applyFont="1" applyFill="1" applyBorder="1" applyAlignment="1">
      <alignment horizontal="left" vertical="center"/>
    </xf>
    <xf numFmtId="0" fontId="37" fillId="2" borderId="0" xfId="21" applyFont="1" applyFill="1" applyAlignment="1">
      <alignment horizontal="right" vertical="center"/>
    </xf>
    <xf numFmtId="0" fontId="37" fillId="0" borderId="0" xfId="21" applyFont="1" applyFill="1" applyAlignment="1">
      <alignment vertical="center"/>
    </xf>
    <xf numFmtId="0" fontId="37" fillId="2" borderId="0" xfId="21" applyNumberFormat="1" applyFont="1" applyFill="1" applyBorder="1" applyAlignment="1">
      <alignment vertical="center"/>
    </xf>
    <xf numFmtId="0" fontId="37" fillId="2" borderId="0" xfId="21" applyNumberFormat="1" applyFont="1" applyFill="1" applyAlignment="1">
      <alignment vertical="center"/>
    </xf>
    <xf numFmtId="0" fontId="37" fillId="2" borderId="0" xfId="21" applyNumberFormat="1" applyFont="1" applyFill="1" applyBorder="1" applyAlignment="1">
      <alignment horizontal="center" vertical="center"/>
    </xf>
    <xf numFmtId="0" fontId="37" fillId="0" borderId="0" xfId="21" applyNumberFormat="1" applyFont="1" applyFill="1" applyBorder="1" applyAlignment="1">
      <alignment vertical="center"/>
    </xf>
    <xf numFmtId="0" fontId="37" fillId="2" borderId="0" xfId="21" applyFont="1" applyFill="1" applyBorder="1" applyAlignment="1">
      <alignment horizontal="centerContinuous" vertical="center"/>
    </xf>
    <xf numFmtId="0" fontId="37" fillId="0" borderId="0" xfId="21" applyFont="1" applyFill="1" applyAlignment="1">
      <alignment vertical="center" wrapText="1"/>
    </xf>
    <xf numFmtId="0" fontId="37" fillId="2" borderId="10" xfId="21" applyFont="1" applyFill="1" applyBorder="1" applyAlignment="1">
      <alignment horizontal="center" vertical="center" wrapText="1" shrinkToFit="1"/>
    </xf>
    <xf numFmtId="43" fontId="37" fillId="2" borderId="10" xfId="5" applyFont="1" applyFill="1" applyBorder="1" applyAlignment="1">
      <alignment horizontal="center" vertical="center" wrapText="1" shrinkToFit="1"/>
    </xf>
    <xf numFmtId="0" fontId="37" fillId="3" borderId="11" xfId="21" applyFont="1" applyFill="1" applyBorder="1" applyAlignment="1" applyProtection="1">
      <alignment horizontal="center" vertical="center" shrinkToFit="1"/>
      <protection locked="0"/>
    </xf>
    <xf numFmtId="0" fontId="37" fillId="0" borderId="10" xfId="21" applyFont="1" applyFill="1" applyBorder="1" applyAlignment="1" applyProtection="1">
      <alignment vertical="center" shrinkToFit="1"/>
      <protection locked="0"/>
    </xf>
    <xf numFmtId="0" fontId="37" fillId="0" borderId="10" xfId="21" applyFont="1" applyFill="1" applyBorder="1" applyAlignment="1" applyProtection="1">
      <alignment horizontal="center" vertical="center" shrinkToFit="1"/>
      <protection locked="0"/>
    </xf>
    <xf numFmtId="0" fontId="97" fillId="0" borderId="10" xfId="21" applyFont="1" applyFill="1" applyBorder="1" applyAlignment="1" applyProtection="1">
      <alignment vertical="center" shrinkToFit="1"/>
      <protection locked="0"/>
    </xf>
    <xf numFmtId="0" fontId="37" fillId="2" borderId="11" xfId="21" applyFont="1" applyFill="1" applyBorder="1" applyAlignment="1">
      <alignment horizontal="center" vertical="center" shrinkToFit="1"/>
    </xf>
    <xf numFmtId="0" fontId="37" fillId="2" borderId="10" xfId="21" applyFont="1" applyFill="1" applyBorder="1" applyAlignment="1">
      <alignment vertical="center" shrinkToFit="1"/>
    </xf>
    <xf numFmtId="0" fontId="37" fillId="2" borderId="10" xfId="21" applyFont="1" applyFill="1" applyBorder="1" applyAlignment="1">
      <alignment horizontal="center" vertical="center" shrinkToFit="1"/>
    </xf>
    <xf numFmtId="0" fontId="37" fillId="2" borderId="7" xfId="21" applyFont="1" applyFill="1" applyBorder="1" applyAlignment="1">
      <alignment vertical="center" shrinkToFit="1"/>
    </xf>
    <xf numFmtId="0" fontId="37" fillId="2" borderId="7" xfId="21" applyFont="1" applyFill="1" applyBorder="1" applyAlignment="1">
      <alignment horizontal="center" vertical="center" shrinkToFit="1"/>
    </xf>
    <xf numFmtId="43" fontId="4" fillId="8" borderId="10" xfId="1" applyFont="1" applyFill="1" applyBorder="1" applyAlignment="1">
      <alignment vertical="center" shrinkToFit="1"/>
    </xf>
    <xf numFmtId="43" fontId="4" fillId="3" borderId="10" xfId="1" applyFont="1" applyFill="1" applyBorder="1" applyAlignment="1">
      <alignment vertical="center" shrinkToFit="1"/>
    </xf>
    <xf numFmtId="0" fontId="37" fillId="3" borderId="0" xfId="12" applyFont="1" applyFill="1" applyAlignment="1">
      <alignment vertical="center"/>
    </xf>
    <xf numFmtId="0" fontId="37" fillId="2" borderId="0" xfId="12" applyNumberFormat="1" applyFont="1" applyFill="1" applyBorder="1" applyAlignment="1">
      <alignment horizontal="center" vertical="center"/>
    </xf>
    <xf numFmtId="0" fontId="37" fillId="3" borderId="0" xfId="12" applyNumberFormat="1" applyFont="1" applyFill="1" applyBorder="1" applyAlignment="1">
      <alignment vertical="center"/>
    </xf>
    <xf numFmtId="0" fontId="37" fillId="0" borderId="0" xfId="12" applyFont="1" applyFill="1" applyAlignment="1">
      <alignment vertical="center" wrapText="1"/>
    </xf>
    <xf numFmtId="14" fontId="37" fillId="0" borderId="10" xfId="12" applyNumberFormat="1" applyFont="1" applyFill="1" applyBorder="1" applyAlignment="1" applyProtection="1">
      <alignment vertical="center" shrinkToFit="1"/>
      <protection locked="0"/>
    </xf>
    <xf numFmtId="0" fontId="37" fillId="2" borderId="0" xfId="12" applyNumberFormat="1" applyFont="1" applyFill="1" applyBorder="1" applyAlignment="1">
      <alignment horizontal="centerContinuous" vertical="center"/>
    </xf>
    <xf numFmtId="43" fontId="37" fillId="2" borderId="28" xfId="5" applyFont="1" applyFill="1" applyBorder="1" applyAlignment="1">
      <alignment horizontal="center" vertical="center" shrinkToFit="1"/>
    </xf>
    <xf numFmtId="0" fontId="37" fillId="2" borderId="12" xfId="12" applyFont="1" applyFill="1" applyBorder="1" applyAlignment="1">
      <alignment horizontal="center" vertical="center" wrapText="1"/>
    </xf>
    <xf numFmtId="179" fontId="37" fillId="2" borderId="10" xfId="12" applyNumberFormat="1" applyFont="1" applyFill="1" applyBorder="1" applyAlignment="1">
      <alignment vertical="center" shrinkToFit="1"/>
    </xf>
    <xf numFmtId="0" fontId="37" fillId="2" borderId="7" xfId="12" applyFont="1" applyFill="1" applyBorder="1" applyAlignment="1">
      <alignment vertical="center" shrinkToFit="1"/>
    </xf>
    <xf numFmtId="43" fontId="4" fillId="2" borderId="38" xfId="1" applyFont="1" applyFill="1" applyBorder="1" applyAlignment="1">
      <alignment vertical="center" shrinkToFit="1"/>
    </xf>
    <xf numFmtId="43" fontId="9" fillId="2" borderId="0" xfId="19" applyFont="1" applyFill="1" applyBorder="1" applyAlignment="1" applyProtection="1">
      <alignment horizontal="center" vertical="center" shrinkToFit="1"/>
    </xf>
    <xf numFmtId="0" fontId="9" fillId="2" borderId="0" xfId="12" applyFont="1" applyFill="1" applyBorder="1" applyAlignment="1" applyProtection="1">
      <alignment vertical="center" shrinkToFit="1"/>
    </xf>
    <xf numFmtId="0" fontId="9" fillId="2" borderId="0" xfId="0" applyFont="1" applyFill="1">
      <alignment vertical="center"/>
    </xf>
    <xf numFmtId="0" fontId="9" fillId="2" borderId="14" xfId="12" applyFont="1" applyFill="1" applyBorder="1" applyAlignment="1" applyProtection="1">
      <alignment horizontal="center" vertical="center"/>
    </xf>
    <xf numFmtId="0" fontId="9" fillId="2" borderId="12" xfId="12" applyFont="1" applyFill="1" applyBorder="1" applyAlignment="1" applyProtection="1">
      <alignment horizontal="center" vertical="center"/>
    </xf>
    <xf numFmtId="0" fontId="9" fillId="2" borderId="0" xfId="0" applyFont="1" applyFill="1" applyBorder="1">
      <alignment vertical="center"/>
    </xf>
    <xf numFmtId="0" fontId="9" fillId="2" borderId="11" xfId="12" applyFont="1" applyFill="1" applyBorder="1" applyAlignment="1" applyProtection="1">
      <alignment horizontal="center" vertical="center"/>
    </xf>
    <xf numFmtId="0" fontId="102" fillId="3" borderId="0" xfId="22" applyFont="1" applyFill="1" applyAlignment="1">
      <alignment horizontal="center" vertical="center"/>
    </xf>
    <xf numFmtId="0" fontId="102" fillId="2" borderId="0" xfId="22" applyFont="1" applyFill="1" applyAlignment="1">
      <alignment horizontal="center" vertical="center"/>
    </xf>
    <xf numFmtId="0" fontId="102" fillId="0" borderId="0" xfId="22" applyFont="1" applyFill="1" applyAlignment="1">
      <alignment vertical="center"/>
    </xf>
    <xf numFmtId="185" fontId="37" fillId="3" borderId="0" xfId="22" applyNumberFormat="1" applyFont="1" applyFill="1" applyAlignment="1">
      <alignment vertical="center"/>
    </xf>
    <xf numFmtId="182" fontId="37" fillId="2" borderId="0" xfId="22" applyNumberFormat="1" applyFont="1" applyFill="1" applyBorder="1" applyAlignment="1">
      <alignment horizontal="right" vertical="center"/>
    </xf>
    <xf numFmtId="14" fontId="37" fillId="0" borderId="24" xfId="22" applyNumberFormat="1" applyFont="1" applyFill="1" applyBorder="1" applyAlignment="1">
      <alignment vertical="center"/>
    </xf>
    <xf numFmtId="0" fontId="37" fillId="2" borderId="0" xfId="22" applyFont="1" applyFill="1" applyAlignment="1">
      <alignment vertical="center"/>
    </xf>
    <xf numFmtId="0" fontId="37" fillId="2" borderId="0" xfId="22" applyFont="1" applyFill="1" applyAlignment="1">
      <alignment horizontal="right" vertical="center"/>
    </xf>
    <xf numFmtId="0" fontId="37" fillId="0" borderId="2" xfId="22" applyFont="1" applyFill="1" applyBorder="1" applyAlignment="1">
      <alignment horizontal="center" vertical="center"/>
    </xf>
    <xf numFmtId="0" fontId="37" fillId="2" borderId="0" xfId="22" applyFont="1" applyFill="1" applyAlignment="1">
      <alignment horizontal="left" vertical="center"/>
    </xf>
    <xf numFmtId="0" fontId="37" fillId="2" borderId="0" xfId="22" applyFont="1" applyFill="1" applyAlignment="1">
      <alignment horizontal="center" vertical="center"/>
    </xf>
    <xf numFmtId="0" fontId="37" fillId="0" borderId="0" xfId="22" applyFont="1" applyFill="1" applyAlignment="1">
      <alignment vertical="center"/>
    </xf>
    <xf numFmtId="182" fontId="37" fillId="2" borderId="0" xfId="22" applyNumberFormat="1" applyFont="1" applyFill="1" applyBorder="1" applyAlignment="1">
      <alignment vertical="center"/>
    </xf>
    <xf numFmtId="0" fontId="37" fillId="2" borderId="10" xfId="22" applyFont="1" applyFill="1" applyBorder="1" applyAlignment="1">
      <alignment horizontal="center" vertical="center" wrapText="1"/>
    </xf>
    <xf numFmtId="185" fontId="37" fillId="3" borderId="11" xfId="22" quotePrefix="1" applyNumberFormat="1" applyFont="1" applyFill="1" applyBorder="1" applyAlignment="1">
      <alignment horizontal="center" vertical="center" wrapText="1"/>
    </xf>
    <xf numFmtId="0" fontId="37" fillId="2" borderId="10" xfId="22" quotePrefix="1" applyFont="1" applyFill="1" applyBorder="1" applyAlignment="1">
      <alignment horizontal="center" vertical="center" wrapText="1"/>
    </xf>
    <xf numFmtId="187" fontId="37" fillId="2" borderId="10" xfId="22" applyNumberFormat="1" applyFont="1" applyFill="1" applyBorder="1" applyAlignment="1">
      <alignment horizontal="center" vertical="center" shrinkToFit="1"/>
    </xf>
    <xf numFmtId="0" fontId="37" fillId="2" borderId="9" xfId="22" applyFont="1" applyFill="1" applyBorder="1" applyAlignment="1">
      <alignment horizontal="center" vertical="center" wrapText="1"/>
    </xf>
    <xf numFmtId="185" fontId="37" fillId="3" borderId="11" xfId="22" applyNumberFormat="1" applyFont="1" applyFill="1" applyBorder="1" applyAlignment="1">
      <alignment horizontal="center" vertical="center" wrapText="1"/>
    </xf>
    <xf numFmtId="49" fontId="37" fillId="0" borderId="10" xfId="22" applyNumberFormat="1" applyFont="1" applyFill="1" applyBorder="1" applyAlignment="1">
      <alignment horizontal="center" vertical="center" wrapText="1"/>
    </xf>
    <xf numFmtId="0" fontId="37" fillId="0" borderId="10" xfId="22" applyFont="1" applyFill="1" applyBorder="1" applyAlignment="1">
      <alignment horizontal="center" vertical="center" wrapText="1"/>
    </xf>
    <xf numFmtId="0" fontId="37" fillId="0" borderId="10" xfId="22" applyFont="1" applyFill="1" applyBorder="1" applyAlignment="1">
      <alignment horizontal="center" vertical="center"/>
    </xf>
    <xf numFmtId="186" fontId="37" fillId="0" borderId="10" xfId="22" applyNumberFormat="1" applyFont="1" applyFill="1" applyBorder="1" applyAlignment="1">
      <alignment horizontal="center" vertical="center"/>
    </xf>
    <xf numFmtId="14" fontId="37" fillId="0" borderId="10" xfId="22" applyNumberFormat="1" applyFont="1" applyFill="1" applyBorder="1" applyAlignment="1">
      <alignment horizontal="center" vertical="center"/>
    </xf>
    <xf numFmtId="14" fontId="37" fillId="0" borderId="10" xfId="22" applyNumberFormat="1" applyFont="1" applyFill="1" applyBorder="1" applyAlignment="1">
      <alignment horizontal="center" vertical="center" shrinkToFit="1"/>
    </xf>
    <xf numFmtId="185" fontId="37" fillId="3" borderId="8" xfId="22" applyNumberFormat="1" applyFont="1" applyFill="1" applyBorder="1" applyAlignment="1">
      <alignment horizontal="center" vertical="center" wrapText="1"/>
    </xf>
    <xf numFmtId="49" fontId="37" fillId="2" borderId="7" xfId="22" applyNumberFormat="1" applyFont="1" applyFill="1" applyBorder="1" applyAlignment="1">
      <alignment horizontal="center" vertical="center" wrapText="1"/>
    </xf>
    <xf numFmtId="0" fontId="37" fillId="2" borderId="7" xfId="22" applyFont="1" applyFill="1" applyBorder="1" applyAlignment="1">
      <alignment horizontal="center" vertical="center" wrapText="1"/>
    </xf>
    <xf numFmtId="0" fontId="37" fillId="2" borderId="7" xfId="22" applyFont="1" applyFill="1" applyBorder="1" applyAlignment="1">
      <alignment horizontal="center" vertical="center"/>
    </xf>
    <xf numFmtId="186" fontId="37" fillId="2" borderId="7" xfId="22" applyNumberFormat="1" applyFont="1" applyFill="1" applyBorder="1" applyAlignment="1">
      <alignment horizontal="center" vertical="center"/>
    </xf>
    <xf numFmtId="14" fontId="37" fillId="2" borderId="7" xfId="22" applyNumberFormat="1" applyFont="1" applyFill="1" applyBorder="1" applyAlignment="1">
      <alignment horizontal="center" vertical="center"/>
    </xf>
    <xf numFmtId="14" fontId="37" fillId="2" borderId="7" xfId="22" applyNumberFormat="1" applyFont="1" applyFill="1" applyBorder="1" applyAlignment="1">
      <alignment horizontal="center" vertical="center" shrinkToFit="1"/>
    </xf>
    <xf numFmtId="43" fontId="4" fillId="2" borderId="7" xfId="1" applyFont="1" applyFill="1" applyBorder="1" applyAlignment="1">
      <alignment vertical="center" wrapText="1"/>
    </xf>
    <xf numFmtId="0" fontId="37" fillId="0" borderId="9" xfId="22" applyFont="1" applyFill="1" applyBorder="1" applyAlignment="1">
      <alignment vertical="center"/>
    </xf>
    <xf numFmtId="43" fontId="37" fillId="0" borderId="9" xfId="1" applyFont="1" applyFill="1" applyBorder="1" applyAlignment="1">
      <alignment vertical="center"/>
    </xf>
    <xf numFmtId="43" fontId="37" fillId="2" borderId="6" xfId="1" applyFont="1" applyFill="1" applyBorder="1" applyAlignment="1">
      <alignment vertical="center"/>
    </xf>
    <xf numFmtId="0" fontId="95" fillId="0" borderId="0" xfId="24" applyNumberFormat="1" applyFont="1" applyFill="1" applyBorder="1">
      <alignment vertical="center"/>
    </xf>
    <xf numFmtId="0" fontId="37" fillId="2" borderId="0" xfId="25" applyNumberFormat="1" applyFont="1" applyFill="1" applyBorder="1" applyAlignment="1" applyProtection="1">
      <alignment vertical="center"/>
    </xf>
    <xf numFmtId="0" fontId="37" fillId="2" borderId="0" xfId="25" applyNumberFormat="1" applyFont="1" applyFill="1" applyBorder="1" applyAlignment="1">
      <alignment vertical="center"/>
    </xf>
    <xf numFmtId="0" fontId="37" fillId="2" borderId="0" xfId="25" applyNumberFormat="1" applyFont="1" applyFill="1" applyBorder="1" applyAlignment="1" applyProtection="1">
      <alignment horizontal="right" vertical="center"/>
    </xf>
    <xf numFmtId="0" fontId="37" fillId="2" borderId="0" xfId="25" applyNumberFormat="1" applyFont="1" applyFill="1" applyBorder="1" applyAlignment="1" applyProtection="1">
      <alignment horizontal="center" vertical="center"/>
    </xf>
    <xf numFmtId="0" fontId="37" fillId="0" borderId="0" xfId="25" applyNumberFormat="1" applyFont="1" applyFill="1" applyBorder="1" applyAlignment="1">
      <alignment vertical="center"/>
    </xf>
    <xf numFmtId="0" fontId="37" fillId="0" borderId="0" xfId="24" applyNumberFormat="1" applyFont="1" applyFill="1">
      <alignment vertical="center"/>
    </xf>
    <xf numFmtId="0" fontId="37" fillId="2" borderId="10" xfId="24" applyNumberFormat="1" applyFont="1" applyFill="1" applyBorder="1" applyAlignment="1">
      <alignment horizontal="center" vertical="center"/>
    </xf>
    <xf numFmtId="0" fontId="37" fillId="2" borderId="9" xfId="24" applyNumberFormat="1" applyFont="1" applyFill="1" applyBorder="1" applyAlignment="1">
      <alignment horizontal="center" vertical="center"/>
    </xf>
    <xf numFmtId="0" fontId="37" fillId="2" borderId="11" xfId="24" applyNumberFormat="1" applyFont="1" applyFill="1" applyBorder="1" applyAlignment="1">
      <alignment horizontal="center" vertical="center"/>
    </xf>
    <xf numFmtId="0" fontId="37" fillId="2" borderId="25" xfId="24" applyNumberFormat="1" applyFont="1" applyFill="1" applyBorder="1" applyAlignment="1">
      <alignment horizontal="center" vertical="center"/>
    </xf>
    <xf numFmtId="185" fontId="37" fillId="2" borderId="11" xfId="24" applyNumberFormat="1" applyFont="1" applyFill="1" applyBorder="1" applyAlignment="1">
      <alignment horizontal="center" vertical="center"/>
    </xf>
    <xf numFmtId="185" fontId="37" fillId="2" borderId="8" xfId="24" applyNumberFormat="1" applyFont="1" applyFill="1" applyBorder="1" applyAlignment="1">
      <alignment horizontal="center" vertical="center"/>
    </xf>
    <xf numFmtId="0" fontId="37" fillId="3" borderId="0" xfId="3" applyNumberFormat="1" applyFont="1" applyFill="1" applyBorder="1" applyAlignment="1">
      <alignment horizontal="right" vertical="center"/>
    </xf>
    <xf numFmtId="0" fontId="93" fillId="2" borderId="13" xfId="3" applyFont="1" applyFill="1" applyBorder="1" applyAlignment="1">
      <alignment horizontal="center" vertical="center" wrapText="1"/>
    </xf>
    <xf numFmtId="178" fontId="37" fillId="2" borderId="7" xfId="3" applyNumberFormat="1" applyFont="1" applyFill="1" applyBorder="1" applyAlignment="1">
      <alignment vertical="center" shrinkToFit="1"/>
    </xf>
    <xf numFmtId="43" fontId="23" fillId="0" borderId="10" xfId="1" applyFont="1" applyFill="1" applyBorder="1" applyAlignment="1">
      <alignment vertical="center" wrapText="1"/>
    </xf>
    <xf numFmtId="43" fontId="23" fillId="8" borderId="10" xfId="1" applyFont="1" applyFill="1" applyBorder="1" applyAlignment="1">
      <alignment vertical="center" wrapText="1"/>
    </xf>
    <xf numFmtId="43" fontId="23" fillId="3" borderId="10" xfId="1" applyFont="1" applyFill="1" applyBorder="1" applyAlignment="1">
      <alignment vertical="center" wrapText="1"/>
    </xf>
    <xf numFmtId="43" fontId="103" fillId="0" borderId="10" xfId="1" applyFont="1" applyFill="1" applyBorder="1" applyAlignment="1">
      <alignment vertical="center" wrapText="1"/>
    </xf>
    <xf numFmtId="43" fontId="23" fillId="0" borderId="10" xfId="1" applyFont="1" applyFill="1" applyBorder="1" applyAlignment="1">
      <alignment horizontal="center" vertical="center" wrapText="1"/>
    </xf>
    <xf numFmtId="43" fontId="80" fillId="2" borderId="10" xfId="1" applyFont="1" applyFill="1" applyBorder="1" applyAlignment="1">
      <alignment vertical="center" shrinkToFit="1"/>
    </xf>
    <xf numFmtId="43" fontId="44" fillId="2" borderId="10" xfId="1" applyFont="1" applyFill="1" applyBorder="1" applyAlignment="1">
      <alignment vertical="center" shrinkToFit="1"/>
    </xf>
    <xf numFmtId="43" fontId="80" fillId="2" borderId="7" xfId="1" applyFont="1" applyFill="1" applyBorder="1" applyAlignment="1">
      <alignment vertical="center" shrinkToFit="1"/>
    </xf>
    <xf numFmtId="10" fontId="37" fillId="0" borderId="9" xfId="8" applyNumberFormat="1" applyFont="1" applyFill="1" applyBorder="1" applyAlignment="1">
      <alignment vertical="center"/>
    </xf>
    <xf numFmtId="10" fontId="37" fillId="2" borderId="9" xfId="8" applyNumberFormat="1" applyFont="1" applyFill="1" applyBorder="1" applyAlignment="1">
      <alignment vertical="center"/>
    </xf>
    <xf numFmtId="10" fontId="37" fillId="2" borderId="6" xfId="8" applyNumberFormat="1" applyFont="1" applyFill="1" applyBorder="1" applyAlignment="1">
      <alignment vertical="center"/>
    </xf>
    <xf numFmtId="0" fontId="37" fillId="2" borderId="0" xfId="4" applyFont="1" applyFill="1" applyAlignment="1">
      <alignment vertical="center"/>
    </xf>
    <xf numFmtId="0" fontId="37" fillId="2" borderId="0" xfId="4" applyFont="1" applyFill="1" applyBorder="1" applyAlignment="1">
      <alignment horizontal="center" vertical="center"/>
    </xf>
    <xf numFmtId="0" fontId="37" fillId="2" borderId="0" xfId="4" applyFont="1" applyFill="1" applyBorder="1" applyAlignment="1">
      <alignment vertical="center"/>
    </xf>
    <xf numFmtId="0" fontId="37" fillId="2" borderId="0" xfId="4" applyFont="1" applyFill="1" applyBorder="1" applyAlignment="1">
      <alignment horizontal="centerContinuous" vertical="center"/>
    </xf>
    <xf numFmtId="0" fontId="37" fillId="2" borderId="10" xfId="4" applyFont="1" applyFill="1" applyBorder="1" applyAlignment="1">
      <alignment horizontal="center" vertical="center" wrapText="1"/>
    </xf>
    <xf numFmtId="0" fontId="37" fillId="0" borderId="10" xfId="4" applyFont="1" applyFill="1" applyBorder="1" applyAlignment="1" applyProtection="1">
      <alignment vertical="center"/>
      <protection locked="0"/>
    </xf>
    <xf numFmtId="0" fontId="37" fillId="2" borderId="10" xfId="4" applyFont="1" applyFill="1" applyBorder="1" applyAlignment="1" applyProtection="1">
      <alignment vertical="center"/>
      <protection locked="0"/>
    </xf>
    <xf numFmtId="0" fontId="37" fillId="0" borderId="0" xfId="12" applyFont="1" applyFill="1" applyAlignment="1">
      <alignment horizontal="center" vertical="center" wrapText="1"/>
    </xf>
    <xf numFmtId="0" fontId="37" fillId="2" borderId="10" xfId="12" applyFont="1" applyFill="1" applyBorder="1" applyAlignment="1">
      <alignment horizontal="justify" vertical="center" shrinkToFit="1"/>
    </xf>
    <xf numFmtId="10" fontId="4" fillId="2" borderId="10" xfId="2" applyNumberFormat="1" applyFont="1" applyFill="1" applyBorder="1" applyAlignment="1" applyProtection="1">
      <alignment horizontal="center" vertical="center" shrinkToFit="1"/>
      <protection locked="0"/>
    </xf>
    <xf numFmtId="43" fontId="4" fillId="2" borderId="10" xfId="1" applyFont="1" applyFill="1" applyBorder="1" applyAlignment="1">
      <alignment horizontal="justify" vertical="center" shrinkToFit="1"/>
    </xf>
    <xf numFmtId="10" fontId="4" fillId="2" borderId="10" xfId="2" applyNumberFormat="1" applyFont="1" applyFill="1" applyBorder="1" applyAlignment="1">
      <alignment horizontal="center" vertical="center" shrinkToFit="1"/>
    </xf>
    <xf numFmtId="178" fontId="4" fillId="8" borderId="10" xfId="3" applyNumberFormat="1" applyFont="1" applyFill="1" applyBorder="1" applyAlignment="1" applyProtection="1">
      <alignment vertical="center" shrinkToFit="1"/>
      <protection locked="0"/>
    </xf>
    <xf numFmtId="0" fontId="37" fillId="2" borderId="0" xfId="12" applyNumberFormat="1" applyFont="1" applyFill="1" applyBorder="1" applyAlignment="1" applyProtection="1">
      <alignment horizontal="left" vertical="center"/>
    </xf>
    <xf numFmtId="0" fontId="37" fillId="2" borderId="0" xfId="12" applyNumberFormat="1" applyFont="1" applyFill="1" applyAlignment="1" applyProtection="1">
      <alignment vertical="center"/>
    </xf>
    <xf numFmtId="0" fontId="37" fillId="0" borderId="0" xfId="12" applyNumberFormat="1" applyFont="1" applyFill="1" applyAlignment="1" applyProtection="1">
      <alignment vertical="center"/>
    </xf>
    <xf numFmtId="0" fontId="37" fillId="2" borderId="0" xfId="12" applyNumberFormat="1" applyFont="1" applyFill="1" applyBorder="1" applyAlignment="1">
      <alignment vertical="center" shrinkToFit="1"/>
    </xf>
    <xf numFmtId="43" fontId="4" fillId="0" borderId="10" xfId="1" applyFont="1" applyFill="1" applyBorder="1" applyAlignment="1" applyProtection="1">
      <alignment horizontal="justify" vertical="center" wrapText="1"/>
      <protection locked="0"/>
    </xf>
    <xf numFmtId="43" fontId="4" fillId="8" borderId="10" xfId="1" applyFont="1" applyFill="1" applyBorder="1" applyAlignment="1" applyProtection="1">
      <alignment horizontal="justify" vertical="center" wrapText="1"/>
      <protection locked="0"/>
    </xf>
    <xf numFmtId="43" fontId="4" fillId="3" borderId="10" xfId="1" applyFont="1" applyFill="1" applyBorder="1" applyAlignment="1" applyProtection="1">
      <alignment horizontal="justify" vertical="center" wrapText="1"/>
      <protection locked="0"/>
    </xf>
    <xf numFmtId="43" fontId="4" fillId="2" borderId="10" xfId="1" applyFont="1" applyFill="1" applyBorder="1" applyAlignment="1">
      <alignment horizontal="justify" vertical="center" wrapText="1"/>
    </xf>
    <xf numFmtId="0" fontId="37" fillId="3" borderId="0" xfId="12" applyNumberFormat="1" applyFont="1" applyFill="1" applyAlignment="1" applyProtection="1">
      <alignment vertical="center"/>
    </xf>
    <xf numFmtId="0" fontId="37" fillId="3" borderId="0" xfId="12" applyNumberFormat="1" applyFont="1" applyFill="1" applyBorder="1" applyAlignment="1" applyProtection="1">
      <alignment horizontal="center" vertical="center"/>
    </xf>
    <xf numFmtId="0" fontId="37" fillId="3" borderId="0" xfId="12" applyNumberFormat="1" applyFont="1" applyFill="1" applyBorder="1" applyAlignment="1" applyProtection="1">
      <alignment horizontal="centerContinuous" vertical="center"/>
    </xf>
    <xf numFmtId="0" fontId="37" fillId="2" borderId="28" xfId="12" applyFont="1" applyFill="1" applyBorder="1" applyAlignment="1">
      <alignment horizontal="center" vertical="center" shrinkToFit="1"/>
    </xf>
    <xf numFmtId="0" fontId="37" fillId="2" borderId="12" xfId="12" applyFont="1" applyFill="1" applyBorder="1" applyAlignment="1">
      <alignment horizontal="center" vertical="center"/>
    </xf>
    <xf numFmtId="0" fontId="37" fillId="0" borderId="9" xfId="12" applyFont="1" applyFill="1" applyBorder="1" applyAlignment="1" applyProtection="1">
      <alignment horizontal="center" vertical="center"/>
      <protection locked="0"/>
    </xf>
    <xf numFmtId="0" fontId="37" fillId="2" borderId="9" xfId="12" applyFont="1" applyFill="1" applyBorder="1" applyAlignment="1">
      <alignment horizontal="center" vertical="center"/>
    </xf>
    <xf numFmtId="0" fontId="37" fillId="2" borderId="6" xfId="12" applyFont="1" applyFill="1" applyBorder="1" applyAlignment="1">
      <alignment horizontal="center" vertical="center"/>
    </xf>
    <xf numFmtId="43" fontId="4" fillId="2" borderId="38" xfId="1" applyFont="1" applyFill="1" applyBorder="1" applyAlignment="1">
      <alignment horizontal="center" vertical="center" shrinkToFit="1"/>
    </xf>
    <xf numFmtId="43" fontId="4" fillId="2" borderId="7" xfId="1" applyFont="1" applyFill="1" applyBorder="1" applyAlignment="1">
      <alignment horizontal="center" vertical="center" shrinkToFit="1"/>
    </xf>
    <xf numFmtId="0" fontId="37" fillId="3" borderId="11" xfId="12" applyFont="1" applyFill="1" applyBorder="1" applyAlignment="1" applyProtection="1">
      <alignment vertical="center" shrinkToFit="1"/>
      <protection locked="0"/>
    </xf>
    <xf numFmtId="0" fontId="37" fillId="2" borderId="3" xfId="12" applyNumberFormat="1" applyFont="1" applyFill="1" applyBorder="1" applyAlignment="1">
      <alignment vertical="center" wrapText="1"/>
    </xf>
    <xf numFmtId="0" fontId="37" fillId="3" borderId="0" xfId="3" applyNumberFormat="1" applyFont="1" applyFill="1" applyBorder="1" applyAlignment="1">
      <alignment horizontal="left" vertical="center"/>
    </xf>
    <xf numFmtId="0" fontId="37" fillId="3" borderId="0" xfId="12" applyFont="1" applyFill="1" applyBorder="1" applyAlignment="1">
      <alignment vertical="center"/>
    </xf>
    <xf numFmtId="0" fontId="37" fillId="2" borderId="0" xfId="6" applyNumberFormat="1" applyFont="1" applyFill="1" applyBorder="1" applyAlignment="1">
      <alignment horizontal="centerContinuous" vertical="center"/>
    </xf>
    <xf numFmtId="0" fontId="37" fillId="3" borderId="0" xfId="6" applyNumberFormat="1" applyFont="1" applyFill="1" applyBorder="1" applyAlignment="1">
      <alignment horizontal="centerContinuous" vertical="center"/>
    </xf>
    <xf numFmtId="0" fontId="37" fillId="0" borderId="0" xfId="29" applyFont="1" applyFill="1" applyAlignment="1">
      <alignment horizontal="left" vertical="center"/>
    </xf>
    <xf numFmtId="0" fontId="37" fillId="0" borderId="0" xfId="29" applyFont="1" applyFill="1" applyAlignment="1">
      <alignment vertical="center"/>
    </xf>
    <xf numFmtId="0" fontId="37" fillId="2" borderId="10" xfId="29" applyFont="1" applyFill="1" applyBorder="1" applyAlignment="1">
      <alignment horizontal="center" vertical="center"/>
    </xf>
    <xf numFmtId="0" fontId="37" fillId="3" borderId="10" xfId="29" applyFont="1" applyFill="1" applyBorder="1" applyAlignment="1">
      <alignment horizontal="center" vertical="center"/>
    </xf>
    <xf numFmtId="43" fontId="11" fillId="0" borderId="10" xfId="1" applyFont="1" applyFill="1" applyBorder="1" applyAlignment="1">
      <alignment horizontal="center" vertical="center"/>
    </xf>
    <xf numFmtId="43" fontId="11" fillId="8" borderId="10" xfId="1" applyFont="1" applyFill="1" applyBorder="1" applyAlignment="1">
      <alignment horizontal="center" vertical="center"/>
    </xf>
    <xf numFmtId="43" fontId="11" fillId="3" borderId="10" xfId="1" applyFont="1" applyFill="1" applyBorder="1" applyAlignment="1">
      <alignment horizontal="center" vertical="center"/>
    </xf>
    <xf numFmtId="43" fontId="11" fillId="2" borderId="10" xfId="1" applyFont="1" applyFill="1" applyBorder="1" applyAlignment="1">
      <alignment horizontal="center" vertical="center"/>
    </xf>
    <xf numFmtId="43" fontId="11" fillId="2" borderId="10" xfId="5" applyFont="1" applyFill="1" applyBorder="1" applyAlignment="1">
      <alignment horizontal="center" vertical="center"/>
    </xf>
    <xf numFmtId="43" fontId="11" fillId="2" borderId="10" xfId="1" applyFont="1" applyFill="1" applyBorder="1" applyAlignment="1">
      <alignment horizontal="right" vertical="center"/>
    </xf>
    <xf numFmtId="43" fontId="11" fillId="3" borderId="10" xfId="1" applyFont="1" applyFill="1" applyBorder="1" applyAlignment="1">
      <alignment horizontal="right" vertical="center"/>
    </xf>
    <xf numFmtId="0" fontId="37" fillId="2" borderId="0" xfId="3" applyFont="1" applyFill="1" applyAlignment="1" applyProtection="1">
      <alignment vertical="center"/>
      <protection locked="0"/>
    </xf>
    <xf numFmtId="0" fontId="37" fillId="2" borderId="0" xfId="3" applyFont="1" applyFill="1" applyBorder="1" applyAlignment="1" applyProtection="1">
      <alignment vertical="center"/>
      <protection locked="0"/>
    </xf>
    <xf numFmtId="0" fontId="37" fillId="2" borderId="0" xfId="12" applyFont="1" applyFill="1" applyBorder="1" applyAlignment="1" applyProtection="1">
      <alignment vertical="center"/>
      <protection locked="0"/>
    </xf>
    <xf numFmtId="0" fontId="37" fillId="2" borderId="0" xfId="3" applyFont="1" applyFill="1" applyAlignment="1" applyProtection="1">
      <alignment horizontal="center" vertical="center"/>
      <protection locked="0"/>
    </xf>
    <xf numFmtId="0" fontId="37" fillId="2" borderId="0" xfId="3" applyNumberFormat="1" applyFont="1" applyFill="1" applyBorder="1" applyAlignment="1" applyProtection="1">
      <alignment horizontal="left" vertical="center"/>
      <protection locked="0"/>
    </xf>
    <xf numFmtId="0" fontId="37" fillId="2" borderId="0" xfId="3" applyNumberFormat="1" applyFont="1" applyFill="1" applyBorder="1" applyAlignment="1" applyProtection="1">
      <alignment vertical="center"/>
      <protection locked="0"/>
    </xf>
    <xf numFmtId="0" fontId="37" fillId="2" borderId="0" xfId="3" applyNumberFormat="1" applyFont="1" applyFill="1" applyBorder="1" applyAlignment="1" applyProtection="1">
      <alignment horizontal="right" vertical="center"/>
      <protection locked="0"/>
    </xf>
    <xf numFmtId="0" fontId="37" fillId="2" borderId="0" xfId="3" applyNumberFormat="1" applyFont="1" applyFill="1" applyBorder="1" applyAlignment="1" applyProtection="1">
      <alignment horizontal="center" vertical="center"/>
      <protection locked="0"/>
    </xf>
    <xf numFmtId="0" fontId="37" fillId="2" borderId="0" xfId="5" applyNumberFormat="1" applyFont="1" applyFill="1" applyBorder="1" applyAlignment="1" applyProtection="1">
      <alignment horizontal="center" vertical="center"/>
      <protection locked="0"/>
    </xf>
    <xf numFmtId="0" fontId="37" fillId="2" borderId="0" xfId="6" applyNumberFormat="1" applyFont="1" applyFill="1" applyBorder="1" applyAlignment="1" applyProtection="1">
      <alignment horizontal="centerContinuous" vertical="center"/>
      <protection locked="0"/>
    </xf>
    <xf numFmtId="0" fontId="37" fillId="0" borderId="0" xfId="3" applyFont="1" applyFill="1" applyAlignment="1" applyProtection="1">
      <alignment horizontal="center" vertical="center" wrapText="1"/>
      <protection locked="0"/>
    </xf>
    <xf numFmtId="0" fontId="82" fillId="2" borderId="10" xfId="3" applyFont="1" applyFill="1" applyBorder="1" applyAlignment="1" applyProtection="1">
      <alignment horizontal="centerContinuous" vertical="center" wrapText="1"/>
      <protection locked="0"/>
    </xf>
    <xf numFmtId="0" fontId="37" fillId="2" borderId="0" xfId="3" applyFont="1" applyFill="1" applyBorder="1" applyAlignment="1" applyProtection="1">
      <alignment horizontal="right" vertical="center"/>
      <protection locked="0"/>
    </xf>
    <xf numFmtId="0" fontId="37" fillId="2" borderId="0" xfId="4" applyNumberFormat="1" applyFont="1" applyFill="1" applyBorder="1" applyAlignment="1" applyProtection="1">
      <alignment vertical="center"/>
      <protection locked="0"/>
    </xf>
    <xf numFmtId="0" fontId="37" fillId="2" borderId="0" xfId="4" applyNumberFormat="1" applyFont="1" applyFill="1" applyBorder="1" applyAlignment="1" applyProtection="1">
      <alignment horizontal="left" vertical="center" shrinkToFit="1"/>
      <protection locked="0"/>
    </xf>
    <xf numFmtId="0" fontId="37" fillId="2" borderId="0" xfId="29" applyFont="1" applyFill="1" applyAlignment="1" applyProtection="1">
      <alignment vertical="center"/>
      <protection locked="0"/>
    </xf>
    <xf numFmtId="0" fontId="37" fillId="2" borderId="0" xfId="29" applyFont="1" applyFill="1" applyAlignment="1" applyProtection="1">
      <alignment horizontal="right" vertical="center"/>
      <protection locked="0"/>
    </xf>
    <xf numFmtId="0" fontId="37" fillId="0" borderId="0" xfId="29" applyFont="1" applyFill="1" applyAlignment="1" applyProtection="1">
      <alignment horizontal="left" vertical="center"/>
      <protection locked="0"/>
    </xf>
    <xf numFmtId="0" fontId="37" fillId="0" borderId="0" xfId="29" applyFont="1" applyFill="1" applyAlignment="1" applyProtection="1">
      <alignment vertical="center"/>
      <protection locked="0"/>
    </xf>
    <xf numFmtId="0" fontId="37" fillId="2" borderId="10" xfId="29" applyFont="1" applyFill="1" applyBorder="1" applyAlignment="1" applyProtection="1">
      <alignment horizontal="center" vertical="center"/>
      <protection locked="0"/>
    </xf>
    <xf numFmtId="0" fontId="37" fillId="2" borderId="9" xfId="29" applyFont="1" applyFill="1" applyBorder="1" applyAlignment="1" applyProtection="1">
      <alignment horizontal="center" vertical="center"/>
      <protection locked="0"/>
    </xf>
    <xf numFmtId="0" fontId="37" fillId="0" borderId="11" xfId="29" applyFont="1" applyFill="1" applyBorder="1" applyAlignment="1" applyProtection="1">
      <alignment horizontal="center" vertical="center"/>
      <protection locked="0"/>
    </xf>
    <xf numFmtId="0" fontId="37" fillId="0" borderId="11" xfId="29" applyFont="1" applyFill="1" applyBorder="1" applyAlignment="1" applyProtection="1">
      <alignment vertical="center"/>
      <protection locked="0"/>
    </xf>
    <xf numFmtId="0" fontId="37" fillId="2" borderId="8" xfId="29" applyFont="1" applyFill="1" applyBorder="1" applyAlignment="1" applyProtection="1">
      <alignment horizontal="center" vertical="center"/>
      <protection locked="0"/>
    </xf>
    <xf numFmtId="0" fontId="37" fillId="2" borderId="11" xfId="29" applyFont="1" applyFill="1" applyBorder="1" applyAlignment="1" applyProtection="1">
      <alignment vertical="center"/>
      <protection locked="0"/>
    </xf>
    <xf numFmtId="0" fontId="37" fillId="2" borderId="0" xfId="29" applyFont="1" applyFill="1" applyBorder="1" applyAlignment="1" applyProtection="1">
      <alignment vertical="center"/>
      <protection locked="0"/>
    </xf>
    <xf numFmtId="43" fontId="4" fillId="2" borderId="9" xfId="1" applyFont="1" applyFill="1" applyBorder="1" applyAlignment="1" applyProtection="1">
      <alignment horizontal="center" vertical="center"/>
    </xf>
    <xf numFmtId="43" fontId="4" fillId="2" borderId="7" xfId="1" applyFont="1" applyFill="1" applyBorder="1" applyAlignment="1" applyProtection="1">
      <alignment horizontal="right" vertical="center"/>
      <protection locked="0"/>
    </xf>
    <xf numFmtId="43" fontId="4" fillId="2" borderId="7" xfId="1" applyFont="1" applyFill="1" applyBorder="1" applyAlignment="1" applyProtection="1">
      <alignment horizontal="center" vertical="center"/>
    </xf>
    <xf numFmtId="43" fontId="4" fillId="2" borderId="6" xfId="1" applyFont="1" applyFill="1" applyBorder="1" applyAlignment="1" applyProtection="1">
      <alignment horizontal="center" vertical="center"/>
    </xf>
    <xf numFmtId="43" fontId="4" fillId="2" borderId="10" xfId="1" applyFont="1" applyFill="1" applyBorder="1" applyAlignment="1" applyProtection="1">
      <alignment horizontal="right" vertical="center"/>
      <protection locked="0"/>
    </xf>
    <xf numFmtId="0" fontId="37" fillId="2" borderId="0" xfId="29" applyFont="1" applyFill="1" applyAlignment="1">
      <alignment horizontal="left" vertical="center"/>
    </xf>
    <xf numFmtId="0" fontId="37" fillId="2" borderId="0" xfId="29" applyFont="1" applyFill="1" applyAlignment="1">
      <alignment vertical="center"/>
    </xf>
    <xf numFmtId="0" fontId="37" fillId="2" borderId="9" xfId="29" applyFont="1" applyFill="1" applyBorder="1" applyAlignment="1">
      <alignment horizontal="center" vertical="center"/>
    </xf>
    <xf numFmtId="0" fontId="37" fillId="0" borderId="11" xfId="29" applyFont="1" applyFill="1" applyBorder="1" applyAlignment="1">
      <alignment horizontal="center" vertical="center"/>
    </xf>
    <xf numFmtId="0" fontId="37" fillId="2" borderId="11" xfId="29" applyFont="1" applyFill="1" applyBorder="1" applyAlignment="1">
      <alignment vertical="center"/>
    </xf>
    <xf numFmtId="0" fontId="37" fillId="2" borderId="8" xfId="29" applyFont="1" applyFill="1" applyBorder="1" applyAlignment="1">
      <alignment horizontal="center" vertical="center"/>
    </xf>
    <xf numFmtId="43" fontId="4" fillId="0" borderId="9" xfId="1" applyFont="1" applyFill="1" applyBorder="1" applyAlignment="1">
      <alignment horizontal="center" vertical="center"/>
    </xf>
    <xf numFmtId="43" fontId="4" fillId="2" borderId="9" xfId="1" applyFont="1" applyFill="1" applyBorder="1" applyAlignment="1">
      <alignment horizontal="right" vertical="center"/>
    </xf>
    <xf numFmtId="43" fontId="4" fillId="2" borderId="7" xfId="1" applyFont="1" applyFill="1" applyBorder="1" applyAlignment="1">
      <alignment horizontal="right" vertical="center"/>
    </xf>
    <xf numFmtId="43" fontId="4" fillId="2" borderId="6" xfId="1" applyFont="1" applyFill="1" applyBorder="1" applyAlignment="1">
      <alignment horizontal="right" vertical="center"/>
    </xf>
    <xf numFmtId="0" fontId="37" fillId="2" borderId="13" xfId="3" applyFont="1" applyFill="1" applyBorder="1" applyAlignment="1" applyProtection="1">
      <alignment horizontal="center" vertical="center" wrapText="1"/>
    </xf>
    <xf numFmtId="0" fontId="37" fillId="2" borderId="12" xfId="3" applyFont="1" applyFill="1" applyBorder="1" applyAlignment="1" applyProtection="1">
      <alignment horizontal="center" vertical="center" wrapText="1"/>
    </xf>
    <xf numFmtId="0" fontId="37" fillId="3" borderId="10" xfId="3" applyFont="1" applyFill="1" applyBorder="1" applyAlignment="1" applyProtection="1">
      <alignment horizontal="center" vertical="center"/>
    </xf>
    <xf numFmtId="43" fontId="37" fillId="2" borderId="10" xfId="5" applyFont="1" applyFill="1" applyBorder="1" applyAlignment="1" applyProtection="1">
      <alignment vertical="center" shrinkToFit="1"/>
    </xf>
    <xf numFmtId="10" fontId="37" fillId="2" borderId="7" xfId="8" applyNumberFormat="1" applyFont="1" applyFill="1" applyBorder="1" applyAlignment="1" applyProtection="1">
      <alignment vertical="center" shrinkToFit="1"/>
    </xf>
    <xf numFmtId="43" fontId="4" fillId="2" borderId="7" xfId="1" applyFont="1" applyFill="1" applyBorder="1" applyAlignment="1" applyProtection="1">
      <alignment horizontal="center" vertical="center" shrinkToFit="1"/>
    </xf>
    <xf numFmtId="43" fontId="4" fillId="2" borderId="6" xfId="1" applyFont="1" applyFill="1" applyBorder="1" applyAlignment="1" applyProtection="1">
      <alignment vertical="center" shrinkToFit="1"/>
    </xf>
    <xf numFmtId="0" fontId="37" fillId="3" borderId="0" xfId="3" applyNumberFormat="1" applyFont="1" applyFill="1" applyBorder="1" applyAlignment="1" applyProtection="1">
      <alignment horizontal="centerContinuous" vertical="center"/>
    </xf>
    <xf numFmtId="178" fontId="4" fillId="8" borderId="10" xfId="3" applyNumberFormat="1" applyFont="1" applyFill="1" applyBorder="1" applyAlignment="1" applyProtection="1">
      <alignment horizontal="right" vertical="center"/>
      <protection locked="0"/>
    </xf>
    <xf numFmtId="178" fontId="4" fillId="3" borderId="10" xfId="3" applyNumberFormat="1" applyFont="1" applyFill="1" applyBorder="1" applyAlignment="1" applyProtection="1">
      <alignment horizontal="right" vertical="center"/>
      <protection locked="0"/>
    </xf>
    <xf numFmtId="178" fontId="4" fillId="2" borderId="64" xfId="3" applyNumberFormat="1" applyFont="1" applyFill="1" applyBorder="1" applyAlignment="1" applyProtection="1">
      <alignment horizontal="right" vertical="center"/>
    </xf>
    <xf numFmtId="178" fontId="4" fillId="3" borderId="64" xfId="3" applyNumberFormat="1" applyFont="1" applyFill="1" applyBorder="1" applyAlignment="1" applyProtection="1">
      <alignment horizontal="right" vertical="center"/>
    </xf>
    <xf numFmtId="43" fontId="4" fillId="2" borderId="64" xfId="5" applyFont="1" applyFill="1" applyBorder="1" applyAlignment="1" applyProtection="1">
      <alignment horizontal="right" vertical="center"/>
    </xf>
    <xf numFmtId="178" fontId="37" fillId="0" borderId="9" xfId="3" applyNumberFormat="1" applyFont="1" applyFill="1" applyBorder="1" applyAlignment="1" applyProtection="1">
      <alignment horizontal="left" vertical="center"/>
      <protection locked="0"/>
    </xf>
    <xf numFmtId="178" fontId="37" fillId="0" borderId="9" xfId="3" applyNumberFormat="1" applyFont="1" applyFill="1" applyBorder="1" applyAlignment="1" applyProtection="1">
      <alignment horizontal="left" vertical="center"/>
    </xf>
    <xf numFmtId="178" fontId="37" fillId="0" borderId="6" xfId="3" applyNumberFormat="1" applyFont="1" applyFill="1" applyBorder="1" applyAlignment="1" applyProtection="1">
      <alignment horizontal="left" vertical="center"/>
    </xf>
    <xf numFmtId="10" fontId="4" fillId="2" borderId="10" xfId="2" applyNumberFormat="1" applyFont="1" applyFill="1" applyBorder="1" applyAlignment="1">
      <alignment horizontal="right" vertical="center" shrinkToFit="1"/>
    </xf>
    <xf numFmtId="10" fontId="4" fillId="0" borderId="10" xfId="8" applyNumberFormat="1" applyFont="1" applyFill="1" applyBorder="1" applyAlignment="1">
      <alignment vertical="center" shrinkToFit="1"/>
    </xf>
    <xf numFmtId="10" fontId="4" fillId="2" borderId="10" xfId="2" applyNumberFormat="1" applyFont="1" applyFill="1" applyBorder="1" applyAlignment="1">
      <alignment vertical="center" shrinkToFit="1"/>
    </xf>
    <xf numFmtId="43" fontId="4" fillId="8" borderId="10" xfId="1" applyFont="1" applyFill="1" applyBorder="1" applyAlignment="1" applyProtection="1">
      <alignment horizontal="right" vertical="center" shrinkToFit="1"/>
      <protection locked="0"/>
    </xf>
    <xf numFmtId="43" fontId="4" fillId="3" borderId="10" xfId="1" applyFont="1" applyFill="1" applyBorder="1" applyAlignment="1" applyProtection="1">
      <alignment horizontal="right" vertical="center" shrinkToFit="1"/>
      <protection locked="0"/>
    </xf>
    <xf numFmtId="43" fontId="4" fillId="2" borderId="10" xfId="1" applyFont="1" applyFill="1" applyBorder="1" applyAlignment="1" applyProtection="1">
      <alignment horizontal="right" vertical="center" shrinkToFit="1"/>
    </xf>
    <xf numFmtId="43" fontId="4" fillId="2" borderId="10" xfId="1" applyFont="1" applyFill="1" applyBorder="1" applyAlignment="1" applyProtection="1">
      <alignment horizontal="right" vertical="center" shrinkToFit="1"/>
      <protection locked="0"/>
    </xf>
    <xf numFmtId="43" fontId="4" fillId="2" borderId="7" xfId="1" applyFont="1" applyFill="1" applyBorder="1" applyAlignment="1" applyProtection="1">
      <alignment horizontal="right" vertical="center" shrinkToFit="1"/>
    </xf>
    <xf numFmtId="0" fontId="37" fillId="2" borderId="12" xfId="3" applyFont="1" applyFill="1" applyBorder="1" applyAlignment="1" applyProtection="1">
      <alignment horizontal="center" vertical="center" shrinkToFit="1"/>
    </xf>
    <xf numFmtId="178" fontId="37" fillId="2" borderId="6" xfId="3" applyNumberFormat="1" applyFont="1" applyFill="1" applyBorder="1" applyAlignment="1" applyProtection="1">
      <alignment horizontal="left" vertical="center" shrinkToFit="1"/>
    </xf>
    <xf numFmtId="0" fontId="9" fillId="0" borderId="10" xfId="30" applyFont="1" applyFill="1" applyBorder="1" applyAlignment="1">
      <alignment vertical="center"/>
    </xf>
    <xf numFmtId="0" fontId="9" fillId="2" borderId="10" xfId="30" applyFont="1" applyFill="1" applyBorder="1" applyAlignment="1">
      <alignment horizontal="center" vertical="center"/>
    </xf>
    <xf numFmtId="0" fontId="9" fillId="2" borderId="7" xfId="30" applyFont="1" applyFill="1" applyBorder="1" applyAlignment="1">
      <alignment horizontal="center" vertical="center"/>
    </xf>
    <xf numFmtId="9" fontId="4" fillId="2" borderId="7" xfId="26" applyNumberFormat="1" applyFont="1" applyFill="1" applyBorder="1" applyAlignment="1">
      <alignment vertical="center"/>
    </xf>
    <xf numFmtId="43" fontId="4" fillId="2" borderId="10" xfId="5" applyFont="1" applyFill="1" applyBorder="1" applyAlignment="1">
      <alignment horizontal="right" vertical="center" shrinkToFit="1"/>
    </xf>
    <xf numFmtId="178" fontId="4" fillId="0" borderId="10" xfId="3" applyNumberFormat="1" applyFont="1" applyFill="1" applyBorder="1" applyAlignment="1" applyProtection="1">
      <alignment horizontal="right" vertical="center" shrinkToFit="1"/>
      <protection locked="0"/>
    </xf>
    <xf numFmtId="178" fontId="4" fillId="8" borderId="10" xfId="3" applyNumberFormat="1" applyFont="1" applyFill="1" applyBorder="1" applyAlignment="1" applyProtection="1">
      <alignment horizontal="right" vertical="center" shrinkToFit="1"/>
      <protection locked="0"/>
    </xf>
    <xf numFmtId="178" fontId="4" fillId="3" borderId="10" xfId="3" applyNumberFormat="1" applyFont="1" applyFill="1" applyBorder="1" applyAlignment="1" applyProtection="1">
      <alignment horizontal="right" vertical="center" shrinkToFit="1"/>
      <protection locked="0"/>
    </xf>
    <xf numFmtId="0" fontId="75" fillId="2" borderId="10" xfId="31" applyFont="1" applyFill="1" applyBorder="1" applyAlignment="1">
      <alignment horizontal="left" vertical="center" wrapText="1"/>
    </xf>
    <xf numFmtId="190" fontId="75" fillId="2" borderId="10" xfId="31" applyNumberFormat="1" applyFont="1" applyFill="1" applyBorder="1" applyAlignment="1">
      <alignment horizontal="left" vertical="center" wrapText="1"/>
    </xf>
    <xf numFmtId="14" fontId="75" fillId="0" borderId="10" xfId="31" applyNumberFormat="1" applyFont="1" applyFill="1" applyBorder="1" applyAlignment="1">
      <alignment horizontal="left" vertical="center" wrapText="1"/>
    </xf>
    <xf numFmtId="0" fontId="75" fillId="0" borderId="10" xfId="31" applyFont="1" applyFill="1" applyBorder="1" applyAlignment="1">
      <alignment horizontal="left" vertical="center" wrapText="1"/>
    </xf>
    <xf numFmtId="190" fontId="75" fillId="0" borderId="10" xfId="31" applyNumberFormat="1" applyFont="1" applyFill="1" applyBorder="1" applyAlignment="1">
      <alignment horizontal="left" vertical="center" wrapText="1"/>
    </xf>
    <xf numFmtId="0" fontId="37" fillId="2" borderId="10" xfId="3" applyFont="1" applyFill="1" applyBorder="1" applyAlignment="1">
      <alignment vertical="center" wrapText="1" shrinkToFit="1"/>
    </xf>
    <xf numFmtId="178" fontId="37" fillId="3" borderId="67" xfId="3" applyNumberFormat="1" applyFont="1" applyFill="1" applyBorder="1" applyAlignment="1" applyProtection="1">
      <alignment horizontal="left" vertical="center" shrinkToFit="1"/>
      <protection locked="0"/>
    </xf>
    <xf numFmtId="0" fontId="9" fillId="3" borderId="9" xfId="0" applyFont="1" applyFill="1" applyBorder="1" applyAlignment="1">
      <alignment horizontal="center" vertical="center" wrapText="1"/>
    </xf>
    <xf numFmtId="0" fontId="4" fillId="0" borderId="9" xfId="3" applyFont="1" applyFill="1" applyBorder="1" applyAlignment="1" applyProtection="1">
      <alignment horizontal="left" vertical="center" shrinkToFit="1"/>
      <protection locked="0"/>
    </xf>
    <xf numFmtId="4" fontId="4" fillId="3" borderId="7" xfId="28" applyNumberFormat="1" applyFont="1" applyFill="1" applyBorder="1" applyAlignment="1">
      <alignment horizontal="right" vertical="center"/>
    </xf>
    <xf numFmtId="0" fontId="4" fillId="3" borderId="7" xfId="0" applyFont="1" applyFill="1" applyBorder="1" applyAlignment="1">
      <alignment horizontal="left" vertical="center" wrapText="1"/>
    </xf>
    <xf numFmtId="0" fontId="4" fillId="3" borderId="6" xfId="0" applyFont="1" applyFill="1" applyBorder="1" applyAlignment="1">
      <alignment horizontal="left" vertical="center" wrapText="1"/>
    </xf>
    <xf numFmtId="0" fontId="75" fillId="2" borderId="9" xfId="3" applyFont="1" applyFill="1" applyBorder="1" applyAlignment="1" applyProtection="1">
      <alignment horizontal="center" vertical="center"/>
    </xf>
    <xf numFmtId="0" fontId="75" fillId="3" borderId="11" xfId="3" applyFont="1" applyFill="1" applyBorder="1" applyAlignment="1" applyProtection="1">
      <alignment horizontal="center" vertical="center" shrinkToFit="1"/>
      <protection locked="0"/>
    </xf>
    <xf numFmtId="0" fontId="75" fillId="2" borderId="11" xfId="3" applyFont="1" applyFill="1" applyBorder="1" applyAlignment="1" applyProtection="1">
      <alignment horizontal="center" vertical="center" shrinkToFit="1"/>
    </xf>
    <xf numFmtId="43" fontId="23" fillId="2" borderId="9" xfId="5" applyFont="1" applyFill="1" applyBorder="1" applyAlignment="1" applyProtection="1">
      <alignment vertical="center" shrinkToFit="1"/>
    </xf>
    <xf numFmtId="0" fontId="23" fillId="2" borderId="7" xfId="3" applyFont="1" applyFill="1" applyBorder="1" applyAlignment="1" applyProtection="1">
      <alignment horizontal="center" vertical="center" shrinkToFit="1"/>
    </xf>
    <xf numFmtId="43" fontId="23" fillId="2" borderId="7" xfId="5" applyFont="1" applyFill="1" applyBorder="1" applyAlignment="1" applyProtection="1">
      <alignment vertical="center" shrinkToFit="1"/>
    </xf>
    <xf numFmtId="43" fontId="23" fillId="2" borderId="6" xfId="5" applyFont="1" applyFill="1" applyBorder="1" applyAlignment="1" applyProtection="1">
      <alignment vertical="center" shrinkToFit="1"/>
    </xf>
    <xf numFmtId="43" fontId="75" fillId="4" borderId="9" xfId="1" applyFont="1" applyFill="1" applyBorder="1" applyAlignment="1" applyProtection="1">
      <alignment vertical="center" shrinkToFit="1"/>
    </xf>
    <xf numFmtId="43" fontId="75" fillId="3" borderId="9" xfId="1" applyFont="1" applyFill="1" applyBorder="1" applyAlignment="1" applyProtection="1">
      <alignment vertical="center" shrinkToFit="1"/>
      <protection locked="0"/>
    </xf>
    <xf numFmtId="43" fontId="94" fillId="2" borderId="8" xfId="1" applyFont="1" applyFill="1" applyBorder="1" applyAlignment="1" applyProtection="1">
      <alignment vertical="center"/>
    </xf>
    <xf numFmtId="43" fontId="94" fillId="2" borderId="7" xfId="1" applyFont="1" applyFill="1" applyBorder="1" applyAlignment="1" applyProtection="1">
      <alignment horizontal="center" vertical="center" shrinkToFit="1"/>
    </xf>
    <xf numFmtId="43" fontId="73" fillId="2" borderId="7" xfId="1" applyFont="1" applyFill="1" applyBorder="1" applyAlignment="1" applyProtection="1">
      <alignment horizontal="center" vertical="center" shrinkToFit="1"/>
    </xf>
    <xf numFmtId="43" fontId="94" fillId="2" borderId="6" xfId="1" applyFont="1" applyFill="1" applyBorder="1" applyAlignment="1" applyProtection="1">
      <alignment horizontal="center" vertical="center" shrinkToFit="1"/>
    </xf>
    <xf numFmtId="0" fontId="61" fillId="0" borderId="11" xfId="3" applyFont="1" applyFill="1" applyBorder="1" applyAlignment="1" applyProtection="1">
      <alignment horizontal="center" vertical="center" shrinkToFit="1"/>
      <protection locked="0"/>
    </xf>
    <xf numFmtId="43" fontId="61" fillId="4" borderId="9" xfId="1" applyFont="1" applyFill="1" applyBorder="1" applyAlignment="1" applyProtection="1">
      <alignment vertical="center" shrinkToFit="1"/>
    </xf>
    <xf numFmtId="0" fontId="61" fillId="3" borderId="11" xfId="3" applyFont="1" applyFill="1" applyBorder="1" applyAlignment="1" applyProtection="1">
      <alignment horizontal="center" vertical="center" shrinkToFit="1"/>
      <protection locked="0"/>
    </xf>
    <xf numFmtId="43" fontId="61" fillId="3" borderId="9" xfId="1" applyFont="1" applyFill="1" applyBorder="1" applyAlignment="1" applyProtection="1">
      <alignment vertical="center" shrinkToFit="1"/>
      <protection locked="0"/>
    </xf>
    <xf numFmtId="43" fontId="60" fillId="2" borderId="8" xfId="1" applyFont="1" applyFill="1" applyBorder="1" applyAlignment="1" applyProtection="1">
      <alignment vertical="center"/>
    </xf>
    <xf numFmtId="43" fontId="60" fillId="2" borderId="7" xfId="1" applyFont="1" applyFill="1" applyBorder="1" applyAlignment="1" applyProtection="1">
      <alignment horizontal="center" vertical="center" shrinkToFit="1"/>
    </xf>
    <xf numFmtId="43" fontId="60" fillId="2" borderId="6" xfId="1" applyFont="1" applyFill="1" applyBorder="1" applyAlignment="1" applyProtection="1">
      <alignment horizontal="center" vertical="center" shrinkToFit="1"/>
    </xf>
    <xf numFmtId="0" fontId="4" fillId="0" borderId="9" xfId="0" applyFont="1" applyFill="1" applyBorder="1" applyAlignment="1" applyProtection="1">
      <alignment horizontal="center" vertical="center" shrinkToFit="1"/>
      <protection locked="0"/>
    </xf>
    <xf numFmtId="43" fontId="4" fillId="3" borderId="9" xfId="1" applyFont="1" applyFill="1" applyBorder="1" applyAlignment="1" applyProtection="1">
      <alignment vertical="center" shrinkToFit="1"/>
    </xf>
    <xf numFmtId="43" fontId="8" fillId="2" borderId="8" xfId="1" applyFont="1" applyFill="1" applyBorder="1" applyAlignment="1" applyProtection="1">
      <alignment vertical="center"/>
    </xf>
    <xf numFmtId="43" fontId="8" fillId="2" borderId="7" xfId="1" applyFont="1" applyFill="1" applyBorder="1" applyAlignment="1" applyProtection="1">
      <alignment horizontal="center" vertical="center" shrinkToFit="1"/>
    </xf>
    <xf numFmtId="43" fontId="7" fillId="2" borderId="7" xfId="1" applyFont="1" applyFill="1" applyBorder="1" applyAlignment="1" applyProtection="1">
      <alignment horizontal="center" vertical="center" shrinkToFit="1"/>
    </xf>
    <xf numFmtId="43" fontId="7" fillId="2" borderId="6" xfId="1" applyFont="1" applyFill="1" applyBorder="1" applyAlignment="1" applyProtection="1">
      <alignment horizontal="center" vertical="center" shrinkToFit="1"/>
    </xf>
    <xf numFmtId="43" fontId="61" fillId="0" borderId="9" xfId="1" applyFont="1" applyFill="1" applyBorder="1" applyAlignment="1" applyProtection="1">
      <alignment vertical="center" shrinkToFit="1"/>
      <protection locked="0"/>
    </xf>
    <xf numFmtId="43" fontId="61" fillId="3" borderId="9" xfId="1" applyFont="1" applyFill="1" applyBorder="1" applyAlignment="1" applyProtection="1">
      <alignment vertical="center" shrinkToFit="1"/>
    </xf>
    <xf numFmtId="43" fontId="37" fillId="2" borderId="14" xfId="3" applyNumberFormat="1" applyFont="1" applyFill="1" applyBorder="1" applyAlignment="1">
      <alignment horizontal="center" vertical="center"/>
    </xf>
    <xf numFmtId="43" fontId="37" fillId="2" borderId="12" xfId="1" applyFont="1" applyFill="1" applyBorder="1" applyAlignment="1">
      <alignment horizontal="center" vertical="center" wrapText="1"/>
    </xf>
    <xf numFmtId="43" fontId="4" fillId="4" borderId="0" xfId="5" applyFont="1" applyFill="1" applyBorder="1" applyAlignment="1">
      <alignment vertical="center" wrapText="1"/>
    </xf>
    <xf numFmtId="0" fontId="37" fillId="2" borderId="38" xfId="4" applyFont="1" applyFill="1" applyBorder="1" applyAlignment="1">
      <alignment horizontal="center" vertical="center" wrapText="1"/>
    </xf>
    <xf numFmtId="43" fontId="4" fillId="2" borderId="10" xfId="1" applyNumberFormat="1" applyFont="1" applyFill="1" applyBorder="1" applyAlignment="1" applyProtection="1">
      <alignment horizontal="right" vertical="center"/>
    </xf>
    <xf numFmtId="43" fontId="4" fillId="4" borderId="10" xfId="1" applyFont="1" applyFill="1" applyBorder="1" applyAlignment="1" applyProtection="1">
      <alignment vertical="center"/>
    </xf>
    <xf numFmtId="0" fontId="37" fillId="2" borderId="0" xfId="6" applyFont="1" applyFill="1" applyBorder="1" applyAlignment="1" applyProtection="1">
      <alignment horizontal="left" vertical="center"/>
    </xf>
    <xf numFmtId="0" fontId="9" fillId="2" borderId="10" xfId="3" applyFont="1" applyFill="1" applyBorder="1" applyAlignment="1" applyProtection="1">
      <alignment horizontal="center" vertical="center"/>
    </xf>
    <xf numFmtId="0" fontId="9" fillId="2" borderId="10" xfId="3" applyFont="1" applyFill="1" applyBorder="1" applyAlignment="1" applyProtection="1">
      <alignment horizontal="center" vertical="center" wrapText="1"/>
    </xf>
    <xf numFmtId="0" fontId="37" fillId="2" borderId="10" xfId="3" applyFont="1" applyFill="1" applyBorder="1" applyAlignment="1">
      <alignment horizontal="center" vertical="center" wrapText="1"/>
    </xf>
    <xf numFmtId="0" fontId="37" fillId="2" borderId="8" xfId="3" applyFont="1" applyFill="1" applyBorder="1" applyAlignment="1">
      <alignment horizontal="center" vertical="center" shrinkToFit="1"/>
    </xf>
    <xf numFmtId="0" fontId="37" fillId="2" borderId="7" xfId="3" applyFont="1" applyFill="1" applyBorder="1" applyAlignment="1">
      <alignment horizontal="center" vertical="center" shrinkToFit="1"/>
    </xf>
    <xf numFmtId="0" fontId="37" fillId="2" borderId="12"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37" fillId="2" borderId="10" xfId="0" applyFont="1" applyFill="1" applyBorder="1" applyAlignment="1">
      <alignment horizontal="center" vertical="center" wrapText="1"/>
    </xf>
    <xf numFmtId="0" fontId="37" fillId="2" borderId="33" xfId="3" applyFont="1" applyFill="1" applyBorder="1" applyAlignment="1">
      <alignment horizontal="center" vertical="center" wrapText="1"/>
    </xf>
    <xf numFmtId="0" fontId="37" fillId="2" borderId="0" xfId="3" applyNumberFormat="1" applyFont="1" applyFill="1" applyBorder="1" applyAlignment="1" applyProtection="1">
      <alignment horizontal="center" vertical="center"/>
    </xf>
    <xf numFmtId="0" fontId="37" fillId="2" borderId="0" xfId="6" applyFont="1" applyFill="1" applyBorder="1" applyAlignment="1" applyProtection="1">
      <alignment horizontal="left" vertical="center"/>
    </xf>
    <xf numFmtId="0" fontId="9" fillId="2" borderId="10" xfId="3" applyFont="1" applyFill="1" applyBorder="1" applyAlignment="1" applyProtection="1">
      <alignment horizontal="center" vertical="center"/>
    </xf>
    <xf numFmtId="0" fontId="37" fillId="2" borderId="0" xfId="3" applyNumberFormat="1" applyFont="1" applyFill="1" applyBorder="1" applyAlignment="1" applyProtection="1">
      <alignment horizontal="center" vertical="center"/>
    </xf>
    <xf numFmtId="43" fontId="37" fillId="2" borderId="33" xfId="5" applyFont="1" applyFill="1" applyBorder="1" applyAlignment="1">
      <alignment horizontal="center" vertical="center" wrapText="1"/>
    </xf>
    <xf numFmtId="0" fontId="37" fillId="2" borderId="32" xfId="3" applyFont="1" applyFill="1" applyBorder="1" applyAlignment="1">
      <alignment horizontal="center" vertical="center" wrapText="1"/>
    </xf>
    <xf numFmtId="0" fontId="9" fillId="2" borderId="33" xfId="3" applyFont="1" applyFill="1" applyBorder="1" applyAlignment="1" applyProtection="1">
      <alignment horizontal="center" vertical="center" wrapText="1"/>
    </xf>
    <xf numFmtId="43" fontId="4" fillId="4" borderId="10" xfId="1" applyFont="1" applyFill="1" applyBorder="1" applyAlignment="1" applyProtection="1">
      <alignment vertical="center" shrinkToFit="1"/>
      <protection locked="0"/>
    </xf>
    <xf numFmtId="43" fontId="4" fillId="0" borderId="38" xfId="1" applyFont="1" applyFill="1" applyBorder="1" applyAlignment="1" applyProtection="1">
      <alignment vertical="center"/>
      <protection locked="0"/>
    </xf>
    <xf numFmtId="0" fontId="37" fillId="3" borderId="11" xfId="3" applyFont="1" applyFill="1" applyBorder="1" applyAlignment="1" applyProtection="1">
      <alignment horizontal="left" vertical="center" shrinkToFit="1"/>
      <protection locked="0"/>
    </xf>
    <xf numFmtId="0" fontId="29" fillId="2" borderId="0" xfId="3" applyFont="1" applyFill="1" applyAlignment="1">
      <alignment horizontal="centerContinuous" vertical="center"/>
    </xf>
    <xf numFmtId="0" fontId="29" fillId="2" borderId="0" xfId="3" applyFont="1" applyFill="1" applyAlignment="1">
      <alignment vertical="center"/>
    </xf>
    <xf numFmtId="0" fontId="4" fillId="2" borderId="0" xfId="3" applyNumberFormat="1" applyFont="1" applyFill="1" applyBorder="1" applyAlignment="1">
      <alignment vertical="center"/>
    </xf>
    <xf numFmtId="0" fontId="4" fillId="2" borderId="0" xfId="4" applyNumberFormat="1" applyFont="1" applyFill="1" applyBorder="1" applyAlignment="1" applyProtection="1">
      <alignment vertical="center"/>
    </xf>
    <xf numFmtId="0" fontId="4" fillId="2" borderId="0" xfId="3" applyNumberFormat="1" applyFont="1" applyFill="1" applyBorder="1" applyAlignment="1">
      <alignment horizontal="left" vertical="center"/>
    </xf>
    <xf numFmtId="0" fontId="4" fillId="2" borderId="0" xfId="3" applyNumberFormat="1" applyFont="1" applyFill="1" applyBorder="1" applyAlignment="1">
      <alignment horizontal="right" vertical="center"/>
    </xf>
    <xf numFmtId="0" fontId="4" fillId="2" borderId="0"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 fillId="2" borderId="14" xfId="3" applyFont="1" applyFill="1" applyBorder="1" applyAlignment="1">
      <alignment horizontal="center" vertical="center" shrinkToFit="1"/>
    </xf>
    <xf numFmtId="0" fontId="4" fillId="2" borderId="13" xfId="3" applyFont="1" applyFill="1" applyBorder="1" applyAlignment="1">
      <alignment horizontal="center" vertical="center" shrinkToFit="1"/>
    </xf>
    <xf numFmtId="0" fontId="9" fillId="2" borderId="12" xfId="3" applyFont="1" applyFill="1" applyBorder="1" applyAlignment="1">
      <alignment horizontal="center" vertical="center"/>
    </xf>
    <xf numFmtId="0" fontId="4" fillId="0" borderId="11" xfId="3" applyFont="1" applyFill="1" applyBorder="1" applyAlignment="1" applyProtection="1">
      <alignment horizontal="center" vertical="center" shrinkToFit="1"/>
      <protection locked="0"/>
    </xf>
    <xf numFmtId="0" fontId="4" fillId="0" borderId="10" xfId="3" applyFont="1" applyFill="1" applyBorder="1" applyAlignment="1" applyProtection="1">
      <alignment vertical="center" shrinkToFit="1"/>
      <protection locked="0"/>
    </xf>
    <xf numFmtId="0" fontId="4" fillId="0" borderId="9" xfId="3" applyFont="1" applyFill="1" applyBorder="1" applyAlignment="1">
      <alignment vertical="center"/>
    </xf>
    <xf numFmtId="0" fontId="4" fillId="2" borderId="11" xfId="3" applyFont="1" applyFill="1" applyBorder="1" applyAlignment="1">
      <alignment horizontal="center" vertical="center" shrinkToFit="1"/>
    </xf>
    <xf numFmtId="0" fontId="4" fillId="2" borderId="9" xfId="3" applyFont="1" applyFill="1" applyBorder="1" applyAlignment="1">
      <alignment vertical="center"/>
    </xf>
    <xf numFmtId="0" fontId="4" fillId="2" borderId="6" xfId="3" applyFont="1" applyFill="1" applyBorder="1" applyAlignment="1">
      <alignment vertical="center"/>
    </xf>
    <xf numFmtId="0" fontId="9" fillId="2" borderId="13" xfId="3" applyFont="1" applyFill="1" applyBorder="1" applyAlignment="1">
      <alignment horizontal="center" vertical="center" shrinkToFit="1"/>
    </xf>
    <xf numFmtId="0" fontId="9" fillId="3" borderId="9" xfId="3" applyFont="1" applyFill="1" applyBorder="1" applyAlignment="1">
      <alignment horizontal="center" vertical="center" wrapText="1"/>
    </xf>
    <xf numFmtId="0" fontId="9" fillId="2" borderId="11" xfId="4" applyFont="1" applyFill="1" applyBorder="1" applyAlignment="1">
      <alignment horizontal="center" vertical="center"/>
    </xf>
    <xf numFmtId="43" fontId="4" fillId="3" borderId="9" xfId="3" applyNumberFormat="1" applyFont="1" applyFill="1" applyBorder="1" applyAlignment="1">
      <alignment vertical="center"/>
    </xf>
    <xf numFmtId="0" fontId="9" fillId="2" borderId="11" xfId="4" applyFont="1" applyFill="1" applyBorder="1" applyAlignment="1" applyProtection="1">
      <alignment horizontal="center" vertical="center"/>
      <protection locked="0"/>
    </xf>
    <xf numFmtId="43" fontId="4" fillId="3" borderId="9" xfId="1" applyFont="1" applyFill="1" applyBorder="1" applyAlignment="1">
      <alignment vertical="center"/>
    </xf>
    <xf numFmtId="0" fontId="61" fillId="2" borderId="10" xfId="3" applyFont="1" applyFill="1" applyBorder="1" applyAlignment="1" applyProtection="1">
      <alignment horizontal="center" vertical="center" wrapText="1"/>
    </xf>
    <xf numFmtId="180" fontId="4" fillId="2" borderId="11" xfId="3" applyNumberFormat="1" applyFont="1" applyFill="1" applyBorder="1" applyAlignment="1">
      <alignment vertical="center" shrinkToFit="1"/>
    </xf>
    <xf numFmtId="0" fontId="37" fillId="2" borderId="0" xfId="6" applyFont="1" applyFill="1" applyBorder="1" applyAlignment="1" applyProtection="1">
      <alignment horizontal="left" vertical="center"/>
    </xf>
    <xf numFmtId="0" fontId="39" fillId="2" borderId="0" xfId="3" applyFont="1" applyFill="1" applyAlignment="1" applyProtection="1">
      <alignment horizontal="center" vertical="center"/>
    </xf>
    <xf numFmtId="0" fontId="61" fillId="2" borderId="10" xfId="3" applyFont="1" applyFill="1" applyBorder="1" applyAlignment="1" applyProtection="1">
      <alignment horizontal="center" vertical="center" wrapText="1"/>
    </xf>
    <xf numFmtId="0" fontId="37" fillId="0" borderId="0" xfId="3" applyFont="1" applyFill="1" applyAlignment="1" applyProtection="1">
      <alignment horizontal="center" vertical="center" wrapText="1"/>
    </xf>
    <xf numFmtId="178" fontId="4" fillId="0" borderId="0" xfId="3" applyNumberFormat="1" applyFont="1" applyFill="1" applyAlignment="1" applyProtection="1">
      <alignment vertical="center"/>
    </xf>
    <xf numFmtId="0" fontId="4" fillId="2" borderId="10" xfId="3" applyFont="1" applyFill="1" applyBorder="1" applyAlignment="1" applyProtection="1">
      <alignment horizontal="left" vertical="center"/>
    </xf>
    <xf numFmtId="0" fontId="61" fillId="2" borderId="10" xfId="3" applyFont="1" applyFill="1" applyBorder="1" applyAlignment="1" applyProtection="1">
      <alignment horizontal="center" vertical="center" wrapText="1"/>
    </xf>
    <xf numFmtId="0" fontId="37" fillId="2" borderId="8" xfId="3" applyFont="1" applyFill="1" applyBorder="1" applyAlignment="1">
      <alignment horizontal="center" vertical="center" shrinkToFit="1"/>
    </xf>
    <xf numFmtId="0" fontId="9" fillId="2" borderId="11" xfId="4" applyFont="1" applyFill="1" applyBorder="1" applyAlignment="1">
      <alignment horizontal="center" vertical="center"/>
    </xf>
    <xf numFmtId="0" fontId="37" fillId="2" borderId="10" xfId="3" applyFont="1" applyFill="1" applyBorder="1" applyAlignment="1" applyProtection="1">
      <alignment horizontal="center" vertical="center" wrapText="1"/>
    </xf>
    <xf numFmtId="0" fontId="37" fillId="2" borderId="12" xfId="3" applyFont="1" applyFill="1" applyBorder="1" applyAlignment="1">
      <alignment horizontal="center" vertical="center"/>
    </xf>
    <xf numFmtId="43" fontId="4" fillId="0" borderId="0" xfId="18" applyNumberFormat="1" applyFont="1" applyFill="1" applyAlignment="1" applyProtection="1">
      <alignment vertical="center"/>
    </xf>
    <xf numFmtId="43" fontId="4" fillId="0" borderId="0" xfId="18" applyNumberFormat="1" applyFont="1" applyFill="1" applyBorder="1" applyAlignment="1" applyProtection="1">
      <alignment horizontal="center" vertical="center"/>
    </xf>
    <xf numFmtId="43" fontId="4" fillId="0" borderId="0" xfId="18" applyNumberFormat="1" applyFont="1" applyFill="1" applyAlignment="1" applyProtection="1">
      <alignment vertical="center"/>
      <protection locked="0"/>
    </xf>
    <xf numFmtId="0" fontId="91" fillId="0" borderId="0" xfId="7" applyFont="1" applyAlignment="1" applyProtection="1">
      <alignment horizontal="left" vertical="center" indent="1"/>
    </xf>
    <xf numFmtId="0" fontId="106" fillId="2" borderId="0" xfId="7" applyFont="1" applyFill="1" applyBorder="1" applyAlignment="1" applyProtection="1">
      <alignment horizontal="left" vertical="center" wrapText="1" indent="1"/>
    </xf>
    <xf numFmtId="0" fontId="4" fillId="2" borderId="0" xfId="3" applyNumberFormat="1" applyFont="1" applyFill="1" applyBorder="1" applyAlignment="1" applyProtection="1">
      <alignment horizontal="right" vertical="center" shrinkToFit="1"/>
    </xf>
    <xf numFmtId="0" fontId="37" fillId="2" borderId="0" xfId="3" applyNumberFormat="1" applyFont="1" applyFill="1" applyBorder="1" applyAlignment="1" applyProtection="1">
      <alignment horizontal="right" vertical="center" shrinkToFit="1"/>
    </xf>
    <xf numFmtId="0" fontId="4" fillId="2" borderId="9" xfId="5" applyNumberFormat="1" applyFont="1" applyFill="1" applyBorder="1" applyAlignment="1">
      <alignment vertical="center"/>
    </xf>
    <xf numFmtId="0" fontId="4" fillId="0" borderId="9" xfId="5" applyNumberFormat="1" applyFont="1" applyFill="1" applyBorder="1" applyAlignment="1" applyProtection="1">
      <alignment vertical="center"/>
      <protection locked="0"/>
    </xf>
    <xf numFmtId="0" fontId="4" fillId="3" borderId="9" xfId="5" applyNumberFormat="1" applyFont="1" applyFill="1" applyBorder="1" applyAlignment="1" applyProtection="1">
      <alignment vertical="center"/>
      <protection locked="0"/>
    </xf>
    <xf numFmtId="0" fontId="4" fillId="3" borderId="6" xfId="5" applyNumberFormat="1" applyFont="1" applyFill="1" applyBorder="1" applyAlignment="1" applyProtection="1">
      <alignment vertical="center"/>
      <protection locked="0"/>
    </xf>
    <xf numFmtId="43" fontId="37" fillId="2" borderId="11" xfId="1" applyFont="1" applyFill="1" applyBorder="1" applyAlignment="1" applyProtection="1">
      <alignment horizontal="left" vertical="center" wrapText="1"/>
    </xf>
    <xf numFmtId="43" fontId="37" fillId="2" borderId="8" xfId="1" applyFont="1" applyFill="1" applyBorder="1" applyAlignment="1" applyProtection="1">
      <alignment horizontal="left" vertical="center" wrapText="1"/>
    </xf>
    <xf numFmtId="0" fontId="37" fillId="0" borderId="6" xfId="3" applyFont="1" applyFill="1" applyBorder="1" applyAlignment="1">
      <alignment vertical="center"/>
    </xf>
    <xf numFmtId="0" fontId="4" fillId="2" borderId="0" xfId="4" applyNumberFormat="1" applyFont="1" applyFill="1" applyBorder="1" applyAlignment="1" applyProtection="1">
      <alignment horizontal="right" vertical="center"/>
    </xf>
    <xf numFmtId="0" fontId="4" fillId="2" borderId="0" xfId="4" applyNumberFormat="1" applyFont="1" applyFill="1" applyBorder="1" applyAlignment="1">
      <alignment horizontal="center" vertical="center"/>
    </xf>
    <xf numFmtId="0" fontId="4" fillId="2" borderId="0" xfId="4" applyNumberFormat="1" applyFont="1" applyFill="1" applyBorder="1" applyAlignment="1">
      <alignment horizontal="right" vertical="center"/>
    </xf>
    <xf numFmtId="0" fontId="4" fillId="2" borderId="0" xfId="4" applyFont="1" applyFill="1" applyBorder="1" applyAlignment="1">
      <alignment horizontal="center" vertical="center"/>
    </xf>
    <xf numFmtId="0" fontId="37" fillId="2" borderId="0" xfId="6" applyFont="1" applyFill="1" applyBorder="1" applyAlignment="1" applyProtection="1">
      <alignment horizontal="left" vertical="center"/>
    </xf>
    <xf numFmtId="0" fontId="4" fillId="2" borderId="0" xfId="3" applyNumberFormat="1" applyFont="1" applyFill="1" applyBorder="1" applyAlignment="1" applyProtection="1">
      <alignment horizontal="center" vertical="center"/>
    </xf>
    <xf numFmtId="0" fontId="37" fillId="2" borderId="0" xfId="6" applyFont="1" applyFill="1" applyBorder="1" applyAlignment="1" applyProtection="1">
      <alignment horizontal="left" vertical="center"/>
    </xf>
    <xf numFmtId="0" fontId="4" fillId="2" borderId="10" xfId="3" applyFont="1" applyFill="1" applyBorder="1" applyAlignment="1" applyProtection="1">
      <alignment vertical="center"/>
    </xf>
    <xf numFmtId="0" fontId="4" fillId="2" borderId="8" xfId="3" applyFont="1" applyFill="1" applyBorder="1" applyAlignment="1">
      <alignment horizontal="center" vertical="center" shrinkToFit="1"/>
    </xf>
    <xf numFmtId="0" fontId="37" fillId="2" borderId="13" xfId="3" applyFont="1" applyFill="1" applyBorder="1" applyAlignment="1">
      <alignment horizontal="center" vertical="center"/>
    </xf>
    <xf numFmtId="0" fontId="37" fillId="2" borderId="12" xfId="3" applyFont="1" applyFill="1" applyBorder="1" applyAlignment="1">
      <alignment horizontal="center" vertical="center" wrapText="1"/>
    </xf>
    <xf numFmtId="0" fontId="37" fillId="2" borderId="14" xfId="3" applyFont="1" applyFill="1" applyBorder="1" applyAlignment="1">
      <alignment horizontal="center" vertical="center"/>
    </xf>
    <xf numFmtId="0" fontId="37" fillId="2" borderId="11" xfId="3" applyFont="1" applyFill="1" applyBorder="1" applyAlignment="1" applyProtection="1">
      <alignment vertical="center"/>
    </xf>
    <xf numFmtId="0" fontId="37" fillId="2" borderId="10" xfId="3" applyFont="1" applyFill="1" applyBorder="1" applyAlignment="1" applyProtection="1">
      <alignment vertical="center"/>
    </xf>
    <xf numFmtId="0" fontId="4" fillId="2" borderId="0" xfId="3" applyNumberFormat="1" applyFont="1" applyFill="1" applyBorder="1" applyAlignment="1" applyProtection="1">
      <alignment horizontal="center" vertical="center"/>
    </xf>
    <xf numFmtId="0" fontId="37" fillId="2" borderId="12" xfId="3" applyFont="1" applyFill="1" applyBorder="1" applyAlignment="1">
      <alignment horizontal="center" vertical="center"/>
    </xf>
    <xf numFmtId="0" fontId="4" fillId="2" borderId="0" xfId="12" applyNumberFormat="1" applyFont="1" applyFill="1" applyAlignment="1">
      <alignment horizontal="right" vertical="center"/>
    </xf>
    <xf numFmtId="0" fontId="4" fillId="2" borderId="0" xfId="12" applyNumberFormat="1" applyFont="1" applyFill="1" applyBorder="1" applyAlignment="1" applyProtection="1">
      <alignment horizontal="center" vertical="center"/>
    </xf>
    <xf numFmtId="0" fontId="4" fillId="2" borderId="0" xfId="12" applyNumberFormat="1" applyFont="1" applyFill="1" applyBorder="1" applyAlignment="1" applyProtection="1">
      <alignment horizontal="right" vertical="center"/>
    </xf>
    <xf numFmtId="0" fontId="4" fillId="2" borderId="0" xfId="21" applyNumberFormat="1" applyFont="1" applyFill="1" applyBorder="1" applyAlignment="1">
      <alignment horizontal="center" vertical="center"/>
    </xf>
    <xf numFmtId="0" fontId="4" fillId="2" borderId="0" xfId="12" applyNumberFormat="1" applyFont="1" applyFill="1" applyBorder="1" applyAlignment="1">
      <alignment horizontal="center" vertical="center"/>
    </xf>
    <xf numFmtId="0" fontId="4" fillId="3" borderId="0" xfId="3" applyNumberFormat="1" applyFont="1" applyFill="1" applyBorder="1" applyAlignment="1">
      <alignment horizontal="center" vertical="center"/>
    </xf>
    <xf numFmtId="0" fontId="4" fillId="2" borderId="0" xfId="12" applyNumberFormat="1" applyFont="1" applyFill="1" applyBorder="1" applyAlignment="1">
      <alignment horizontal="right" vertical="center"/>
    </xf>
    <xf numFmtId="0" fontId="4" fillId="2" borderId="0" xfId="3" applyNumberFormat="1" applyFont="1" applyFill="1" applyBorder="1" applyAlignment="1" applyProtection="1">
      <alignment horizontal="center" vertical="center"/>
      <protection locked="0"/>
    </xf>
    <xf numFmtId="43" fontId="4" fillId="2" borderId="10" xfId="3" applyNumberFormat="1" applyFont="1" applyFill="1" applyBorder="1" applyAlignment="1" applyProtection="1">
      <alignment vertical="center"/>
    </xf>
    <xf numFmtId="0" fontId="4" fillId="2" borderId="0" xfId="3" applyFont="1" applyFill="1" applyBorder="1" applyAlignment="1" applyProtection="1">
      <alignment horizontal="center" vertical="center"/>
    </xf>
    <xf numFmtId="43" fontId="9" fillId="3" borderId="10" xfId="1" applyFont="1" applyFill="1" applyBorder="1" applyAlignment="1" applyProtection="1">
      <alignment horizontal="center" vertical="center"/>
    </xf>
    <xf numFmtId="43" fontId="9" fillId="2" borderId="10" xfId="1" applyFont="1" applyFill="1" applyBorder="1" applyAlignment="1">
      <alignment horizontal="center" vertical="center" wrapText="1"/>
    </xf>
    <xf numFmtId="0" fontId="37" fillId="3" borderId="10" xfId="0" applyFont="1" applyFill="1" applyBorder="1" applyAlignment="1" applyProtection="1">
      <alignment horizontal="center" vertical="center" wrapText="1"/>
    </xf>
    <xf numFmtId="0" fontId="9" fillId="2" borderId="11" xfId="3" applyFont="1" applyFill="1" applyBorder="1" applyAlignment="1" applyProtection="1">
      <alignment horizontal="center" vertical="center"/>
    </xf>
    <xf numFmtId="0" fontId="75" fillId="2" borderId="10" xfId="3" applyFont="1" applyFill="1" applyBorder="1" applyAlignment="1" applyProtection="1">
      <alignment horizontal="center" vertical="center" wrapText="1"/>
    </xf>
    <xf numFmtId="0" fontId="9" fillId="2" borderId="10" xfId="3" applyFont="1" applyFill="1" applyBorder="1" applyAlignment="1" applyProtection="1">
      <alignment horizontal="center" vertical="center" wrapText="1"/>
    </xf>
    <xf numFmtId="4" fontId="9" fillId="3" borderId="10" xfId="30" applyNumberFormat="1" applyFont="1" applyFill="1" applyBorder="1" applyAlignment="1">
      <alignment horizontal="left" vertical="center"/>
    </xf>
    <xf numFmtId="0" fontId="9" fillId="2" borderId="13" xfId="3" applyFont="1" applyFill="1" applyBorder="1" applyAlignment="1" applyProtection="1">
      <alignment horizontal="center" vertical="center" wrapText="1"/>
    </xf>
    <xf numFmtId="0" fontId="9" fillId="2" borderId="14" xfId="3" applyFont="1" applyFill="1" applyBorder="1" applyAlignment="1" applyProtection="1">
      <alignment horizontal="center" vertical="center" wrapText="1"/>
    </xf>
    <xf numFmtId="43" fontId="37" fillId="2" borderId="10" xfId="5" applyFont="1" applyFill="1" applyBorder="1" applyAlignment="1">
      <alignment horizontal="center" vertical="center" wrapText="1"/>
    </xf>
    <xf numFmtId="0" fontId="37" fillId="2" borderId="10" xfId="3" applyFont="1" applyFill="1" applyBorder="1" applyAlignment="1">
      <alignment horizontal="center" vertical="center" wrapText="1"/>
    </xf>
    <xf numFmtId="0" fontId="37" fillId="2" borderId="8" xfId="3" applyFont="1" applyFill="1" applyBorder="1" applyAlignment="1">
      <alignment horizontal="center" vertical="center" shrinkToFit="1"/>
    </xf>
    <xf numFmtId="0" fontId="37" fillId="2" borderId="7" xfId="3" applyFont="1" applyFill="1" applyBorder="1" applyAlignment="1">
      <alignment horizontal="center" vertical="center" shrinkToFit="1"/>
    </xf>
    <xf numFmtId="0" fontId="9" fillId="2" borderId="10" xfId="3" applyFont="1" applyFill="1" applyBorder="1" applyAlignment="1">
      <alignment horizontal="center" vertical="center"/>
    </xf>
    <xf numFmtId="0" fontId="37" fillId="2" borderId="10" xfId="3" applyFont="1" applyFill="1" applyBorder="1" applyAlignment="1">
      <alignment horizontal="center" vertical="center"/>
    </xf>
    <xf numFmtId="0" fontId="75" fillId="2" borderId="10" xfId="3" applyFont="1" applyFill="1" applyBorder="1" applyAlignment="1" applyProtection="1">
      <alignment horizontal="center" vertical="center"/>
    </xf>
    <xf numFmtId="0" fontId="75" fillId="2" borderId="8" xfId="3" applyFont="1" applyFill="1" applyBorder="1" applyAlignment="1" applyProtection="1">
      <alignment horizontal="center" vertical="center" shrinkToFit="1"/>
    </xf>
    <xf numFmtId="0" fontId="75" fillId="2" borderId="7" xfId="3" applyFont="1" applyFill="1" applyBorder="1" applyAlignment="1" applyProtection="1">
      <alignment horizontal="center" vertical="center" shrinkToFit="1"/>
    </xf>
    <xf numFmtId="0" fontId="75" fillId="2" borderId="10" xfId="3" applyFont="1" applyFill="1" applyBorder="1" applyAlignment="1">
      <alignment horizontal="center" vertical="center" wrapText="1"/>
    </xf>
    <xf numFmtId="0" fontId="9" fillId="2" borderId="33" xfId="3" applyFont="1" applyFill="1" applyBorder="1" applyAlignment="1" applyProtection="1">
      <alignment horizontal="center" vertical="center" wrapText="1"/>
    </xf>
    <xf numFmtId="0" fontId="4" fillId="2" borderId="8" xfId="3" applyFont="1" applyFill="1" applyBorder="1" applyAlignment="1">
      <alignment horizontal="center" vertical="center" shrinkToFit="1"/>
    </xf>
    <xf numFmtId="0" fontId="37" fillId="2" borderId="11" xfId="3" applyFont="1" applyFill="1" applyBorder="1" applyAlignment="1" applyProtection="1">
      <alignment horizontal="center" vertical="center"/>
      <protection locked="0"/>
    </xf>
    <xf numFmtId="0" fontId="4" fillId="2" borderId="10" xfId="3" applyFont="1" applyFill="1" applyBorder="1" applyAlignment="1">
      <alignment horizontal="center" vertical="center"/>
    </xf>
    <xf numFmtId="0" fontId="75" fillId="2" borderId="10" xfId="3" applyFont="1" applyFill="1" applyBorder="1" applyAlignment="1">
      <alignment horizontal="center" vertical="center" wrapText="1" shrinkToFit="1"/>
    </xf>
    <xf numFmtId="0" fontId="37" fillId="2" borderId="13" xfId="3" applyFont="1" applyFill="1" applyBorder="1" applyAlignment="1">
      <alignment horizontal="center" vertical="center"/>
    </xf>
    <xf numFmtId="0" fontId="37" fillId="2" borderId="12" xfId="3" applyFont="1" applyFill="1" applyBorder="1" applyAlignment="1">
      <alignment horizontal="center" vertical="center" wrapText="1"/>
    </xf>
    <xf numFmtId="0" fontId="37" fillId="2" borderId="14" xfId="3" applyFont="1" applyFill="1" applyBorder="1" applyAlignment="1">
      <alignment horizontal="center" vertical="center"/>
    </xf>
    <xf numFmtId="0" fontId="37" fillId="2" borderId="11" xfId="3" applyFont="1" applyFill="1" applyBorder="1" applyAlignment="1">
      <alignment horizontal="center" vertical="center"/>
    </xf>
    <xf numFmtId="0" fontId="37" fillId="2" borderId="13" xfId="3" applyFont="1" applyFill="1" applyBorder="1" applyAlignment="1">
      <alignment horizontal="center" vertical="center" wrapText="1"/>
    </xf>
    <xf numFmtId="0" fontId="37" fillId="2" borderId="8" xfId="3" applyFont="1" applyFill="1" applyBorder="1" applyAlignment="1">
      <alignment horizontal="center" vertical="center"/>
    </xf>
    <xf numFmtId="0" fontId="37" fillId="2" borderId="14" xfId="3" applyFont="1" applyFill="1" applyBorder="1" applyAlignment="1">
      <alignment horizontal="center" vertical="center" wrapText="1"/>
    </xf>
    <xf numFmtId="0" fontId="37" fillId="2" borderId="10" xfId="3" applyFont="1" applyFill="1" applyBorder="1" applyAlignment="1" applyProtection="1">
      <alignment horizontal="center" vertical="center" wrapText="1"/>
    </xf>
    <xf numFmtId="0" fontId="37" fillId="2" borderId="11" xfId="3" applyFont="1" applyFill="1" applyBorder="1" applyAlignment="1" applyProtection="1">
      <alignment horizontal="center" vertical="center" shrinkToFit="1"/>
    </xf>
    <xf numFmtId="0" fontId="37" fillId="2" borderId="10" xfId="3" applyFont="1" applyFill="1" applyBorder="1" applyAlignment="1" applyProtection="1">
      <alignment horizontal="center" vertical="center" shrinkToFit="1"/>
    </xf>
    <xf numFmtId="0" fontId="37" fillId="2" borderId="11" xfId="3" applyFont="1" applyFill="1" applyBorder="1" applyAlignment="1" applyProtection="1">
      <alignment vertical="center"/>
    </xf>
    <xf numFmtId="0" fontId="37" fillId="2" borderId="10" xfId="3" applyFont="1" applyFill="1" applyBorder="1" applyAlignment="1" applyProtection="1">
      <alignment vertical="center"/>
    </xf>
    <xf numFmtId="0" fontId="37" fillId="2" borderId="10" xfId="3" applyFont="1" applyFill="1" applyBorder="1" applyAlignment="1" applyProtection="1">
      <alignment horizontal="center" vertical="center"/>
    </xf>
    <xf numFmtId="0" fontId="37" fillId="2" borderId="8" xfId="12" applyFont="1" applyFill="1" applyBorder="1" applyAlignment="1">
      <alignment horizontal="center" vertical="center" shrinkToFit="1"/>
    </xf>
    <xf numFmtId="0" fontId="37" fillId="2" borderId="7" xfId="12" applyFont="1" applyFill="1" applyBorder="1" applyAlignment="1">
      <alignment horizontal="center" vertical="center" shrinkToFit="1"/>
    </xf>
    <xf numFmtId="0" fontId="37" fillId="2" borderId="10" xfId="4" applyFont="1" applyFill="1" applyBorder="1" applyAlignment="1">
      <alignment horizontal="center" vertical="center"/>
    </xf>
    <xf numFmtId="0" fontId="37" fillId="2" borderId="10" xfId="12" applyFont="1" applyFill="1" applyBorder="1" applyAlignment="1">
      <alignment horizontal="center" vertical="center" shrinkToFit="1"/>
    </xf>
    <xf numFmtId="0" fontId="37" fillId="2" borderId="10" xfId="3" applyFont="1" applyFill="1" applyBorder="1" applyAlignment="1" applyProtection="1">
      <alignment horizontal="center" vertical="center" wrapText="1"/>
      <protection locked="0"/>
    </xf>
    <xf numFmtId="0" fontId="4" fillId="2" borderId="10" xfId="3" applyFont="1" applyFill="1" applyBorder="1" applyAlignment="1">
      <alignment horizontal="center" vertical="center" wrapText="1"/>
    </xf>
    <xf numFmtId="0" fontId="37" fillId="3" borderId="10" xfId="3" applyFont="1" applyFill="1" applyBorder="1" applyAlignment="1">
      <alignment horizontal="center" vertical="center"/>
    </xf>
    <xf numFmtId="0" fontId="37" fillId="2" borderId="12" xfId="3" applyFont="1" applyFill="1" applyBorder="1" applyAlignment="1">
      <alignment horizontal="center" vertical="center"/>
    </xf>
    <xf numFmtId="0" fontId="37" fillId="2" borderId="9" xfId="3" applyFont="1" applyFill="1" applyBorder="1" applyAlignment="1">
      <alignment horizontal="center" vertical="center"/>
    </xf>
    <xf numFmtId="43" fontId="4" fillId="2" borderId="0" xfId="1" applyFont="1" applyFill="1" applyBorder="1" applyAlignment="1" applyProtection="1">
      <alignment horizontal="center" vertical="center"/>
    </xf>
    <xf numFmtId="43" fontId="4" fillId="3" borderId="0" xfId="1" applyFont="1" applyFill="1" applyBorder="1" applyAlignment="1">
      <alignment horizontal="center" vertical="center"/>
    </xf>
    <xf numFmtId="0" fontId="23" fillId="2" borderId="0" xfId="3" applyNumberFormat="1" applyFont="1" applyFill="1" applyBorder="1" applyAlignment="1" applyProtection="1">
      <alignment horizontal="center" vertical="center"/>
    </xf>
    <xf numFmtId="43" fontId="4" fillId="3" borderId="0" xfId="1" applyFont="1" applyFill="1" applyBorder="1" applyAlignment="1" applyProtection="1">
      <alignment horizontal="center" vertical="center"/>
    </xf>
    <xf numFmtId="0" fontId="4" fillId="3" borderId="0" xfId="3" applyNumberFormat="1" applyFont="1" applyFill="1" applyBorder="1" applyAlignment="1" applyProtection="1">
      <alignment horizontal="right" vertical="center"/>
    </xf>
    <xf numFmtId="0" fontId="4" fillId="2" borderId="0" xfId="3" applyNumberFormat="1" applyFont="1" applyFill="1" applyBorder="1" applyAlignment="1">
      <alignment horizontal="center" vertical="center" shrinkToFit="1"/>
    </xf>
    <xf numFmtId="0" fontId="37" fillId="2" borderId="14" xfId="12" applyFont="1" applyFill="1" applyBorder="1" applyAlignment="1" applyProtection="1">
      <alignment horizontal="center" vertical="center" shrinkToFit="1"/>
    </xf>
    <xf numFmtId="0" fontId="37" fillId="2" borderId="13" xfId="12" applyFont="1" applyFill="1" applyBorder="1" applyAlignment="1" applyProtection="1">
      <alignment horizontal="center" vertical="center" shrinkToFit="1"/>
    </xf>
    <xf numFmtId="0" fontId="37" fillId="3" borderId="13" xfId="12" applyFont="1" applyFill="1" applyBorder="1" applyAlignment="1" applyProtection="1">
      <alignment horizontal="center" vertical="center" shrinkToFit="1"/>
    </xf>
    <xf numFmtId="0" fontId="37" fillId="3" borderId="12" xfId="12" applyFont="1" applyFill="1" applyBorder="1" applyAlignment="1" applyProtection="1">
      <alignment horizontal="center" vertical="center" shrinkToFit="1"/>
    </xf>
    <xf numFmtId="0" fontId="37" fillId="2" borderId="11" xfId="12" applyFont="1" applyFill="1" applyBorder="1" applyAlignment="1" applyProtection="1">
      <alignment vertical="center" shrinkToFit="1"/>
    </xf>
    <xf numFmtId="43" fontId="37" fillId="0" borderId="9" xfId="19" applyFont="1" applyFill="1" applyBorder="1" applyAlignment="1" applyProtection="1">
      <alignment horizontal="center" vertical="center" shrinkToFit="1"/>
      <protection locked="0"/>
    </xf>
    <xf numFmtId="0" fontId="37" fillId="3" borderId="9" xfId="12" applyFont="1" applyFill="1" applyBorder="1" applyAlignment="1" applyProtection="1">
      <alignment vertical="center" shrinkToFit="1"/>
      <protection locked="0"/>
    </xf>
    <xf numFmtId="0" fontId="37" fillId="3" borderId="11" xfId="12" applyFont="1" applyFill="1" applyBorder="1" applyAlignment="1" applyProtection="1">
      <alignment vertical="center" shrinkToFit="1"/>
    </xf>
    <xf numFmtId="0" fontId="37" fillId="3" borderId="11" xfId="12" applyFont="1" applyFill="1" applyBorder="1" applyAlignment="1" applyProtection="1">
      <alignment horizontal="left" vertical="center" shrinkToFit="1"/>
    </xf>
    <xf numFmtId="0" fontId="37" fillId="3" borderId="9" xfId="12" applyFont="1" applyFill="1" applyBorder="1" applyAlignment="1" applyProtection="1">
      <alignment vertical="center" shrinkToFit="1"/>
    </xf>
    <xf numFmtId="0" fontId="37" fillId="2" borderId="8" xfId="12" applyFont="1" applyFill="1" applyBorder="1" applyAlignment="1" applyProtection="1">
      <alignment horizontal="center" vertical="center" shrinkToFit="1"/>
    </xf>
    <xf numFmtId="43" fontId="4" fillId="2" borderId="7" xfId="19" applyFont="1" applyFill="1" applyBorder="1" applyAlignment="1" applyProtection="1">
      <alignment horizontal="center" vertical="center" shrinkToFit="1"/>
    </xf>
    <xf numFmtId="0" fontId="37" fillId="3" borderId="6" xfId="12" applyFont="1" applyFill="1" applyBorder="1" applyAlignment="1" applyProtection="1">
      <alignment vertical="center" shrinkToFit="1"/>
    </xf>
    <xf numFmtId="0" fontId="37" fillId="3" borderId="13" xfId="3" applyFont="1" applyFill="1" applyBorder="1" applyAlignment="1">
      <alignment horizontal="center" vertical="center"/>
    </xf>
    <xf numFmtId="0" fontId="37" fillId="3" borderId="12" xfId="3" applyFont="1" applyFill="1" applyBorder="1" applyAlignment="1">
      <alignment horizontal="center" vertical="center"/>
    </xf>
    <xf numFmtId="43" fontId="4" fillId="3" borderId="9" xfId="1" applyFont="1" applyFill="1" applyBorder="1" applyAlignment="1" applyProtection="1">
      <alignment vertical="center" shrinkToFit="1"/>
      <protection locked="0"/>
    </xf>
    <xf numFmtId="185" fontId="4" fillId="2" borderId="11" xfId="5" applyNumberFormat="1" applyFont="1" applyFill="1" applyBorder="1" applyAlignment="1" applyProtection="1">
      <alignment horizontal="center" vertical="center" shrinkToFit="1"/>
    </xf>
    <xf numFmtId="0" fontId="4" fillId="2" borderId="11" xfId="3" applyFont="1" applyFill="1" applyBorder="1" applyAlignment="1" applyProtection="1">
      <alignment horizontal="center" vertical="center" shrinkToFit="1"/>
    </xf>
    <xf numFmtId="178" fontId="37" fillId="2" borderId="9" xfId="3" applyNumberFormat="1" applyFont="1" applyFill="1" applyBorder="1" applyAlignment="1" applyProtection="1">
      <alignment horizontal="left" vertical="center" shrinkToFit="1"/>
      <protection locked="0"/>
    </xf>
    <xf numFmtId="180" fontId="9" fillId="2" borderId="11" xfId="5" applyNumberFormat="1" applyFont="1" applyFill="1" applyBorder="1" applyAlignment="1">
      <alignment vertical="center" shrinkToFit="1"/>
    </xf>
    <xf numFmtId="178" fontId="37" fillId="0" borderId="9" xfId="3" applyNumberFormat="1" applyFont="1" applyFill="1" applyBorder="1" applyAlignment="1">
      <alignment horizontal="left" vertical="center" shrinkToFit="1"/>
    </xf>
    <xf numFmtId="180" fontId="4" fillId="2" borderId="11" xfId="5" applyNumberFormat="1" applyFont="1" applyFill="1" applyBorder="1" applyAlignment="1">
      <alignment vertical="center" shrinkToFit="1"/>
    </xf>
    <xf numFmtId="180" fontId="4" fillId="2" borderId="11" xfId="3" applyNumberFormat="1" applyFont="1" applyFill="1" applyBorder="1" applyAlignment="1">
      <alignment horizontal="left" vertical="center" indent="4" shrinkToFit="1"/>
    </xf>
    <xf numFmtId="180" fontId="37" fillId="2" borderId="11" xfId="5" applyNumberFormat="1" applyFont="1" applyFill="1" applyBorder="1" applyAlignment="1">
      <alignment horizontal="left" vertical="center" shrinkToFit="1"/>
    </xf>
    <xf numFmtId="180" fontId="37" fillId="2" borderId="11" xfId="5" applyNumberFormat="1" applyFont="1" applyFill="1" applyBorder="1" applyAlignment="1">
      <alignment horizontal="left" vertical="center" indent="4" shrinkToFit="1"/>
    </xf>
    <xf numFmtId="0" fontId="4" fillId="2" borderId="11" xfId="3" applyFont="1" applyFill="1" applyBorder="1" applyAlignment="1">
      <alignment horizontal="left" vertical="center" shrinkToFit="1"/>
    </xf>
    <xf numFmtId="0" fontId="75" fillId="2" borderId="13" xfId="3" applyFont="1" applyFill="1" applyBorder="1" applyAlignment="1">
      <alignment horizontal="center" vertical="center" wrapText="1"/>
    </xf>
    <xf numFmtId="0" fontId="75" fillId="2" borderId="7" xfId="31" applyFont="1" applyFill="1" applyBorder="1" applyAlignment="1">
      <alignment horizontal="center" vertical="center" wrapText="1"/>
    </xf>
    <xf numFmtId="190" fontId="75" fillId="2" borderId="7" xfId="31" applyNumberFormat="1" applyFont="1" applyFill="1" applyBorder="1" applyAlignment="1">
      <alignment horizontal="left" vertical="center" wrapText="1"/>
    </xf>
    <xf numFmtId="190" fontId="23" fillId="2" borderId="7" xfId="31" applyNumberFormat="1" applyFont="1" applyFill="1" applyBorder="1" applyAlignment="1">
      <alignment horizontal="left" vertical="center" wrapText="1"/>
    </xf>
    <xf numFmtId="178" fontId="37" fillId="4" borderId="9" xfId="3" applyNumberFormat="1" applyFont="1" applyFill="1" applyBorder="1" applyAlignment="1" applyProtection="1">
      <alignment horizontal="left" vertical="center" shrinkToFit="1"/>
      <protection locked="0"/>
    </xf>
    <xf numFmtId="0" fontId="37" fillId="3" borderId="66" xfId="3" applyFont="1" applyFill="1" applyBorder="1" applyAlignment="1" applyProtection="1">
      <alignment horizontal="center" vertical="center"/>
    </xf>
    <xf numFmtId="178" fontId="37" fillId="3" borderId="9" xfId="3" applyNumberFormat="1" applyFont="1" applyFill="1" applyBorder="1" applyAlignment="1" applyProtection="1">
      <alignment horizontal="left" vertical="center" shrinkToFit="1"/>
      <protection locked="0"/>
    </xf>
    <xf numFmtId="0" fontId="37" fillId="2" borderId="13" xfId="3" applyFont="1" applyFill="1" applyBorder="1" applyAlignment="1" applyProtection="1">
      <alignment horizontal="center" vertical="center"/>
    </xf>
    <xf numFmtId="0" fontId="37" fillId="2" borderId="12" xfId="3" applyFont="1" applyFill="1" applyBorder="1" applyAlignment="1" applyProtection="1">
      <alignment horizontal="center" vertical="center"/>
    </xf>
    <xf numFmtId="0" fontId="9" fillId="2" borderId="11" xfId="3" applyFont="1" applyFill="1" applyBorder="1" applyAlignment="1" applyProtection="1">
      <alignment vertical="center"/>
    </xf>
    <xf numFmtId="0" fontId="37" fillId="2" borderId="9" xfId="3" applyFont="1" applyFill="1" applyBorder="1" applyAlignment="1" applyProtection="1">
      <alignment horizontal="center" vertical="center"/>
    </xf>
    <xf numFmtId="0" fontId="9" fillId="2" borderId="11" xfId="3" applyFont="1" applyFill="1" applyBorder="1" applyAlignment="1" applyProtection="1">
      <alignment horizontal="left" vertical="center"/>
    </xf>
    <xf numFmtId="0" fontId="9" fillId="4" borderId="11" xfId="3" applyFont="1" applyFill="1" applyBorder="1" applyAlignment="1" applyProtection="1">
      <alignment horizontal="left" vertical="center"/>
      <protection locked="0"/>
    </xf>
    <xf numFmtId="0" fontId="9" fillId="2" borderId="11" xfId="31" applyFont="1" applyFill="1" applyBorder="1" applyAlignment="1">
      <alignment horizontal="right" vertical="center" wrapText="1"/>
    </xf>
    <xf numFmtId="0" fontId="9" fillId="2" borderId="11" xfId="3" applyFont="1" applyFill="1" applyBorder="1" applyAlignment="1" applyProtection="1">
      <alignment horizontal="left" vertical="center"/>
      <protection locked="0"/>
    </xf>
    <xf numFmtId="0" fontId="9" fillId="3" borderId="11" xfId="31" applyFont="1" applyFill="1" applyBorder="1" applyAlignment="1">
      <alignment horizontal="right" vertical="center" wrapText="1"/>
    </xf>
    <xf numFmtId="0" fontId="9" fillId="3" borderId="11" xfId="3" applyFont="1" applyFill="1" applyBorder="1" applyAlignment="1">
      <alignment horizontal="left" vertical="center"/>
    </xf>
    <xf numFmtId="0" fontId="37" fillId="3" borderId="9" xfId="3" applyFont="1" applyFill="1" applyBorder="1" applyAlignment="1">
      <alignment horizontal="center" vertical="center"/>
    </xf>
    <xf numFmtId="0" fontId="9" fillId="2" borderId="11" xfId="3" applyFont="1" applyFill="1" applyBorder="1" applyAlignment="1">
      <alignment horizontal="left" vertical="center"/>
    </xf>
    <xf numFmtId="0" fontId="9" fillId="7" borderId="11" xfId="3" applyFont="1" applyFill="1" applyBorder="1" applyAlignment="1">
      <alignment horizontal="left" vertical="center"/>
    </xf>
    <xf numFmtId="0" fontId="9" fillId="3" borderId="11" xfId="3" applyFont="1" applyFill="1" applyBorder="1" applyAlignment="1">
      <alignment vertical="center"/>
    </xf>
    <xf numFmtId="0" fontId="9" fillId="3" borderId="8" xfId="3" applyFont="1" applyFill="1" applyBorder="1" applyAlignment="1">
      <alignment vertical="center"/>
    </xf>
    <xf numFmtId="43" fontId="4" fillId="3" borderId="7" xfId="3" applyNumberFormat="1" applyFont="1" applyFill="1" applyBorder="1" applyAlignment="1">
      <alignment vertical="center"/>
    </xf>
    <xf numFmtId="0" fontId="37" fillId="0" borderId="11" xfId="36" applyNumberFormat="1" applyFont="1" applyFill="1" applyBorder="1" applyAlignment="1" applyProtection="1">
      <alignment vertical="center" shrinkToFit="1"/>
      <protection locked="0"/>
    </xf>
    <xf numFmtId="43" fontId="4" fillId="0" borderId="9" xfId="37" applyNumberFormat="1" applyFont="1" applyFill="1" applyBorder="1" applyAlignment="1" applyProtection="1">
      <alignment vertical="center" shrinkToFit="1"/>
      <protection locked="0"/>
    </xf>
    <xf numFmtId="0" fontId="37" fillId="2" borderId="11" xfId="36" applyNumberFormat="1" applyFont="1" applyFill="1" applyBorder="1" applyAlignment="1" applyProtection="1">
      <alignment vertical="center" shrinkToFit="1"/>
      <protection locked="0"/>
    </xf>
    <xf numFmtId="43" fontId="4" fillId="2" borderId="9" xfId="37" applyNumberFormat="1" applyFont="1" applyFill="1" applyBorder="1" applyAlignment="1" applyProtection="1">
      <alignment vertical="center" shrinkToFit="1"/>
      <protection locked="0"/>
    </xf>
    <xf numFmtId="0" fontId="37" fillId="2" borderId="8" xfId="36" applyNumberFormat="1" applyFont="1" applyFill="1" applyBorder="1" applyAlignment="1" applyProtection="1">
      <alignment vertical="center" shrinkToFit="1"/>
      <protection locked="0"/>
    </xf>
    <xf numFmtId="43" fontId="4" fillId="2" borderId="7" xfId="37" applyNumberFormat="1" applyFont="1" applyFill="1" applyBorder="1" applyAlignment="1" applyProtection="1">
      <alignment vertical="center" shrinkToFit="1"/>
    </xf>
    <xf numFmtId="43" fontId="4" fillId="2" borderId="6" xfId="37" applyNumberFormat="1" applyFont="1" applyFill="1" applyBorder="1" applyAlignment="1" applyProtection="1">
      <alignment vertical="center" shrinkToFit="1"/>
    </xf>
    <xf numFmtId="0" fontId="37" fillId="2" borderId="14" xfId="36" applyNumberFormat="1" applyFont="1" applyFill="1" applyBorder="1" applyAlignment="1" applyProtection="1">
      <alignment vertical="center" shrinkToFit="1"/>
      <protection locked="0"/>
    </xf>
    <xf numFmtId="0" fontId="4" fillId="2" borderId="13" xfId="36" applyFont="1" applyFill="1" applyBorder="1" applyAlignment="1" applyProtection="1">
      <alignment horizontal="center" vertical="center" shrinkToFit="1"/>
      <protection locked="0"/>
    </xf>
    <xf numFmtId="0" fontId="4" fillId="2" borderId="12" xfId="36" applyFont="1" applyFill="1" applyBorder="1" applyAlignment="1" applyProtection="1">
      <alignment horizontal="center" vertical="center" shrinkToFit="1"/>
      <protection locked="0"/>
    </xf>
    <xf numFmtId="0" fontId="4" fillId="2" borderId="0" xfId="33" applyNumberFormat="1" applyFont="1" applyFill="1" applyBorder="1" applyAlignment="1">
      <alignment horizontal="center" vertical="center"/>
    </xf>
    <xf numFmtId="0" fontId="8" fillId="2" borderId="14" xfId="3" applyFont="1" applyFill="1" applyBorder="1" applyAlignment="1" applyProtection="1">
      <alignment horizontal="center" vertical="center" wrapText="1"/>
      <protection locked="0"/>
    </xf>
    <xf numFmtId="0" fontId="4" fillId="2" borderId="11" xfId="3" applyFont="1" applyFill="1" applyBorder="1" applyAlignment="1" applyProtection="1">
      <alignment horizontal="center" vertical="center" wrapText="1"/>
      <protection locked="0"/>
    </xf>
    <xf numFmtId="0" fontId="10" fillId="4" borderId="0" xfId="7" applyFill="1" applyAlignment="1" applyProtection="1">
      <alignment vertical="center" wrapText="1"/>
      <protection locked="0"/>
    </xf>
    <xf numFmtId="0" fontId="4" fillId="2" borderId="8" xfId="3" applyFont="1" applyFill="1" applyBorder="1" applyAlignment="1" applyProtection="1">
      <alignment horizontal="center" vertical="center" wrapText="1"/>
      <protection locked="0"/>
    </xf>
    <xf numFmtId="0" fontId="15" fillId="2" borderId="14" xfId="18" applyFont="1" applyFill="1" applyBorder="1" applyAlignment="1" applyProtection="1">
      <alignment horizontal="center" vertical="center" wrapText="1"/>
      <protection locked="0"/>
    </xf>
    <xf numFmtId="0" fontId="15" fillId="2" borderId="13" xfId="18" applyFont="1" applyFill="1" applyBorder="1" applyAlignment="1" applyProtection="1">
      <alignment horizontal="center" vertical="center" wrapText="1"/>
      <protection locked="0"/>
    </xf>
    <xf numFmtId="43" fontId="15" fillId="2" borderId="13" xfId="18" applyNumberFormat="1" applyFont="1" applyFill="1" applyBorder="1" applyAlignment="1" applyProtection="1">
      <alignment horizontal="center" vertical="center" wrapText="1"/>
      <protection locked="0"/>
    </xf>
    <xf numFmtId="43" fontId="15" fillId="2" borderId="12" xfId="18" applyNumberFormat="1" applyFont="1" applyFill="1" applyBorder="1" applyAlignment="1" applyProtection="1">
      <alignment horizontal="center" vertical="center" wrapText="1"/>
      <protection locked="0"/>
    </xf>
    <xf numFmtId="0" fontId="52" fillId="2" borderId="11" xfId="18" applyFont="1" applyFill="1" applyBorder="1" applyAlignment="1" applyProtection="1">
      <alignment horizontal="justify" vertical="center" wrapText="1"/>
      <protection locked="0"/>
    </xf>
    <xf numFmtId="43" fontId="54" fillId="2" borderId="9" xfId="1" applyFont="1" applyFill="1" applyBorder="1" applyAlignment="1" applyProtection="1">
      <alignment vertical="center" wrapText="1"/>
      <protection locked="0"/>
    </xf>
    <xf numFmtId="0" fontId="15" fillId="2" borderId="11" xfId="18" applyFont="1" applyFill="1" applyBorder="1" applyAlignment="1" applyProtection="1">
      <alignment horizontal="left" vertical="center" wrapText="1" indent="1"/>
      <protection locked="0"/>
    </xf>
    <xf numFmtId="0" fontId="43" fillId="2" borderId="11" xfId="18" applyFont="1" applyFill="1" applyBorder="1" applyAlignment="1">
      <alignment horizontal="left" vertical="center" wrapText="1" indent="1"/>
    </xf>
    <xf numFmtId="0" fontId="3" fillId="2" borderId="11" xfId="18" applyFont="1" applyFill="1" applyBorder="1" applyAlignment="1">
      <alignment horizontal="left" vertical="center" wrapText="1" indent="1"/>
    </xf>
    <xf numFmtId="0" fontId="55" fillId="2" borderId="11" xfId="18" applyFont="1" applyFill="1" applyBorder="1" applyAlignment="1">
      <alignment horizontal="left" vertical="center" wrapText="1" indent="1"/>
    </xf>
    <xf numFmtId="43" fontId="11" fillId="4" borderId="9" xfId="1" applyFont="1" applyFill="1" applyBorder="1" applyAlignment="1" applyProtection="1">
      <alignment vertical="center" wrapText="1"/>
      <protection locked="0"/>
    </xf>
    <xf numFmtId="0" fontId="52" fillId="2" borderId="11" xfId="18" applyFont="1" applyFill="1" applyBorder="1" applyAlignment="1" applyProtection="1">
      <alignment horizontal="center" vertical="center" wrapText="1"/>
      <protection locked="0"/>
    </xf>
    <xf numFmtId="43" fontId="65" fillId="2" borderId="9" xfId="1" applyFont="1" applyFill="1" applyBorder="1" applyAlignment="1" applyProtection="1">
      <alignment vertical="center" wrapText="1"/>
    </xf>
    <xf numFmtId="0" fontId="15" fillId="2" borderId="11" xfId="18" applyFont="1" applyFill="1" applyBorder="1" applyAlignment="1" applyProtection="1">
      <alignment horizontal="justify" vertical="center" wrapText="1"/>
      <protection locked="0"/>
    </xf>
    <xf numFmtId="0" fontId="52" fillId="2" borderId="8" xfId="18" applyFont="1" applyFill="1" applyBorder="1" applyAlignment="1" applyProtection="1">
      <alignment horizontal="center" vertical="center" wrapText="1"/>
      <protection locked="0"/>
    </xf>
    <xf numFmtId="0" fontId="52" fillId="2" borderId="7" xfId="18" applyFont="1" applyFill="1" applyBorder="1" applyAlignment="1" applyProtection="1">
      <alignment horizontal="center" vertical="center" wrapText="1"/>
      <protection locked="0"/>
    </xf>
    <xf numFmtId="43" fontId="65" fillId="2" borderId="7" xfId="1" applyFont="1" applyFill="1" applyBorder="1" applyAlignment="1" applyProtection="1">
      <alignment vertical="center" wrapText="1"/>
    </xf>
    <xf numFmtId="43" fontId="65" fillId="2" borderId="6" xfId="1" applyFont="1" applyFill="1" applyBorder="1" applyAlignment="1" applyProtection="1">
      <alignment vertical="center" wrapText="1"/>
    </xf>
    <xf numFmtId="0" fontId="15" fillId="3" borderId="11" xfId="28" applyFont="1" applyFill="1" applyBorder="1" applyAlignment="1" applyProtection="1">
      <alignment vertical="center" shrinkToFit="1"/>
      <protection locked="0"/>
    </xf>
    <xf numFmtId="43" fontId="11" fillId="2" borderId="9" xfId="1" applyFont="1" applyFill="1" applyBorder="1" applyAlignment="1" applyProtection="1">
      <alignment vertical="center" wrapText="1"/>
    </xf>
    <xf numFmtId="43" fontId="11" fillId="0" borderId="9" xfId="1" applyFont="1" applyFill="1" applyBorder="1" applyAlignment="1" applyProtection="1">
      <alignment vertical="center" wrapText="1"/>
    </xf>
    <xf numFmtId="0" fontId="52" fillId="3" borderId="11" xfId="18" applyFont="1" applyFill="1" applyBorder="1" applyAlignment="1" applyProtection="1">
      <alignment horizontal="left" vertical="center" wrapText="1"/>
      <protection locked="0"/>
    </xf>
    <xf numFmtId="0" fontId="15" fillId="3" borderId="11" xfId="18" applyFont="1" applyFill="1" applyBorder="1" applyAlignment="1" applyProtection="1">
      <alignment horizontal="left" vertical="center" wrapText="1"/>
      <protection locked="0"/>
    </xf>
    <xf numFmtId="0" fontId="15" fillId="3" borderId="8" xfId="18" applyFont="1" applyFill="1" applyBorder="1" applyAlignment="1" applyProtection="1">
      <alignment horizontal="justify" vertical="center" wrapText="1"/>
      <protection locked="0"/>
    </xf>
    <xf numFmtId="0" fontId="15" fillId="2" borderId="7" xfId="18" applyFont="1" applyFill="1" applyBorder="1" applyAlignment="1" applyProtection="1">
      <alignment horizontal="center" vertical="center" shrinkToFit="1"/>
      <protection locked="0"/>
    </xf>
    <xf numFmtId="43" fontId="11" fillId="0" borderId="7" xfId="1" applyFont="1" applyFill="1" applyBorder="1" applyAlignment="1" applyProtection="1">
      <alignment vertical="center" wrapText="1"/>
      <protection locked="0"/>
    </xf>
    <xf numFmtId="43" fontId="11" fillId="0" borderId="6" xfId="1" applyFont="1" applyFill="1" applyBorder="1" applyAlignment="1" applyProtection="1">
      <alignment vertical="center" wrapText="1"/>
      <protection locked="0"/>
    </xf>
    <xf numFmtId="0" fontId="15" fillId="3" borderId="14" xfId="18" applyFont="1" applyFill="1" applyBorder="1" applyAlignment="1" applyProtection="1">
      <alignment horizontal="justify" vertical="center" wrapText="1"/>
      <protection locked="0"/>
    </xf>
    <xf numFmtId="0" fontId="15" fillId="3" borderId="13" xfId="18" applyFont="1" applyFill="1" applyBorder="1" applyAlignment="1" applyProtection="1">
      <alignment horizontal="center" vertical="center" shrinkToFit="1"/>
      <protection locked="0"/>
    </xf>
    <xf numFmtId="43" fontId="11" fillId="3" borderId="13" xfId="1" applyFont="1" applyFill="1" applyBorder="1" applyAlignment="1" applyProtection="1">
      <alignment vertical="center" wrapText="1"/>
      <protection locked="0"/>
    </xf>
    <xf numFmtId="43" fontId="11" fillId="0" borderId="12" xfId="1" applyFont="1" applyFill="1" applyBorder="1" applyAlignment="1" applyProtection="1">
      <alignment vertical="center" wrapText="1"/>
      <protection locked="0"/>
    </xf>
    <xf numFmtId="0" fontId="15" fillId="3" borderId="11" xfId="18" applyFont="1" applyFill="1" applyBorder="1" applyAlignment="1" applyProtection="1">
      <alignment horizontal="left" vertical="center" wrapText="1" indent="3"/>
      <protection locked="0"/>
    </xf>
    <xf numFmtId="0" fontId="15" fillId="3" borderId="7" xfId="18" applyFont="1" applyFill="1" applyBorder="1" applyAlignment="1" applyProtection="1">
      <alignment horizontal="center" vertical="center" shrinkToFit="1"/>
      <protection locked="0"/>
    </xf>
    <xf numFmtId="43" fontId="11" fillId="2" borderId="7" xfId="1" applyFont="1" applyFill="1" applyBorder="1" applyAlignment="1" applyProtection="1">
      <alignment vertical="center" wrapText="1"/>
    </xf>
    <xf numFmtId="43" fontId="11" fillId="2" borderId="6" xfId="1" applyFont="1" applyFill="1" applyBorder="1" applyAlignment="1" applyProtection="1">
      <alignment vertical="center" wrapText="1"/>
    </xf>
    <xf numFmtId="0" fontId="41" fillId="2" borderId="14" xfId="18" applyFont="1" applyFill="1" applyBorder="1" applyAlignment="1" applyProtection="1">
      <alignment horizontal="center" vertical="center" wrapText="1"/>
      <protection hidden="1"/>
    </xf>
    <xf numFmtId="0" fontId="41" fillId="2" borderId="13" xfId="18" applyFont="1" applyFill="1" applyBorder="1" applyAlignment="1" applyProtection="1">
      <alignment horizontal="center" vertical="center" wrapText="1"/>
      <protection hidden="1"/>
    </xf>
    <xf numFmtId="43" fontId="42" fillId="2" borderId="13" xfId="18" applyNumberFormat="1" applyFont="1" applyFill="1" applyBorder="1" applyAlignment="1" applyProtection="1">
      <alignment horizontal="center" vertical="center" wrapText="1"/>
    </xf>
    <xf numFmtId="43" fontId="42" fillId="2" borderId="12" xfId="18" applyNumberFormat="1" applyFont="1" applyFill="1" applyBorder="1" applyAlignment="1" applyProtection="1">
      <alignment horizontal="center" vertical="center" wrapText="1"/>
    </xf>
    <xf numFmtId="0" fontId="41" fillId="2" borderId="11" xfId="18" applyFont="1" applyFill="1" applyBorder="1" applyAlignment="1" applyProtection="1">
      <alignment horizontal="justify" vertical="center" wrapText="1"/>
    </xf>
    <xf numFmtId="178" fontId="4" fillId="2" borderId="9" xfId="18" applyNumberFormat="1" applyFont="1" applyFill="1" applyBorder="1" applyAlignment="1" applyProtection="1">
      <alignment horizontal="right" vertical="center" wrapText="1"/>
      <protection hidden="1"/>
    </xf>
    <xf numFmtId="0" fontId="37" fillId="2" borderId="11" xfId="18" applyFont="1" applyFill="1" applyBorder="1" applyAlignment="1" applyProtection="1">
      <alignment horizontal="left" vertical="center" wrapText="1" indent="1"/>
    </xf>
    <xf numFmtId="0" fontId="41" fillId="2" borderId="11" xfId="18" applyFont="1" applyFill="1" applyBorder="1" applyAlignment="1" applyProtection="1">
      <alignment horizontal="center" vertical="center" wrapText="1"/>
    </xf>
    <xf numFmtId="43" fontId="4" fillId="2" borderId="9" xfId="1" applyFont="1" applyFill="1" applyBorder="1" applyAlignment="1" applyProtection="1">
      <alignment vertical="center" shrinkToFit="1"/>
      <protection hidden="1"/>
    </xf>
    <xf numFmtId="0" fontId="37" fillId="2" borderId="11" xfId="18" applyFont="1" applyFill="1" applyBorder="1" applyAlignment="1" applyProtection="1">
      <alignment horizontal="justify" vertical="center" wrapText="1"/>
    </xf>
    <xf numFmtId="0" fontId="41" fillId="2" borderId="8" xfId="18" applyFont="1" applyFill="1" applyBorder="1" applyAlignment="1" applyProtection="1">
      <alignment horizontal="justify" vertical="center" wrapText="1"/>
    </xf>
    <xf numFmtId="0" fontId="4" fillId="2" borderId="7" xfId="18" applyFont="1" applyFill="1" applyBorder="1" applyAlignment="1" applyProtection="1">
      <alignment horizontal="center" vertical="center" shrinkToFit="1"/>
      <protection hidden="1"/>
    </xf>
    <xf numFmtId="43" fontId="7" fillId="2" borderId="6" xfId="1" applyFont="1" applyFill="1" applyBorder="1" applyAlignment="1" applyProtection="1">
      <alignment vertical="center" shrinkToFit="1"/>
    </xf>
    <xf numFmtId="0" fontId="7" fillId="2" borderId="14" xfId="0" applyFont="1" applyFill="1" applyBorder="1" applyAlignment="1" applyProtection="1">
      <alignment vertical="center"/>
      <protection hidden="1"/>
    </xf>
    <xf numFmtId="43" fontId="7" fillId="2" borderId="13" xfId="1" applyNumberFormat="1" applyFont="1" applyFill="1" applyBorder="1" applyAlignment="1" applyProtection="1">
      <alignment horizontal="center" vertical="center"/>
      <protection hidden="1"/>
    </xf>
    <xf numFmtId="43" fontId="41" fillId="3" borderId="13" xfId="1" applyNumberFormat="1" applyFont="1" applyFill="1" applyBorder="1" applyAlignment="1" applyProtection="1">
      <alignment horizontal="center" vertical="center"/>
    </xf>
    <xf numFmtId="43" fontId="41" fillId="3" borderId="12" xfId="1" applyNumberFormat="1" applyFont="1" applyFill="1" applyBorder="1" applyAlignment="1" applyProtection="1">
      <alignment horizontal="center" vertical="center"/>
    </xf>
    <xf numFmtId="0" fontId="8" fillId="2" borderId="11" xfId="0" applyFont="1" applyFill="1" applyBorder="1" applyAlignment="1" applyProtection="1">
      <alignment vertical="center"/>
      <protection hidden="1"/>
    </xf>
    <xf numFmtId="43" fontId="7" fillId="2" borderId="9" xfId="1" applyNumberFormat="1" applyFont="1" applyFill="1" applyBorder="1" applyAlignment="1" applyProtection="1">
      <alignment vertical="center" shrinkToFit="1"/>
    </xf>
    <xf numFmtId="43" fontId="4" fillId="0" borderId="9" xfId="1" applyNumberFormat="1" applyFont="1" applyFill="1" applyBorder="1" applyAlignment="1" applyProtection="1">
      <alignment vertical="center" shrinkToFit="1"/>
      <protection locked="0"/>
    </xf>
    <xf numFmtId="0" fontId="7" fillId="2" borderId="11" xfId="0" applyFont="1" applyFill="1" applyBorder="1" applyAlignment="1" applyProtection="1">
      <alignment vertical="center"/>
      <protection hidden="1"/>
    </xf>
    <xf numFmtId="43" fontId="7" fillId="2" borderId="9" xfId="1" applyNumberFormat="1" applyFont="1" applyFill="1" applyBorder="1" applyAlignment="1" applyProtection="1">
      <alignment vertical="center" shrinkToFit="1"/>
      <protection hidden="1"/>
    </xf>
    <xf numFmtId="0" fontId="9" fillId="2" borderId="11" xfId="0" applyFont="1" applyFill="1" applyBorder="1" applyAlignment="1" applyProtection="1">
      <alignment vertical="center"/>
      <protection hidden="1"/>
    </xf>
    <xf numFmtId="0" fontId="8" fillId="2" borderId="8" xfId="0" applyFont="1" applyFill="1" applyBorder="1" applyAlignment="1" applyProtection="1">
      <alignment vertical="center"/>
      <protection hidden="1"/>
    </xf>
    <xf numFmtId="0" fontId="4" fillId="2" borderId="7" xfId="1" applyNumberFormat="1" applyFont="1" applyFill="1" applyBorder="1" applyAlignment="1" applyProtection="1">
      <alignment horizontal="center" vertical="center" shrinkToFit="1"/>
      <protection hidden="1"/>
    </xf>
    <xf numFmtId="43" fontId="7" fillId="2" borderId="7" xfId="1" applyNumberFormat="1" applyFont="1" applyFill="1" applyBorder="1" applyAlignment="1" applyProtection="1">
      <alignment vertical="center" shrinkToFit="1"/>
    </xf>
    <xf numFmtId="43" fontId="7" fillId="2" borderId="6" xfId="1" applyNumberFormat="1" applyFont="1" applyFill="1" applyBorder="1" applyAlignment="1" applyProtection="1">
      <alignment vertical="center" shrinkToFit="1"/>
    </xf>
    <xf numFmtId="43" fontId="9" fillId="3" borderId="9" xfId="1" applyFont="1" applyFill="1" applyBorder="1" applyAlignment="1" applyProtection="1">
      <alignment horizontal="center" vertical="center"/>
    </xf>
    <xf numFmtId="0" fontId="41" fillId="3" borderId="11" xfId="4" applyFont="1" applyFill="1" applyBorder="1" applyAlignment="1" applyProtection="1">
      <alignment horizontal="left" vertical="center" shrinkToFit="1"/>
    </xf>
    <xf numFmtId="43" fontId="7" fillId="3" borderId="9" xfId="1" applyFont="1" applyFill="1" applyBorder="1" applyAlignment="1" applyProtection="1">
      <alignment vertical="center"/>
    </xf>
    <xf numFmtId="0" fontId="37" fillId="2" borderId="11" xfId="4" applyFont="1" applyFill="1" applyBorder="1" applyAlignment="1" applyProtection="1">
      <alignment vertical="center" shrinkToFit="1"/>
      <protection locked="0"/>
    </xf>
    <xf numFmtId="43" fontId="4" fillId="3" borderId="9" xfId="1" applyFont="1" applyFill="1" applyBorder="1" applyAlignment="1" applyProtection="1">
      <alignment vertical="center"/>
    </xf>
    <xf numFmtId="0" fontId="37" fillId="2" borderId="11" xfId="4" applyFont="1" applyFill="1" applyBorder="1" applyAlignment="1" applyProtection="1">
      <alignment horizontal="left" vertical="center" shrinkToFit="1"/>
      <protection locked="0"/>
    </xf>
    <xf numFmtId="0" fontId="37" fillId="2" borderId="11" xfId="4" applyFont="1" applyFill="1" applyBorder="1" applyAlignment="1" applyProtection="1">
      <alignment horizontal="left" vertical="center" shrinkToFit="1"/>
    </xf>
    <xf numFmtId="0" fontId="41" fillId="2" borderId="11" xfId="4" applyFont="1" applyFill="1" applyBorder="1" applyAlignment="1" applyProtection="1">
      <alignment horizontal="left" vertical="center" shrinkToFit="1"/>
    </xf>
    <xf numFmtId="43" fontId="7" fillId="2" borderId="9" xfId="1" applyFont="1" applyFill="1" applyBorder="1" applyAlignment="1" applyProtection="1">
      <alignment vertical="center"/>
    </xf>
    <xf numFmtId="0" fontId="37" fillId="2" borderId="11" xfId="4" applyFont="1" applyFill="1" applyBorder="1" applyAlignment="1" applyProtection="1">
      <alignment vertical="center" shrinkToFit="1"/>
    </xf>
    <xf numFmtId="0" fontId="41" fillId="2" borderId="11" xfId="4" applyFont="1" applyFill="1" applyBorder="1" applyAlignment="1" applyProtection="1">
      <alignment horizontal="center" vertical="center" shrinkToFit="1"/>
    </xf>
    <xf numFmtId="0" fontId="37" fillId="2" borderId="8" xfId="4" applyFont="1" applyFill="1" applyBorder="1" applyAlignment="1" applyProtection="1">
      <alignment horizontal="center" vertical="center" shrinkToFit="1"/>
    </xf>
    <xf numFmtId="43" fontId="4" fillId="0" borderId="7" xfId="1" applyFont="1" applyFill="1" applyBorder="1" applyAlignment="1" applyProtection="1">
      <alignment horizontal="center" vertical="center"/>
    </xf>
    <xf numFmtId="43" fontId="4" fillId="8" borderId="7" xfId="1" applyFont="1" applyFill="1" applyBorder="1" applyAlignment="1" applyProtection="1">
      <alignment vertical="center"/>
      <protection locked="0"/>
    </xf>
    <xf numFmtId="43" fontId="4" fillId="2" borderId="7" xfId="1" applyFont="1" applyFill="1" applyBorder="1" applyAlignment="1" applyProtection="1">
      <alignment vertical="center"/>
    </xf>
    <xf numFmtId="43" fontId="4" fillId="2" borderId="6" xfId="1" applyFont="1" applyFill="1" applyBorder="1" applyAlignment="1" applyProtection="1">
      <alignment vertical="center"/>
    </xf>
    <xf numFmtId="0" fontId="9" fillId="0" borderId="11" xfId="3" applyFont="1" applyFill="1" applyBorder="1" applyAlignment="1" applyProtection="1">
      <alignment horizontal="center" vertical="center" shrinkToFit="1"/>
      <protection locked="0"/>
    </xf>
    <xf numFmtId="43" fontId="37" fillId="0" borderId="9" xfId="1" applyFont="1" applyFill="1" applyBorder="1" applyAlignment="1" applyProtection="1">
      <protection locked="0"/>
    </xf>
    <xf numFmtId="0" fontId="9" fillId="3" borderId="66" xfId="3" applyFont="1" applyFill="1" applyBorder="1" applyAlignment="1" applyProtection="1">
      <alignment horizontal="center" vertical="center" shrinkToFit="1"/>
      <protection locked="0"/>
    </xf>
    <xf numFmtId="43" fontId="37" fillId="3" borderId="67" xfId="1" applyFont="1" applyFill="1" applyBorder="1" applyAlignment="1" applyProtection="1">
      <protection locked="0"/>
    </xf>
    <xf numFmtId="43" fontId="41" fillId="3" borderId="7" xfId="1" applyFont="1" applyFill="1" applyBorder="1" applyAlignment="1" applyProtection="1">
      <alignment horizontal="left" vertical="center" shrinkToFit="1"/>
      <protection locked="0"/>
    </xf>
    <xf numFmtId="0" fontId="41" fillId="3" borderId="6" xfId="3" applyFont="1" applyFill="1" applyBorder="1" applyProtection="1">
      <alignment vertical="center"/>
      <protection locked="0"/>
    </xf>
    <xf numFmtId="43" fontId="4" fillId="3" borderId="9" xfId="1" applyFont="1" applyFill="1" applyBorder="1" applyAlignment="1" applyProtection="1">
      <alignment horizontal="left" vertical="center" shrinkToFit="1"/>
      <protection locked="0"/>
    </xf>
    <xf numFmtId="43" fontId="7" fillId="3" borderId="7" xfId="1" applyFont="1" applyFill="1" applyBorder="1" applyAlignment="1" applyProtection="1">
      <alignment horizontal="left" vertical="center" shrinkToFit="1"/>
      <protection locked="0"/>
    </xf>
    <xf numFmtId="43" fontId="7" fillId="3" borderId="6" xfId="1" applyFont="1" applyFill="1" applyBorder="1" applyAlignment="1" applyProtection="1">
      <alignment horizontal="left" vertical="center" shrinkToFit="1"/>
      <protection locked="0"/>
    </xf>
    <xf numFmtId="43" fontId="9" fillId="2" borderId="9" xfId="1" applyFont="1" applyFill="1" applyBorder="1" applyAlignment="1">
      <alignment horizontal="center" vertical="center" wrapText="1"/>
    </xf>
    <xf numFmtId="0" fontId="9" fillId="2" borderId="11" xfId="3" applyFont="1" applyFill="1" applyBorder="1" applyAlignment="1">
      <alignment horizontal="center" vertical="center" shrinkToFit="1"/>
    </xf>
    <xf numFmtId="43" fontId="9" fillId="2" borderId="7" xfId="1" applyFont="1" applyFill="1" applyBorder="1" applyAlignment="1">
      <alignment horizontal="center" vertical="center" shrinkToFit="1"/>
    </xf>
    <xf numFmtId="0" fontId="8" fillId="2" borderId="8" xfId="3" applyFont="1" applyFill="1" applyBorder="1" applyAlignment="1">
      <alignment horizontal="center" vertical="center" shrinkToFit="1"/>
    </xf>
    <xf numFmtId="43" fontId="8" fillId="2" borderId="7" xfId="1" applyFont="1" applyFill="1" applyBorder="1" applyAlignment="1">
      <alignment horizontal="center" vertical="center" shrinkToFit="1"/>
    </xf>
    <xf numFmtId="43" fontId="7" fillId="2" borderId="7" xfId="1" applyFont="1" applyFill="1" applyBorder="1" applyAlignment="1">
      <alignment vertical="center" shrinkToFit="1"/>
    </xf>
    <xf numFmtId="43" fontId="7" fillId="2" borderId="6" xfId="1" applyFont="1" applyFill="1" applyBorder="1" applyAlignment="1">
      <alignment vertical="center" shrinkToFit="1"/>
    </xf>
    <xf numFmtId="0" fontId="37" fillId="3" borderId="11" xfId="9" applyNumberFormat="1" applyFont="1" applyFill="1" applyBorder="1" applyAlignment="1">
      <alignment horizontal="center" vertical="center"/>
    </xf>
    <xf numFmtId="43" fontId="4" fillId="0" borderId="9" xfId="1" applyFont="1" applyFill="1" applyBorder="1" applyAlignment="1" applyProtection="1">
      <alignment horizontal="center" vertical="center" shrinkToFit="1"/>
      <protection locked="0"/>
    </xf>
    <xf numFmtId="43" fontId="4" fillId="3" borderId="9" xfId="1" applyFont="1" applyFill="1" applyBorder="1" applyAlignment="1" applyProtection="1">
      <alignment horizontal="center" vertical="center" shrinkToFit="1"/>
      <protection locked="0"/>
    </xf>
    <xf numFmtId="43" fontId="7" fillId="3" borderId="7" xfId="1" applyFont="1" applyFill="1" applyBorder="1" applyAlignment="1">
      <alignment horizontal="center" vertical="center"/>
    </xf>
    <xf numFmtId="43" fontId="7" fillId="3" borderId="6" xfId="1" applyFont="1" applyFill="1" applyBorder="1" applyAlignment="1">
      <alignment horizontal="right" vertical="center"/>
    </xf>
    <xf numFmtId="178" fontId="9" fillId="0" borderId="9" xfId="5" applyNumberFormat="1" applyFont="1" applyFill="1" applyBorder="1" applyAlignment="1" applyProtection="1">
      <alignment vertical="center" shrinkToFit="1"/>
      <protection locked="0"/>
    </xf>
    <xf numFmtId="178" fontId="9" fillId="3" borderId="67" xfId="5" applyNumberFormat="1" applyFont="1" applyFill="1" applyBorder="1" applyAlignment="1" applyProtection="1">
      <alignment vertical="center" shrinkToFit="1"/>
      <protection locked="0"/>
    </xf>
    <xf numFmtId="43" fontId="7" fillId="2" borderId="7" xfId="3" applyNumberFormat="1" applyFont="1" applyFill="1" applyBorder="1" applyAlignment="1" applyProtection="1">
      <alignment horizontal="left" vertical="center" shrinkToFit="1"/>
    </xf>
    <xf numFmtId="0" fontId="9" fillId="3" borderId="13" xfId="30" applyNumberFormat="1" applyFont="1" applyFill="1" applyBorder="1" applyAlignment="1">
      <alignment horizontal="center" vertical="center"/>
    </xf>
    <xf numFmtId="43" fontId="9" fillId="0" borderId="9" xfId="1" applyFont="1" applyFill="1" applyBorder="1" applyAlignment="1" applyProtection="1">
      <alignment horizontal="left" vertical="center" shrinkToFit="1"/>
      <protection locked="0"/>
    </xf>
    <xf numFmtId="43" fontId="9" fillId="3" borderId="9" xfId="1" applyFont="1" applyFill="1" applyBorder="1" applyAlignment="1" applyProtection="1">
      <alignment horizontal="left" vertical="center" shrinkToFit="1"/>
      <protection locked="0"/>
    </xf>
    <xf numFmtId="43" fontId="9" fillId="2" borderId="9" xfId="1" applyFont="1" applyFill="1" applyBorder="1" applyAlignment="1" applyProtection="1">
      <alignment horizontal="left" vertical="center" shrinkToFit="1"/>
    </xf>
    <xf numFmtId="43" fontId="4" fillId="3" borderId="7" xfId="1" applyFont="1" applyFill="1" applyBorder="1" applyAlignment="1" applyProtection="1">
      <alignment vertical="center"/>
    </xf>
    <xf numFmtId="43" fontId="9" fillId="3" borderId="6" xfId="1" applyFont="1" applyFill="1" applyBorder="1" applyAlignment="1" applyProtection="1">
      <alignment vertical="center"/>
    </xf>
    <xf numFmtId="43" fontId="4" fillId="2" borderId="9" xfId="1" applyFont="1" applyFill="1" applyBorder="1" applyAlignment="1" applyProtection="1">
      <alignment horizontal="center" vertical="center" shrinkToFit="1"/>
    </xf>
    <xf numFmtId="49" fontId="37" fillId="2" borderId="11" xfId="25" applyNumberFormat="1" applyFont="1" applyFill="1" applyBorder="1" applyAlignment="1" applyProtection="1">
      <alignment horizontal="left" vertical="center" wrapText="1" indent="1"/>
    </xf>
    <xf numFmtId="0" fontId="37" fillId="2" borderId="11" xfId="3" applyFont="1" applyFill="1" applyBorder="1" applyAlignment="1">
      <alignment horizontal="left" vertical="center"/>
    </xf>
    <xf numFmtId="0" fontId="37" fillId="2" borderId="3" xfId="3" applyFont="1" applyFill="1" applyBorder="1" applyAlignment="1">
      <alignment vertical="center" wrapText="1"/>
    </xf>
    <xf numFmtId="0" fontId="37" fillId="2" borderId="45" xfId="3" applyFont="1" applyFill="1" applyBorder="1" applyAlignment="1">
      <alignment vertical="center" wrapText="1"/>
    </xf>
    <xf numFmtId="0" fontId="4" fillId="0" borderId="9" xfId="3" applyFont="1" applyFill="1" applyBorder="1" applyAlignment="1" applyProtection="1">
      <alignment vertical="center" wrapText="1"/>
      <protection locked="0"/>
    </xf>
    <xf numFmtId="0" fontId="37" fillId="2" borderId="11" xfId="3" applyFont="1" applyFill="1" applyBorder="1" applyAlignment="1">
      <alignment vertical="center" wrapText="1"/>
    </xf>
    <xf numFmtId="0" fontId="4" fillId="2" borderId="9" xfId="3" applyFont="1" applyFill="1" applyBorder="1" applyAlignment="1">
      <alignment vertical="center" wrapText="1"/>
    </xf>
    <xf numFmtId="0" fontId="37" fillId="2" borderId="8" xfId="3" applyFont="1" applyFill="1" applyBorder="1" applyAlignment="1">
      <alignment vertical="center" wrapText="1"/>
    </xf>
    <xf numFmtId="0" fontId="4" fillId="2" borderId="6" xfId="3" applyFont="1" applyFill="1" applyBorder="1" applyAlignment="1">
      <alignment vertical="center" wrapText="1"/>
    </xf>
    <xf numFmtId="0" fontId="37" fillId="2" borderId="11" xfId="3" applyFont="1" applyFill="1" applyBorder="1">
      <alignment vertical="center"/>
    </xf>
    <xf numFmtId="43" fontId="4" fillId="0" borderId="9" xfId="1" applyFont="1" applyFill="1" applyBorder="1" applyAlignment="1">
      <alignment horizontal="right" vertical="center"/>
    </xf>
    <xf numFmtId="0" fontId="37" fillId="2" borderId="7" xfId="3" applyFont="1" applyFill="1" applyBorder="1" applyAlignment="1">
      <alignment horizontal="left" vertical="center"/>
    </xf>
    <xf numFmtId="0" fontId="9" fillId="2" borderId="9" xfId="3" applyFont="1" applyFill="1" applyBorder="1" applyAlignment="1">
      <alignment horizontal="center" vertical="center"/>
    </xf>
    <xf numFmtId="0" fontId="9" fillId="2" borderId="47" xfId="3" applyFont="1" applyFill="1" applyBorder="1" applyAlignment="1">
      <alignment horizontal="left" vertical="center"/>
    </xf>
    <xf numFmtId="0" fontId="8" fillId="2" borderId="8" xfId="3" applyFont="1" applyFill="1" applyBorder="1" applyAlignment="1">
      <alignment horizontal="center" vertical="center"/>
    </xf>
    <xf numFmtId="0" fontId="7" fillId="2" borderId="7" xfId="3" applyFont="1" applyFill="1" applyBorder="1" applyAlignment="1">
      <alignment horizontal="center" vertical="center"/>
    </xf>
    <xf numFmtId="43" fontId="7" fillId="2" borderId="7" xfId="1" applyFont="1" applyFill="1" applyBorder="1" applyAlignment="1">
      <alignment vertical="center"/>
    </xf>
    <xf numFmtId="43" fontId="7" fillId="2" borderId="6" xfId="1" applyFont="1" applyFill="1" applyBorder="1" applyAlignment="1">
      <alignment vertical="center"/>
    </xf>
    <xf numFmtId="43" fontId="37" fillId="0" borderId="9" xfId="1" applyFont="1" applyFill="1" applyBorder="1" applyAlignment="1">
      <alignment vertical="center" shrinkToFit="1"/>
    </xf>
    <xf numFmtId="43" fontId="37" fillId="2" borderId="7" xfId="1" applyFont="1" applyFill="1" applyBorder="1" applyAlignment="1">
      <alignment vertical="center" shrinkToFit="1"/>
    </xf>
    <xf numFmtId="178" fontId="4" fillId="2" borderId="7" xfId="3" applyNumberFormat="1" applyFont="1" applyFill="1" applyBorder="1" applyAlignment="1">
      <alignment vertical="center" shrinkToFit="1"/>
    </xf>
    <xf numFmtId="43" fontId="8" fillId="0" borderId="9" xfId="1" applyFont="1" applyFill="1" applyBorder="1" applyAlignment="1" applyProtection="1">
      <alignment horizontal="left" vertical="center" shrinkToFit="1"/>
      <protection locked="0"/>
    </xf>
    <xf numFmtId="43" fontId="9" fillId="3" borderId="9" xfId="1" applyFont="1" applyFill="1" applyBorder="1" applyAlignment="1" applyProtection="1">
      <alignment horizontal="left" vertical="center" shrinkToFit="1"/>
    </xf>
    <xf numFmtId="0" fontId="9" fillId="3" borderId="9" xfId="3" applyFont="1" applyFill="1" applyBorder="1" applyAlignment="1" applyProtection="1">
      <alignment vertical="center"/>
    </xf>
    <xf numFmtId="43" fontId="7" fillId="3" borderId="7" xfId="1" applyFont="1" applyFill="1" applyBorder="1" applyAlignment="1">
      <alignment horizontal="right" vertical="center"/>
    </xf>
    <xf numFmtId="0" fontId="8" fillId="3" borderId="6" xfId="3" applyFont="1" applyFill="1" applyBorder="1" applyAlignment="1" applyProtection="1">
      <alignment vertical="center"/>
    </xf>
    <xf numFmtId="43" fontId="37" fillId="0" borderId="9" xfId="1" applyFont="1" applyFill="1" applyBorder="1" applyAlignment="1" applyProtection="1">
      <alignment horizontal="left" vertical="center" shrinkToFit="1"/>
      <protection locked="0"/>
    </xf>
    <xf numFmtId="43" fontId="41" fillId="3" borderId="9" xfId="1" applyFont="1" applyFill="1" applyBorder="1" applyAlignment="1" applyProtection="1">
      <alignment horizontal="left" vertical="center" shrinkToFit="1"/>
      <protection locked="0"/>
    </xf>
    <xf numFmtId="43" fontId="37" fillId="3" borderId="9" xfId="1" applyFont="1" applyFill="1" applyBorder="1" applyAlignment="1" applyProtection="1">
      <alignment horizontal="left" vertical="center" shrinkToFit="1"/>
      <protection locked="0"/>
    </xf>
    <xf numFmtId="43" fontId="37" fillId="3" borderId="9" xfId="1" applyFont="1" applyFill="1" applyBorder="1" applyAlignment="1" applyProtection="1">
      <alignment horizontal="left" vertical="center" shrinkToFit="1"/>
    </xf>
    <xf numFmtId="0" fontId="41" fillId="3" borderId="6" xfId="3" applyFont="1" applyFill="1" applyBorder="1" applyAlignment="1" applyProtection="1">
      <alignment vertical="center"/>
    </xf>
    <xf numFmtId="43" fontId="8" fillId="3" borderId="9" xfId="1" applyFont="1" applyFill="1" applyBorder="1" applyAlignment="1" applyProtection="1">
      <alignment horizontal="left" vertical="center" shrinkToFit="1"/>
      <protection locked="0"/>
    </xf>
    <xf numFmtId="0" fontId="75" fillId="2" borderId="11" xfId="3" applyFont="1" applyFill="1" applyBorder="1" applyAlignment="1">
      <alignment vertical="center" shrinkToFit="1"/>
    </xf>
    <xf numFmtId="43" fontId="23" fillId="2" borderId="9" xfId="5" applyFont="1" applyFill="1" applyBorder="1" applyAlignment="1">
      <alignment horizontal="right" vertical="center" shrinkToFit="1"/>
    </xf>
    <xf numFmtId="0" fontId="75" fillId="0" borderId="11" xfId="3" applyFont="1" applyFill="1" applyBorder="1" applyAlignment="1" applyProtection="1">
      <alignment vertical="center" shrinkToFit="1"/>
      <protection locked="0"/>
    </xf>
    <xf numFmtId="178" fontId="23" fillId="0" borderId="9" xfId="3" applyNumberFormat="1" applyFont="1" applyFill="1" applyBorder="1" applyAlignment="1" applyProtection="1">
      <alignment vertical="center" shrinkToFit="1"/>
      <protection locked="0"/>
    </xf>
    <xf numFmtId="178" fontId="23" fillId="2" borderId="9" xfId="3" applyNumberFormat="1" applyFont="1" applyFill="1" applyBorder="1" applyAlignment="1">
      <alignment vertical="center" shrinkToFit="1"/>
    </xf>
    <xf numFmtId="43" fontId="23" fillId="2" borderId="9" xfId="5" applyFont="1" applyFill="1" applyBorder="1" applyAlignment="1">
      <alignment vertical="center" shrinkToFit="1"/>
    </xf>
    <xf numFmtId="0" fontId="75" fillId="2" borderId="8" xfId="3" applyFont="1" applyFill="1" applyBorder="1" applyAlignment="1">
      <alignment horizontal="center" vertical="center" shrinkToFit="1"/>
    </xf>
    <xf numFmtId="0" fontId="23" fillId="2" borderId="7" xfId="3" applyFont="1" applyFill="1" applyBorder="1" applyAlignment="1">
      <alignment vertical="center" shrinkToFit="1"/>
    </xf>
    <xf numFmtId="43" fontId="23" fillId="2" borderId="7" xfId="5" applyFont="1" applyFill="1" applyBorder="1" applyAlignment="1">
      <alignment vertical="center" shrinkToFit="1"/>
    </xf>
    <xf numFmtId="43" fontId="23" fillId="2" borderId="6" xfId="5" applyFont="1" applyFill="1" applyBorder="1" applyAlignment="1">
      <alignment vertical="center" shrinkToFit="1"/>
    </xf>
    <xf numFmtId="0" fontId="37" fillId="2" borderId="11" xfId="3" applyFont="1" applyFill="1" applyBorder="1" applyAlignment="1">
      <alignment vertical="center" shrinkToFit="1"/>
    </xf>
    <xf numFmtId="43" fontId="4" fillId="2" borderId="9" xfId="5" applyFont="1" applyFill="1" applyBorder="1" applyAlignment="1">
      <alignment vertical="center" shrinkToFit="1"/>
    </xf>
    <xf numFmtId="178" fontId="4" fillId="0" borderId="9" xfId="3" applyNumberFormat="1" applyFont="1" applyFill="1" applyBorder="1" applyAlignment="1" applyProtection="1">
      <alignment vertical="center" shrinkToFit="1"/>
      <protection locked="0"/>
    </xf>
    <xf numFmtId="178" fontId="4" fillId="2" borderId="9" xfId="3" applyNumberFormat="1" applyFont="1" applyFill="1" applyBorder="1" applyAlignment="1">
      <alignment vertical="center" shrinkToFit="1"/>
    </xf>
    <xf numFmtId="0" fontId="37" fillId="2" borderId="8" xfId="3" applyFont="1" applyFill="1" applyBorder="1" applyAlignment="1">
      <alignment horizontal="left" vertical="center" shrinkToFit="1"/>
    </xf>
    <xf numFmtId="0" fontId="4" fillId="2" borderId="7" xfId="3" applyFont="1" applyFill="1" applyBorder="1" applyAlignment="1">
      <alignment horizontal="left" vertical="center" shrinkToFit="1"/>
    </xf>
    <xf numFmtId="0" fontId="4" fillId="2" borderId="6" xfId="3" applyFont="1" applyFill="1" applyBorder="1" applyAlignment="1">
      <alignment horizontal="left" vertical="center" shrinkToFit="1"/>
    </xf>
    <xf numFmtId="0" fontId="9" fillId="2" borderId="25" xfId="3" applyFont="1" applyFill="1" applyBorder="1" applyAlignment="1" applyProtection="1">
      <alignment horizontal="center" vertical="center" wrapText="1"/>
    </xf>
    <xf numFmtId="178" fontId="9" fillId="3" borderId="9" xfId="5" applyNumberFormat="1" applyFont="1" applyFill="1" applyBorder="1" applyAlignment="1" applyProtection="1">
      <alignment vertical="center" shrinkToFit="1"/>
      <protection locked="0"/>
    </xf>
    <xf numFmtId="0" fontId="9" fillId="2" borderId="8" xfId="3" applyFont="1" applyFill="1" applyBorder="1" applyAlignment="1" applyProtection="1">
      <alignment horizontal="left" vertical="center"/>
    </xf>
    <xf numFmtId="0" fontId="9" fillId="2" borderId="7" xfId="3" applyFont="1" applyFill="1" applyBorder="1" applyAlignment="1" applyProtection="1">
      <alignment horizontal="center" vertical="center" shrinkToFit="1"/>
    </xf>
    <xf numFmtId="43" fontId="4" fillId="2" borderId="7" xfId="5" applyFont="1" applyFill="1" applyBorder="1" applyAlignment="1" applyProtection="1">
      <alignment vertical="center" shrinkToFit="1"/>
    </xf>
    <xf numFmtId="43" fontId="9" fillId="2" borderId="6" xfId="1" applyFont="1" applyFill="1" applyBorder="1" applyAlignment="1" applyProtection="1">
      <alignment vertical="center" shrinkToFit="1"/>
    </xf>
    <xf numFmtId="43" fontId="37" fillId="2" borderId="14" xfId="5" applyFont="1" applyFill="1" applyBorder="1" applyAlignment="1">
      <alignment horizontal="center" vertical="center"/>
    </xf>
    <xf numFmtId="43" fontId="37" fillId="2" borderId="13" xfId="5" applyFont="1" applyFill="1" applyBorder="1" applyAlignment="1">
      <alignment horizontal="center" vertical="center"/>
    </xf>
    <xf numFmtId="43" fontId="37" fillId="2" borderId="8" xfId="5" applyFont="1" applyFill="1" applyBorder="1" applyAlignment="1">
      <alignment horizontal="left" vertical="center"/>
    </xf>
    <xf numFmtId="43" fontId="4" fillId="3" borderId="7" xfId="1" applyFont="1" applyFill="1" applyBorder="1" applyAlignment="1" applyProtection="1">
      <alignment vertical="center"/>
      <protection locked="0"/>
    </xf>
    <xf numFmtId="43" fontId="4" fillId="3" borderId="6" xfId="1" applyFont="1" applyFill="1" applyBorder="1" applyAlignment="1">
      <alignment vertical="center"/>
    </xf>
    <xf numFmtId="0" fontId="37" fillId="2" borderId="14" xfId="3" applyFont="1" applyFill="1" applyBorder="1" applyAlignment="1" applyProtection="1">
      <alignment horizontal="center" vertical="center" wrapText="1"/>
    </xf>
    <xf numFmtId="0" fontId="37" fillId="2" borderId="11" xfId="3" applyFont="1" applyFill="1" applyBorder="1" applyAlignment="1" applyProtection="1">
      <alignment horizontal="justify" vertical="center" wrapText="1"/>
    </xf>
    <xf numFmtId="0" fontId="37" fillId="2" borderId="9" xfId="3" applyFont="1" applyFill="1" applyBorder="1" applyAlignment="1" applyProtection="1">
      <alignment horizontal="right" vertical="center" wrapText="1"/>
    </xf>
    <xf numFmtId="0" fontId="37" fillId="0" borderId="9" xfId="3" applyFont="1" applyFill="1" applyBorder="1" applyAlignment="1" applyProtection="1">
      <alignment horizontal="right" vertical="center" wrapText="1"/>
      <protection locked="0"/>
    </xf>
    <xf numFmtId="0" fontId="37" fillId="2" borderId="11" xfId="3" applyFont="1" applyFill="1" applyBorder="1" applyAlignment="1" applyProtection="1">
      <alignment horizontal="left" vertical="center"/>
    </xf>
    <xf numFmtId="0" fontId="37" fillId="2" borderId="9" xfId="3" applyFont="1" applyFill="1" applyBorder="1" applyAlignment="1" applyProtection="1">
      <alignment horizontal="center" vertical="center" wrapText="1"/>
    </xf>
    <xf numFmtId="0" fontId="37" fillId="3" borderId="9" xfId="3" applyFont="1" applyFill="1" applyBorder="1" applyAlignment="1" applyProtection="1">
      <alignment horizontal="right" vertical="center" wrapText="1"/>
      <protection locked="0"/>
    </xf>
    <xf numFmtId="0" fontId="37" fillId="2" borderId="8" xfId="3" applyFont="1" applyFill="1" applyBorder="1" applyAlignment="1" applyProtection="1">
      <alignment horizontal="justify" vertical="center" wrapText="1"/>
    </xf>
    <xf numFmtId="43" fontId="4" fillId="2" borderId="7" xfId="1" applyFont="1" applyFill="1" applyBorder="1" applyAlignment="1" applyProtection="1">
      <alignment horizontal="center" vertical="center" wrapText="1"/>
    </xf>
    <xf numFmtId="0" fontId="37" fillId="2" borderId="6" xfId="3" applyFont="1" applyFill="1" applyBorder="1" applyAlignment="1" applyProtection="1">
      <alignment horizontal="right" vertical="center" wrapText="1"/>
      <protection locked="0"/>
    </xf>
    <xf numFmtId="0" fontId="75" fillId="2" borderId="14" xfId="3" applyFont="1" applyFill="1" applyBorder="1" applyAlignment="1">
      <alignment horizontal="center" vertical="center" shrinkToFit="1"/>
    </xf>
    <xf numFmtId="0" fontId="75" fillId="2" borderId="13" xfId="3" applyFont="1" applyFill="1" applyBorder="1" applyAlignment="1">
      <alignment horizontal="center" vertical="center" shrinkToFit="1"/>
    </xf>
    <xf numFmtId="0" fontId="75" fillId="2" borderId="12" xfId="3" applyFont="1" applyFill="1" applyBorder="1" applyAlignment="1">
      <alignment horizontal="center" vertical="center" shrinkToFit="1"/>
    </xf>
    <xf numFmtId="43" fontId="23" fillId="3" borderId="9" xfId="1" applyFont="1" applyFill="1" applyBorder="1" applyAlignment="1" applyProtection="1">
      <alignment vertical="center" shrinkToFit="1"/>
      <protection locked="0"/>
    </xf>
    <xf numFmtId="0" fontId="75" fillId="2" borderId="11" xfId="3" applyFont="1" applyFill="1" applyBorder="1" applyAlignment="1">
      <alignment horizontal="center" vertical="center" shrinkToFit="1"/>
    </xf>
    <xf numFmtId="43" fontId="23" fillId="2" borderId="7" xfId="1" applyFont="1" applyFill="1" applyBorder="1" applyAlignment="1">
      <alignment vertical="center" shrinkToFit="1"/>
    </xf>
    <xf numFmtId="43" fontId="75" fillId="2" borderId="7" xfId="1" applyFont="1" applyFill="1" applyBorder="1" applyAlignment="1">
      <alignment vertical="center" shrinkToFit="1"/>
    </xf>
    <xf numFmtId="43" fontId="23" fillId="3" borderId="6" xfId="1" applyFont="1" applyFill="1" applyBorder="1" applyAlignment="1" applyProtection="1">
      <alignment vertical="center" shrinkToFit="1"/>
      <protection locked="0"/>
    </xf>
    <xf numFmtId="43" fontId="37" fillId="2" borderId="72" xfId="3" applyNumberFormat="1" applyFont="1" applyFill="1" applyBorder="1" applyAlignment="1">
      <alignment horizontal="center" vertical="center"/>
    </xf>
    <xf numFmtId="43" fontId="37" fillId="2" borderId="33" xfId="1" applyFont="1" applyFill="1" applyBorder="1" applyAlignment="1">
      <alignment horizontal="center" vertical="center"/>
    </xf>
    <xf numFmtId="43" fontId="37" fillId="2" borderId="73" xfId="1" applyFont="1" applyFill="1" applyBorder="1" applyAlignment="1">
      <alignment horizontal="left" vertical="center"/>
    </xf>
    <xf numFmtId="43" fontId="37" fillId="2" borderId="14" xfId="5" applyFont="1" applyFill="1" applyBorder="1" applyAlignment="1">
      <alignment horizontal="center" vertical="center" wrapText="1"/>
    </xf>
    <xf numFmtId="49" fontId="37" fillId="3" borderId="11" xfId="28" applyNumberFormat="1" applyFont="1" applyFill="1" applyBorder="1" applyAlignment="1">
      <alignment horizontal="left" vertical="center" wrapText="1"/>
    </xf>
    <xf numFmtId="43" fontId="4" fillId="2" borderId="9" xfId="1" applyFont="1" applyFill="1" applyBorder="1" applyAlignment="1" applyProtection="1">
      <alignment vertical="center" wrapText="1"/>
      <protection locked="0"/>
    </xf>
    <xf numFmtId="178" fontId="37" fillId="2" borderId="8" xfId="3" applyNumberFormat="1" applyFont="1" applyFill="1" applyBorder="1" applyAlignment="1" applyProtection="1">
      <alignment horizontal="left" vertical="center" wrapText="1"/>
      <protection locked="0"/>
    </xf>
    <xf numFmtId="43" fontId="4" fillId="2" borderId="6" xfId="1" applyFont="1" applyFill="1" applyBorder="1" applyAlignment="1">
      <alignment horizontal="center" vertical="center" wrapText="1"/>
    </xf>
    <xf numFmtId="0" fontId="37" fillId="2" borderId="74" xfId="3" applyFont="1" applyFill="1" applyBorder="1" applyAlignment="1" applyProtection="1">
      <alignment horizontal="justify" vertical="center" wrapText="1"/>
    </xf>
    <xf numFmtId="178" fontId="4" fillId="2" borderId="74" xfId="3" applyNumberFormat="1" applyFont="1" applyFill="1" applyBorder="1" applyAlignment="1" applyProtection="1">
      <alignment horizontal="right" vertical="center" wrapText="1"/>
      <protection locked="0"/>
    </xf>
    <xf numFmtId="0" fontId="4" fillId="2" borderId="74" xfId="3" applyFont="1" applyFill="1" applyBorder="1" applyAlignment="1" applyProtection="1">
      <alignment horizontal="right" vertical="center" wrapText="1"/>
      <protection locked="0"/>
    </xf>
    <xf numFmtId="0" fontId="4" fillId="3" borderId="74" xfId="3" applyFont="1" applyFill="1" applyBorder="1" applyAlignment="1" applyProtection="1">
      <alignment vertical="center"/>
      <protection locked="0"/>
    </xf>
    <xf numFmtId="0" fontId="37" fillId="2" borderId="14" xfId="4" applyFont="1" applyFill="1" applyBorder="1" applyAlignment="1" applyProtection="1">
      <alignment horizontal="center" vertical="center" shrinkToFit="1"/>
    </xf>
    <xf numFmtId="43" fontId="37" fillId="2" borderId="13" xfId="4" applyNumberFormat="1" applyFont="1" applyFill="1" applyBorder="1" applyAlignment="1" applyProtection="1">
      <alignment horizontal="center" vertical="center" shrinkToFit="1"/>
    </xf>
    <xf numFmtId="43" fontId="37" fillId="3" borderId="13" xfId="4" applyNumberFormat="1" applyFont="1" applyFill="1" applyBorder="1" applyAlignment="1" applyProtection="1">
      <alignment horizontal="center" vertical="center" shrinkToFit="1"/>
    </xf>
    <xf numFmtId="43" fontId="37" fillId="2" borderId="12" xfId="4" applyNumberFormat="1" applyFont="1" applyFill="1" applyBorder="1" applyAlignment="1" applyProtection="1">
      <alignment horizontal="center" vertical="center" shrinkToFit="1"/>
    </xf>
    <xf numFmtId="0" fontId="37" fillId="2" borderId="11" xfId="3" applyFont="1" applyFill="1" applyBorder="1" applyAlignment="1" applyProtection="1">
      <alignment horizontal="justify" vertical="center" shrinkToFit="1"/>
    </xf>
    <xf numFmtId="0" fontId="37" fillId="2" borderId="9" xfId="3" applyFont="1" applyFill="1" applyBorder="1" applyAlignment="1" applyProtection="1">
      <alignment vertical="center" shrinkToFit="1"/>
    </xf>
    <xf numFmtId="43" fontId="37" fillId="2" borderId="11" xfId="5" applyFont="1" applyFill="1" applyBorder="1" applyAlignment="1" applyProtection="1">
      <alignment vertical="center" shrinkToFit="1"/>
    </xf>
    <xf numFmtId="0" fontId="37" fillId="0" borderId="9" xfId="3" applyFont="1" applyFill="1" applyBorder="1" applyAlignment="1" applyProtection="1">
      <alignment vertical="center" shrinkToFit="1"/>
      <protection locked="0"/>
    </xf>
    <xf numFmtId="0" fontId="37" fillId="2" borderId="9" xfId="3" applyFont="1" applyFill="1" applyBorder="1" applyAlignment="1" applyProtection="1">
      <alignment vertical="center" shrinkToFit="1"/>
      <protection locked="0"/>
    </xf>
    <xf numFmtId="0" fontId="37" fillId="2" borderId="11" xfId="5" applyNumberFormat="1" applyFont="1" applyFill="1" applyBorder="1" applyAlignment="1" applyProtection="1">
      <alignment vertical="center" shrinkToFit="1"/>
    </xf>
    <xf numFmtId="0" fontId="37" fillId="3" borderId="9" xfId="3" applyFont="1" applyFill="1" applyBorder="1" applyAlignment="1" applyProtection="1">
      <alignment vertical="center" shrinkToFit="1"/>
      <protection locked="0"/>
    </xf>
    <xf numFmtId="0" fontId="37" fillId="2" borderId="11" xfId="5" applyNumberFormat="1" applyFont="1" applyFill="1" applyBorder="1" applyAlignment="1" applyProtection="1">
      <alignment vertical="center" shrinkToFit="1"/>
      <protection locked="0"/>
    </xf>
    <xf numFmtId="0" fontId="37" fillId="2" borderId="8" xfId="4" applyFont="1" applyFill="1" applyBorder="1" applyAlignment="1" applyProtection="1">
      <alignment horizontal="center" vertical="center" wrapText="1"/>
      <protection locked="0"/>
    </xf>
    <xf numFmtId="178" fontId="4" fillId="0" borderId="7" xfId="4" applyNumberFormat="1" applyFont="1" applyFill="1" applyBorder="1" applyAlignment="1" applyProtection="1">
      <alignment vertical="center" wrapText="1"/>
      <protection locked="0"/>
    </xf>
    <xf numFmtId="178" fontId="4" fillId="3" borderId="7" xfId="4" applyNumberFormat="1" applyFont="1" applyFill="1" applyBorder="1" applyAlignment="1" applyProtection="1">
      <alignment vertical="center" wrapText="1"/>
      <protection locked="0"/>
    </xf>
    <xf numFmtId="0" fontId="37" fillId="2" borderId="7" xfId="4" applyFont="1" applyFill="1" applyBorder="1" applyAlignment="1" applyProtection="1">
      <alignment horizontal="center" vertical="center" wrapText="1"/>
      <protection locked="0"/>
    </xf>
    <xf numFmtId="0" fontId="37" fillId="2" borderId="6" xfId="4" applyFont="1" applyFill="1" applyBorder="1" applyAlignment="1" applyProtection="1">
      <alignment vertical="center" wrapText="1"/>
      <protection locked="0"/>
    </xf>
    <xf numFmtId="0" fontId="75" fillId="3" borderId="9" xfId="3" applyFont="1" applyFill="1" applyBorder="1" applyAlignment="1">
      <alignment horizontal="center" vertical="center" wrapText="1"/>
    </xf>
    <xf numFmtId="0" fontId="75" fillId="3" borderId="11" xfId="4" applyFont="1" applyFill="1" applyBorder="1" applyAlignment="1" applyProtection="1">
      <alignment horizontal="center" vertical="center" shrinkToFit="1"/>
      <protection locked="0"/>
    </xf>
    <xf numFmtId="43" fontId="23" fillId="3" borderId="9" xfId="3" applyNumberFormat="1" applyFont="1" applyFill="1" applyBorder="1" applyAlignment="1">
      <alignment vertical="center"/>
    </xf>
    <xf numFmtId="0" fontId="75" fillId="2" borderId="11" xfId="4" applyFont="1" applyFill="1" applyBorder="1" applyAlignment="1" applyProtection="1">
      <alignment horizontal="center" vertical="center" shrinkToFit="1"/>
      <protection locked="0"/>
    </xf>
    <xf numFmtId="0" fontId="23" fillId="3" borderId="9" xfId="3" applyFont="1" applyFill="1" applyBorder="1" applyAlignment="1">
      <alignment vertical="center"/>
    </xf>
    <xf numFmtId="0" fontId="75" fillId="2" borderId="7" xfId="4" applyFont="1" applyFill="1" applyBorder="1" applyAlignment="1">
      <alignment horizontal="center" vertical="center" shrinkToFit="1"/>
    </xf>
    <xf numFmtId="43" fontId="23" fillId="2" borderId="7" xfId="4" applyNumberFormat="1" applyFont="1" applyFill="1" applyBorder="1" applyAlignment="1">
      <alignment vertical="center" shrinkToFit="1"/>
    </xf>
    <xf numFmtId="43" fontId="23" fillId="2" borderId="6" xfId="4" applyNumberFormat="1" applyFont="1" applyFill="1" applyBorder="1" applyAlignment="1">
      <alignment vertical="center" shrinkToFit="1"/>
    </xf>
    <xf numFmtId="43" fontId="4" fillId="3" borderId="9" xfId="4" applyNumberFormat="1" applyFont="1" applyFill="1" applyBorder="1" applyAlignment="1" applyProtection="1">
      <alignment vertical="center" shrinkToFit="1"/>
      <protection locked="0"/>
    </xf>
    <xf numFmtId="0" fontId="37" fillId="0" borderId="11" xfId="4" applyFont="1" applyFill="1" applyBorder="1" applyAlignment="1" applyProtection="1">
      <alignment vertical="center" shrinkToFit="1"/>
      <protection locked="0"/>
    </xf>
    <xf numFmtId="0" fontId="4" fillId="3" borderId="9" xfId="3" applyFont="1" applyFill="1" applyBorder="1" applyAlignment="1">
      <alignment vertical="center"/>
    </xf>
    <xf numFmtId="43" fontId="4" fillId="2" borderId="9" xfId="4" applyNumberFormat="1" applyFont="1" applyFill="1" applyBorder="1" applyAlignment="1" applyProtection="1">
      <alignment vertical="center" shrinkToFit="1"/>
      <protection locked="0"/>
    </xf>
    <xf numFmtId="0" fontId="37" fillId="2" borderId="8" xfId="4" applyFont="1" applyFill="1" applyBorder="1" applyAlignment="1">
      <alignment horizontal="center" vertical="center" shrinkToFit="1"/>
    </xf>
    <xf numFmtId="43" fontId="4" fillId="2" borderId="7" xfId="4" applyNumberFormat="1" applyFont="1" applyFill="1" applyBorder="1" applyAlignment="1">
      <alignment vertical="center" shrinkToFit="1"/>
    </xf>
    <xf numFmtId="43" fontId="4" fillId="2" borderId="6" xfId="4" applyNumberFormat="1" applyFont="1" applyFill="1" applyBorder="1" applyAlignment="1">
      <alignment vertical="center" shrinkToFit="1"/>
    </xf>
    <xf numFmtId="0" fontId="75" fillId="2" borderId="14" xfId="3" applyFont="1" applyFill="1" applyBorder="1" applyAlignment="1">
      <alignment horizontal="center" vertical="center" wrapText="1"/>
    </xf>
    <xf numFmtId="0" fontId="75" fillId="2" borderId="12" xfId="3" applyFont="1" applyFill="1" applyBorder="1" applyAlignment="1">
      <alignment horizontal="center" vertical="center" wrapText="1"/>
    </xf>
    <xf numFmtId="0" fontId="75" fillId="3" borderId="11" xfId="3" applyFont="1" applyFill="1" applyBorder="1" applyAlignment="1" applyProtection="1">
      <alignment horizontal="center" vertical="center"/>
      <protection locked="0"/>
    </xf>
    <xf numFmtId="0" fontId="75" fillId="0" borderId="9" xfId="3" applyFont="1" applyFill="1" applyBorder="1" applyAlignment="1" applyProtection="1">
      <alignment vertical="center"/>
      <protection locked="0"/>
    </xf>
    <xf numFmtId="0" fontId="75" fillId="2" borderId="11" xfId="3" applyFont="1" applyFill="1" applyBorder="1" applyAlignment="1">
      <alignment horizontal="center" vertical="center"/>
    </xf>
    <xf numFmtId="0" fontId="75" fillId="2" borderId="9" xfId="3" applyFont="1" applyFill="1" applyBorder="1" applyAlignment="1">
      <alignment vertical="center"/>
    </xf>
    <xf numFmtId="178" fontId="75" fillId="2" borderId="7" xfId="3" applyNumberFormat="1" applyFont="1" applyFill="1" applyBorder="1" applyAlignment="1">
      <alignment horizontal="center" vertical="center"/>
    </xf>
    <xf numFmtId="43" fontId="23" fillId="2" borderId="7" xfId="1" applyFont="1" applyFill="1" applyBorder="1" applyAlignment="1">
      <alignment vertical="center"/>
    </xf>
    <xf numFmtId="10" fontId="23" fillId="2" borderId="7" xfId="8" applyNumberFormat="1" applyFont="1" applyFill="1" applyBorder="1" applyAlignment="1">
      <alignment vertical="center"/>
    </xf>
    <xf numFmtId="14" fontId="23" fillId="2" borderId="7" xfId="8" applyNumberFormat="1" applyFont="1" applyFill="1" applyBorder="1" applyAlignment="1">
      <alignment vertical="center"/>
    </xf>
    <xf numFmtId="14" fontId="75" fillId="2" borderId="7" xfId="8" applyNumberFormat="1" applyFont="1" applyFill="1" applyBorder="1" applyAlignment="1">
      <alignment horizontal="center" vertical="center"/>
    </xf>
    <xf numFmtId="43" fontId="23" fillId="2" borderId="7" xfId="5" applyFont="1" applyFill="1" applyBorder="1" applyAlignment="1">
      <alignment vertical="center"/>
    </xf>
    <xf numFmtId="192" fontId="23" fillId="2" borderId="7" xfId="5" applyNumberFormat="1" applyFont="1" applyFill="1" applyBorder="1" applyAlignment="1">
      <alignment vertical="center"/>
    </xf>
    <xf numFmtId="43" fontId="75" fillId="2" borderId="7" xfId="5" applyFont="1" applyFill="1" applyBorder="1" applyAlignment="1">
      <alignment vertical="center"/>
    </xf>
    <xf numFmtId="0" fontId="75" fillId="2" borderId="7" xfId="3" applyFont="1" applyFill="1" applyBorder="1" applyAlignment="1">
      <alignment vertical="center"/>
    </xf>
    <xf numFmtId="0" fontId="75" fillId="2" borderId="6" xfId="3" applyFont="1" applyFill="1" applyBorder="1" applyAlignment="1">
      <alignment vertical="center"/>
    </xf>
    <xf numFmtId="0" fontId="37" fillId="2" borderId="11" xfId="3" applyFont="1" applyFill="1" applyBorder="1" applyAlignment="1" applyProtection="1">
      <alignment horizontal="left" vertical="center"/>
      <protection locked="0"/>
    </xf>
    <xf numFmtId="0" fontId="37" fillId="2" borderId="9" xfId="3" applyFont="1" applyFill="1" applyBorder="1" applyAlignment="1" applyProtection="1">
      <alignment horizontal="center" vertical="center" shrinkToFit="1"/>
      <protection locked="0"/>
    </xf>
    <xf numFmtId="0" fontId="37" fillId="2" borderId="11" xfId="3" applyFont="1" applyFill="1" applyBorder="1" applyAlignment="1" applyProtection="1">
      <alignment horizontal="center" vertical="center" shrinkToFit="1"/>
      <protection locked="0"/>
    </xf>
    <xf numFmtId="0" fontId="37" fillId="2" borderId="8" xfId="3" applyFont="1" applyFill="1" applyBorder="1" applyAlignment="1" applyProtection="1">
      <alignment vertical="center"/>
    </xf>
    <xf numFmtId="0" fontId="37" fillId="2" borderId="7" xfId="3" applyFont="1" applyFill="1" applyBorder="1" applyAlignment="1">
      <alignment vertical="center" shrinkToFit="1"/>
    </xf>
    <xf numFmtId="43" fontId="75" fillId="0" borderId="9" xfId="1" applyFont="1" applyFill="1" applyBorder="1" applyAlignment="1" applyProtection="1">
      <alignment horizontal="center" vertical="center" shrinkToFit="1"/>
      <protection locked="0"/>
    </xf>
    <xf numFmtId="43" fontId="75" fillId="3" borderId="9" xfId="1" applyFont="1" applyFill="1" applyBorder="1" applyAlignment="1" applyProtection="1">
      <alignment horizontal="center" vertical="center" shrinkToFit="1"/>
      <protection locked="0"/>
    </xf>
    <xf numFmtId="0" fontId="75" fillId="2" borderId="8" xfId="3" applyFont="1" applyFill="1" applyBorder="1" applyAlignment="1" applyProtection="1">
      <alignment vertical="center"/>
    </xf>
    <xf numFmtId="43" fontId="23" fillId="2" borderId="7" xfId="1" applyFont="1" applyFill="1" applyBorder="1" applyAlignment="1" applyProtection="1">
      <alignment vertical="center" shrinkToFit="1"/>
    </xf>
    <xf numFmtId="43" fontId="75" fillId="2" borderId="7" xfId="1" applyFont="1" applyFill="1" applyBorder="1" applyAlignment="1" applyProtection="1">
      <alignment vertical="center" shrinkToFit="1"/>
    </xf>
    <xf numFmtId="43" fontId="75" fillId="2" borderId="6" xfId="1" applyFont="1" applyFill="1" applyBorder="1" applyAlignment="1" applyProtection="1">
      <alignment horizontal="center" vertical="center" shrinkToFit="1"/>
    </xf>
    <xf numFmtId="0" fontId="75" fillId="2" borderId="9" xfId="3" applyFont="1" applyFill="1" applyBorder="1" applyAlignment="1" applyProtection="1">
      <alignment horizontal="center" vertical="center" wrapText="1"/>
    </xf>
    <xf numFmtId="43" fontId="72" fillId="2" borderId="7" xfId="1" applyFont="1" applyFill="1" applyBorder="1" applyAlignment="1" applyProtection="1">
      <alignment horizontal="center" vertical="center" shrinkToFit="1"/>
    </xf>
    <xf numFmtId="43" fontId="72" fillId="2" borderId="7" xfId="1" applyFont="1" applyFill="1" applyBorder="1" applyAlignment="1" applyProtection="1">
      <alignment vertical="center" shrinkToFit="1"/>
    </xf>
    <xf numFmtId="178" fontId="37" fillId="0" borderId="9" xfId="5" applyNumberFormat="1" applyFont="1" applyFill="1" applyBorder="1" applyAlignment="1" applyProtection="1">
      <alignment horizontal="center" vertical="center" shrinkToFit="1"/>
      <protection locked="0"/>
    </xf>
    <xf numFmtId="178" fontId="37" fillId="3" borderId="9" xfId="5" applyNumberFormat="1" applyFont="1" applyFill="1" applyBorder="1" applyAlignment="1" applyProtection="1">
      <alignment horizontal="center" vertical="center" shrinkToFit="1"/>
      <protection locked="0"/>
    </xf>
    <xf numFmtId="43" fontId="4" fillId="2" borderId="7" xfId="1" applyFont="1" applyFill="1" applyBorder="1" applyAlignment="1" applyProtection="1">
      <alignment vertical="center" shrinkToFit="1"/>
    </xf>
    <xf numFmtId="43" fontId="37" fillId="2" borderId="7" xfId="5" applyFont="1" applyFill="1" applyBorder="1" applyAlignment="1" applyProtection="1">
      <alignment vertical="center" shrinkToFit="1"/>
    </xf>
    <xf numFmtId="43" fontId="37" fillId="2" borderId="6" xfId="5" applyFont="1" applyFill="1" applyBorder="1" applyAlignment="1" applyProtection="1">
      <alignment vertical="center" shrinkToFit="1"/>
    </xf>
    <xf numFmtId="0" fontId="75" fillId="0" borderId="11" xfId="3" applyFont="1" applyFill="1" applyBorder="1" applyAlignment="1" applyProtection="1">
      <alignment horizontal="center" vertical="center" shrinkToFit="1"/>
      <protection locked="0"/>
    </xf>
    <xf numFmtId="178" fontId="75" fillId="0" borderId="9" xfId="5" applyNumberFormat="1" applyFont="1" applyFill="1" applyBorder="1" applyAlignment="1" applyProtection="1">
      <alignment horizontal="center" vertical="center" shrinkToFit="1"/>
      <protection locked="0"/>
    </xf>
    <xf numFmtId="178" fontId="75" fillId="3" borderId="9" xfId="5" applyNumberFormat="1" applyFont="1" applyFill="1" applyBorder="1" applyAlignment="1" applyProtection="1">
      <alignment horizontal="center" vertical="center" shrinkToFit="1"/>
      <protection locked="0"/>
    </xf>
    <xf numFmtId="43" fontId="75" fillId="2" borderId="7" xfId="5" applyFont="1" applyFill="1" applyBorder="1" applyAlignment="1" applyProtection="1">
      <alignment vertical="center" shrinkToFit="1"/>
    </xf>
    <xf numFmtId="43" fontId="75" fillId="2" borderId="6" xfId="5" applyFont="1" applyFill="1" applyBorder="1" applyAlignment="1" applyProtection="1">
      <alignment vertical="center" shrinkToFit="1"/>
    </xf>
    <xf numFmtId="0" fontId="37" fillId="2" borderId="0" xfId="12" applyFont="1" applyFill="1" applyBorder="1" applyAlignment="1" applyProtection="1">
      <alignment horizontal="left" vertical="center" shrinkToFit="1"/>
    </xf>
    <xf numFmtId="0" fontId="37" fillId="2" borderId="11" xfId="12" applyFont="1" applyFill="1" applyBorder="1" applyAlignment="1" applyProtection="1">
      <alignment horizontal="left" vertical="center" shrinkToFit="1"/>
    </xf>
    <xf numFmtId="43" fontId="4" fillId="3" borderId="7" xfId="1" applyFont="1" applyFill="1" applyBorder="1" applyAlignment="1" applyProtection="1">
      <alignment horizontal="center" vertical="center" shrinkToFit="1"/>
    </xf>
    <xf numFmtId="0" fontId="37" fillId="2" borderId="14" xfId="12" applyFont="1" applyFill="1" applyBorder="1" applyAlignment="1" applyProtection="1">
      <alignment horizontal="center" vertical="center"/>
    </xf>
    <xf numFmtId="0" fontId="37" fillId="2" borderId="13" xfId="12" applyFont="1" applyFill="1" applyBorder="1" applyAlignment="1" applyProtection="1">
      <alignment horizontal="center" vertical="center"/>
    </xf>
    <xf numFmtId="0" fontId="37" fillId="2" borderId="12" xfId="12" applyFont="1" applyFill="1" applyBorder="1" applyAlignment="1" applyProtection="1">
      <alignment horizontal="center" vertical="center"/>
    </xf>
    <xf numFmtId="43" fontId="37" fillId="0" borderId="11" xfId="1" applyFont="1" applyFill="1" applyBorder="1" applyAlignment="1" applyProtection="1">
      <alignment horizontal="center" vertical="center"/>
      <protection locked="0"/>
    </xf>
    <xf numFmtId="43" fontId="37" fillId="0" borderId="9" xfId="1" applyFont="1" applyFill="1" applyBorder="1" applyAlignment="1" applyProtection="1">
      <alignment horizontal="center" vertical="center"/>
      <protection locked="0"/>
    </xf>
    <xf numFmtId="0" fontId="37" fillId="2" borderId="11" xfId="12" applyFont="1" applyFill="1" applyBorder="1" applyAlignment="1" applyProtection="1">
      <alignment horizontal="left" vertical="center"/>
    </xf>
    <xf numFmtId="0" fontId="37" fillId="2" borderId="11" xfId="3" applyFont="1" applyFill="1" applyBorder="1" applyAlignment="1" applyProtection="1">
      <alignment horizontal="left" vertical="center" shrinkToFit="1"/>
    </xf>
    <xf numFmtId="43" fontId="37" fillId="2" borderId="9" xfId="1" applyFont="1" applyFill="1" applyBorder="1" applyAlignment="1" applyProtection="1">
      <alignment horizontal="center" vertical="center"/>
    </xf>
    <xf numFmtId="0" fontId="37" fillId="2" borderId="8" xfId="12" applyFont="1" applyFill="1" applyBorder="1" applyAlignment="1" applyProtection="1">
      <alignment horizontal="center" vertical="center"/>
    </xf>
    <xf numFmtId="43" fontId="37" fillId="2" borderId="6" xfId="1" applyFont="1" applyFill="1" applyBorder="1" applyAlignment="1" applyProtection="1">
      <alignment horizontal="center" vertical="center"/>
    </xf>
    <xf numFmtId="0" fontId="37" fillId="4" borderId="9" xfId="12" applyFont="1" applyFill="1" applyBorder="1" applyAlignment="1" applyProtection="1">
      <alignment horizontal="center" vertical="center"/>
      <protection locked="0"/>
    </xf>
    <xf numFmtId="0" fontId="37" fillId="4" borderId="9" xfId="12" applyFont="1" applyFill="1" applyBorder="1" applyAlignment="1" applyProtection="1">
      <alignment horizontal="center" vertical="center"/>
    </xf>
    <xf numFmtId="0" fontId="37" fillId="4" borderId="9" xfId="12" applyFont="1" applyFill="1" applyBorder="1" applyAlignment="1">
      <alignment vertical="center"/>
    </xf>
    <xf numFmtId="43" fontId="4" fillId="4" borderId="7" xfId="1" applyFont="1" applyFill="1" applyBorder="1" applyAlignment="1">
      <alignment vertical="center"/>
    </xf>
    <xf numFmtId="0" fontId="37" fillId="4" borderId="6" xfId="12" applyFont="1" applyFill="1" applyBorder="1" applyAlignment="1">
      <alignment vertical="center"/>
    </xf>
    <xf numFmtId="0" fontId="4" fillId="3" borderId="11" xfId="3" applyFont="1" applyFill="1" applyBorder="1" applyAlignment="1" applyProtection="1">
      <alignment horizontal="center" vertical="center" shrinkToFit="1"/>
      <protection locked="0"/>
    </xf>
    <xf numFmtId="43" fontId="75" fillId="2" borderId="6" xfId="1" applyFont="1" applyFill="1" applyBorder="1" applyAlignment="1" applyProtection="1">
      <alignment vertical="center" shrinkToFit="1"/>
    </xf>
    <xf numFmtId="0" fontId="75" fillId="2" borderId="7" xfId="3" applyFont="1" applyFill="1" applyBorder="1" applyAlignment="1" applyProtection="1">
      <alignment horizontal="left" vertical="center" shrinkToFit="1"/>
    </xf>
    <xf numFmtId="43" fontId="75" fillId="2" borderId="7" xfId="1" applyFont="1" applyFill="1" applyBorder="1" applyAlignment="1" applyProtection="1">
      <alignment horizontal="left" vertical="center" shrinkToFit="1"/>
    </xf>
    <xf numFmtId="43" fontId="23" fillId="2" borderId="7" xfId="1" applyFont="1" applyFill="1" applyBorder="1" applyAlignment="1" applyProtection="1">
      <alignment horizontal="left" vertical="center" shrinkToFit="1"/>
    </xf>
    <xf numFmtId="178" fontId="75" fillId="2" borderId="6" xfId="5" applyNumberFormat="1" applyFont="1" applyFill="1" applyBorder="1" applyAlignment="1" applyProtection="1">
      <alignment vertical="center" shrinkToFit="1"/>
    </xf>
    <xf numFmtId="10" fontId="37" fillId="2" borderId="7" xfId="8" applyNumberFormat="1" applyFont="1" applyFill="1" applyBorder="1" applyAlignment="1">
      <alignment vertical="center" shrinkToFit="1"/>
    </xf>
    <xf numFmtId="0" fontId="37" fillId="2" borderId="13" xfId="3" applyFont="1" applyFill="1" applyBorder="1" applyAlignment="1" applyProtection="1">
      <alignment horizontal="center" vertical="center"/>
      <protection locked="0"/>
    </xf>
    <xf numFmtId="0" fontId="37" fillId="2" borderId="12" xfId="3" applyFont="1" applyFill="1" applyBorder="1" applyAlignment="1" applyProtection="1">
      <alignment horizontal="center" vertical="center"/>
      <protection locked="0"/>
    </xf>
    <xf numFmtId="43" fontId="4" fillId="2" borderId="6" xfId="5" applyFont="1" applyFill="1" applyBorder="1" applyAlignment="1" applyProtection="1">
      <alignment vertical="center" shrinkToFit="1"/>
    </xf>
    <xf numFmtId="43" fontId="4" fillId="0" borderId="9" xfId="5" applyFont="1" applyFill="1" applyBorder="1" applyAlignment="1">
      <alignment vertical="center" shrinkToFit="1"/>
    </xf>
    <xf numFmtId="0" fontId="37" fillId="2" borderId="10" xfId="7" applyFont="1" applyFill="1" applyBorder="1" applyAlignment="1" applyProtection="1">
      <alignment vertical="center" shrinkToFit="1"/>
    </xf>
    <xf numFmtId="43" fontId="4" fillId="0" borderId="9" xfId="1" applyFont="1" applyFill="1" applyBorder="1" applyAlignment="1" applyProtection="1">
      <alignment horizontal="right" vertical="center"/>
      <protection locked="0"/>
    </xf>
    <xf numFmtId="0" fontId="4" fillId="2" borderId="7" xfId="3" applyFont="1" applyFill="1" applyBorder="1" applyAlignment="1">
      <alignment vertical="center"/>
    </xf>
    <xf numFmtId="43" fontId="37" fillId="2" borderId="7" xfId="1" applyFont="1" applyFill="1" applyBorder="1" applyAlignment="1">
      <alignment vertical="center"/>
    </xf>
    <xf numFmtId="0" fontId="4" fillId="2" borderId="7" xfId="3" applyFont="1" applyFill="1" applyBorder="1" applyAlignment="1">
      <alignment horizontal="right" vertical="center"/>
    </xf>
    <xf numFmtId="0" fontId="4" fillId="2" borderId="7" xfId="3" applyFont="1" applyFill="1" applyBorder="1" applyAlignment="1">
      <alignment horizontal="center" vertical="center"/>
    </xf>
    <xf numFmtId="0" fontId="37" fillId="2" borderId="14" xfId="12" applyFont="1" applyFill="1" applyBorder="1" applyAlignment="1" applyProtection="1">
      <alignment horizontal="center" vertical="center" wrapText="1" shrinkToFit="1"/>
    </xf>
    <xf numFmtId="0" fontId="37" fillId="2" borderId="11" xfId="12" applyFont="1" applyFill="1" applyBorder="1" applyAlignment="1" applyProtection="1">
      <alignment horizontal="center" vertical="center" shrinkToFit="1"/>
    </xf>
    <xf numFmtId="178" fontId="4" fillId="2" borderId="7" xfId="3" applyNumberFormat="1" applyFont="1" applyFill="1" applyBorder="1" applyAlignment="1">
      <alignment horizontal="center" vertical="center"/>
    </xf>
    <xf numFmtId="14" fontId="4" fillId="2" borderId="7" xfId="8" applyNumberFormat="1" applyFont="1" applyFill="1" applyBorder="1" applyAlignment="1">
      <alignment horizontal="center" vertical="center"/>
    </xf>
    <xf numFmtId="0" fontId="37" fillId="2" borderId="14" xfId="12" applyFont="1" applyFill="1" applyBorder="1" applyAlignment="1">
      <alignment horizontal="center" vertical="center" wrapText="1" shrinkToFit="1"/>
    </xf>
    <xf numFmtId="0" fontId="37" fillId="2" borderId="13" xfId="12" applyFont="1" applyFill="1" applyBorder="1" applyAlignment="1">
      <alignment horizontal="center" vertical="center" wrapText="1" shrinkToFit="1"/>
    </xf>
    <xf numFmtId="43" fontId="37" fillId="2" borderId="13" xfId="5" applyFont="1" applyFill="1" applyBorder="1" applyAlignment="1">
      <alignment horizontal="center" vertical="center" wrapText="1" shrinkToFit="1"/>
    </xf>
    <xf numFmtId="43" fontId="37" fillId="3" borderId="13" xfId="5" applyFont="1" applyFill="1" applyBorder="1" applyAlignment="1">
      <alignment horizontal="center" vertical="center" wrapText="1" shrinkToFit="1"/>
    </xf>
    <xf numFmtId="43" fontId="37" fillId="3" borderId="12" xfId="5" applyFont="1" applyFill="1" applyBorder="1" applyAlignment="1">
      <alignment horizontal="center" vertical="center" wrapText="1" shrinkToFit="1"/>
    </xf>
    <xf numFmtId="43" fontId="37" fillId="3" borderId="9" xfId="1" applyFont="1" applyFill="1" applyBorder="1" applyAlignment="1">
      <alignment horizontal="center" vertical="center" shrinkToFit="1"/>
    </xf>
    <xf numFmtId="43" fontId="4" fillId="3" borderId="7" xfId="1" applyFont="1" applyFill="1" applyBorder="1" applyAlignment="1">
      <alignment vertical="center" shrinkToFit="1"/>
    </xf>
    <xf numFmtId="43" fontId="37" fillId="3" borderId="6" xfId="1" applyFont="1" applyFill="1" applyBorder="1" applyAlignment="1">
      <alignment vertical="center" shrinkToFit="1"/>
    </xf>
    <xf numFmtId="10" fontId="37" fillId="2" borderId="13" xfId="8" applyNumberFormat="1" applyFont="1" applyFill="1" applyBorder="1" applyAlignment="1">
      <alignment horizontal="center" vertical="center" wrapText="1" shrinkToFit="1"/>
    </xf>
    <xf numFmtId="43" fontId="37" fillId="0" borderId="9" xfId="5" applyFont="1" applyFill="1" applyBorder="1" applyAlignment="1" applyProtection="1">
      <alignment vertical="center" shrinkToFit="1"/>
      <protection locked="0"/>
    </xf>
    <xf numFmtId="0" fontId="37" fillId="3" borderId="9" xfId="12" applyFont="1" applyFill="1" applyBorder="1" applyAlignment="1">
      <alignment horizontal="center" vertical="center" shrinkToFit="1"/>
    </xf>
    <xf numFmtId="0" fontId="37" fillId="3" borderId="6" xfId="12" applyFont="1" applyFill="1" applyBorder="1" applyAlignment="1">
      <alignment vertical="center" shrinkToFit="1"/>
    </xf>
    <xf numFmtId="0" fontId="37" fillId="3" borderId="9" xfId="3" applyFont="1" applyFill="1" applyBorder="1" applyAlignment="1">
      <alignment horizontal="center" vertical="center" wrapText="1"/>
    </xf>
    <xf numFmtId="0" fontId="37" fillId="3" borderId="11" xfId="4" applyFont="1" applyFill="1" applyBorder="1" applyAlignment="1" applyProtection="1">
      <alignment horizontal="center" vertical="center"/>
      <protection locked="0"/>
    </xf>
    <xf numFmtId="0" fontId="37" fillId="2" borderId="11" xfId="4" applyFont="1" applyFill="1" applyBorder="1" applyAlignment="1" applyProtection="1">
      <alignment horizontal="center" vertical="center"/>
      <protection locked="0"/>
    </xf>
    <xf numFmtId="43" fontId="4" fillId="2" borderId="7" xfId="4" applyNumberFormat="1" applyFont="1" applyFill="1" applyBorder="1" applyAlignment="1">
      <alignment vertical="center"/>
    </xf>
    <xf numFmtId="43" fontId="4" fillId="2" borderId="6" xfId="5" applyFont="1" applyFill="1" applyBorder="1" applyAlignment="1">
      <alignment vertical="center"/>
    </xf>
    <xf numFmtId="10" fontId="4" fillId="3" borderId="9" xfId="8" applyNumberFormat="1" applyFont="1" applyFill="1" applyBorder="1" applyAlignment="1">
      <alignment vertical="center"/>
    </xf>
    <xf numFmtId="0" fontId="37" fillId="2" borderId="9" xfId="12" applyFont="1" applyFill="1" applyBorder="1" applyAlignment="1">
      <alignment horizontal="center" vertical="center" shrinkToFit="1"/>
    </xf>
    <xf numFmtId="10" fontId="28" fillId="2" borderId="9" xfId="2" applyNumberFormat="1" applyFont="1" applyFill="1" applyBorder="1" applyAlignment="1" applyProtection="1">
      <alignment horizontal="center" vertical="center" shrinkToFit="1"/>
      <protection locked="0"/>
    </xf>
    <xf numFmtId="10" fontId="4" fillId="2" borderId="9" xfId="2" applyNumberFormat="1" applyFont="1" applyFill="1" applyBorder="1" applyAlignment="1" applyProtection="1">
      <alignment horizontal="center" vertical="center" shrinkToFit="1"/>
      <protection locked="0"/>
    </xf>
    <xf numFmtId="0" fontId="37" fillId="2" borderId="11" xfId="12" applyFont="1" applyFill="1" applyBorder="1" applyAlignment="1">
      <alignment horizontal="justify" vertical="center" shrinkToFit="1"/>
    </xf>
    <xf numFmtId="10" fontId="4" fillId="2" borderId="9" xfId="2" applyNumberFormat="1" applyFont="1" applyFill="1" applyBorder="1" applyAlignment="1">
      <alignment horizontal="center" vertical="center" shrinkToFit="1"/>
    </xf>
    <xf numFmtId="10" fontId="4" fillId="2" borderId="7" xfId="2" applyNumberFormat="1" applyFont="1" applyFill="1" applyBorder="1" applyAlignment="1">
      <alignment horizontal="center" vertical="center" shrinkToFit="1"/>
    </xf>
    <xf numFmtId="10" fontId="4" fillId="2" borderId="6" xfId="2" applyNumberFormat="1" applyFont="1" applyFill="1" applyBorder="1" applyAlignment="1">
      <alignment horizontal="center" vertical="center" shrinkToFit="1"/>
    </xf>
    <xf numFmtId="0" fontId="37" fillId="2" borderId="11" xfId="12" applyFont="1" applyFill="1" applyBorder="1" applyAlignment="1" applyProtection="1">
      <alignment vertical="center"/>
    </xf>
    <xf numFmtId="0" fontId="37" fillId="2" borderId="11" xfId="12" applyFont="1" applyFill="1" applyBorder="1" applyAlignment="1" applyProtection="1">
      <alignment horizontal="left" vertical="center" wrapText="1" indent="1" shrinkToFit="1"/>
    </xf>
    <xf numFmtId="0" fontId="37" fillId="2" borderId="11" xfId="12" applyFont="1" applyFill="1" applyBorder="1" applyAlignment="1" applyProtection="1">
      <alignment horizontal="left" vertical="center" indent="1" shrinkToFit="1"/>
    </xf>
    <xf numFmtId="0" fontId="37" fillId="2" borderId="11" xfId="12" applyFont="1" applyFill="1" applyBorder="1" applyAlignment="1" applyProtection="1">
      <alignment horizontal="center" vertical="center"/>
    </xf>
    <xf numFmtId="0" fontId="37" fillId="2" borderId="8" xfId="12" applyFont="1" applyFill="1" applyBorder="1" applyAlignment="1" applyProtection="1">
      <alignment horizontal="left" vertical="center"/>
    </xf>
    <xf numFmtId="43" fontId="4" fillId="0" borderId="7" xfId="5" applyFont="1" applyFill="1" applyBorder="1" applyAlignment="1" applyProtection="1">
      <alignment vertical="center"/>
    </xf>
    <xf numFmtId="43" fontId="4" fillId="2" borderId="7" xfId="5" applyFont="1" applyFill="1" applyBorder="1" applyAlignment="1" applyProtection="1">
      <alignment horizontal="center" vertical="center"/>
    </xf>
    <xf numFmtId="0" fontId="37" fillId="2" borderId="14" xfId="12" applyFont="1" applyFill="1" applyBorder="1" applyAlignment="1">
      <alignment horizontal="center" vertical="center" wrapText="1"/>
    </xf>
    <xf numFmtId="0" fontId="37" fillId="2" borderId="13" xfId="12" applyFont="1" applyFill="1" applyBorder="1" applyAlignment="1">
      <alignment horizontal="center" vertical="center" wrapText="1"/>
    </xf>
    <xf numFmtId="0" fontId="37" fillId="0" borderId="11" xfId="12" applyFont="1" applyFill="1" applyBorder="1" applyAlignment="1" applyProtection="1">
      <alignment vertical="center"/>
      <protection locked="0"/>
    </xf>
    <xf numFmtId="0" fontId="37" fillId="2" borderId="11" xfId="12" applyFont="1" applyFill="1" applyBorder="1" applyAlignment="1">
      <alignment vertical="center"/>
    </xf>
    <xf numFmtId="0" fontId="37" fillId="2" borderId="8" xfId="12" applyFont="1" applyFill="1" applyBorder="1" applyAlignment="1">
      <alignment horizontal="center" vertical="center" wrapText="1"/>
    </xf>
    <xf numFmtId="0" fontId="37" fillId="3" borderId="13" xfId="12" applyFont="1" applyFill="1" applyBorder="1" applyAlignment="1" applyProtection="1">
      <alignment horizontal="center" vertical="center"/>
    </xf>
    <xf numFmtId="0" fontId="37" fillId="3" borderId="11" xfId="18" applyFont="1" applyFill="1" applyBorder="1" applyAlignment="1" applyProtection="1">
      <alignment horizontal="justify" vertical="center" wrapText="1"/>
      <protection locked="0"/>
    </xf>
    <xf numFmtId="43" fontId="4" fillId="2" borderId="7" xfId="13" applyFont="1" applyFill="1" applyBorder="1" applyAlignment="1" applyProtection="1">
      <alignment vertical="center"/>
    </xf>
    <xf numFmtId="0" fontId="37" fillId="2" borderId="13" xfId="12" applyFont="1" applyFill="1" applyBorder="1" applyAlignment="1">
      <alignment horizontal="center" vertical="center"/>
    </xf>
    <xf numFmtId="0" fontId="37" fillId="2" borderId="28" xfId="12" applyFont="1" applyFill="1" applyBorder="1" applyAlignment="1">
      <alignment horizontal="center" vertical="center"/>
    </xf>
    <xf numFmtId="0" fontId="37" fillId="0" borderId="9" xfId="12" applyFont="1" applyFill="1" applyBorder="1" applyAlignment="1" applyProtection="1">
      <alignment horizontal="centerContinuous" vertical="center"/>
      <protection locked="0"/>
    </xf>
    <xf numFmtId="0" fontId="37" fillId="3" borderId="9" xfId="12" applyFont="1" applyFill="1" applyBorder="1" applyAlignment="1">
      <alignment horizontal="center" vertical="center"/>
    </xf>
    <xf numFmtId="0" fontId="37" fillId="0" borderId="9" xfId="12" applyFont="1" applyFill="1" applyBorder="1" applyAlignment="1" applyProtection="1">
      <alignment vertical="center"/>
      <protection locked="0"/>
    </xf>
    <xf numFmtId="0" fontId="37" fillId="3" borderId="9" xfId="12" applyFont="1" applyFill="1" applyBorder="1" applyAlignment="1">
      <alignment vertical="center"/>
    </xf>
    <xf numFmtId="0" fontId="37" fillId="0" borderId="9" xfId="12" applyFont="1" applyFill="1" applyBorder="1" applyAlignment="1">
      <alignment vertical="center"/>
    </xf>
    <xf numFmtId="43" fontId="4" fillId="0" borderId="7" xfId="1" applyFont="1" applyFill="1" applyBorder="1" applyAlignment="1" applyProtection="1">
      <alignment vertical="center"/>
      <protection locked="0"/>
    </xf>
    <xf numFmtId="0" fontId="37" fillId="0" borderId="6" xfId="12" applyFont="1" applyFill="1" applyBorder="1" applyAlignment="1" applyProtection="1">
      <alignment vertical="center"/>
      <protection locked="0"/>
    </xf>
    <xf numFmtId="0" fontId="37" fillId="2" borderId="11" xfId="29" applyFont="1" applyFill="1" applyBorder="1" applyAlignment="1">
      <alignment horizontal="left" vertical="center"/>
    </xf>
    <xf numFmtId="43" fontId="11" fillId="2" borderId="9" xfId="29" applyNumberFormat="1" applyFont="1" applyFill="1" applyBorder="1" applyAlignment="1">
      <alignment horizontal="center" vertical="center"/>
    </xf>
    <xf numFmtId="0" fontId="43" fillId="2" borderId="11" xfId="29" applyFont="1" applyFill="1" applyBorder="1" applyAlignment="1">
      <alignment vertical="center"/>
    </xf>
    <xf numFmtId="0" fontId="43" fillId="2" borderId="8" xfId="29" applyFont="1" applyFill="1" applyBorder="1" applyAlignment="1">
      <alignment horizontal="center" vertical="center"/>
    </xf>
    <xf numFmtId="43" fontId="11" fillId="2" borderId="7" xfId="1" applyFont="1" applyFill="1" applyBorder="1" applyAlignment="1">
      <alignment horizontal="right" vertical="center"/>
    </xf>
    <xf numFmtId="43" fontId="11" fillId="3" borderId="7" xfId="1" applyFont="1" applyFill="1" applyBorder="1" applyAlignment="1">
      <alignment horizontal="right" vertical="center"/>
    </xf>
    <xf numFmtId="43" fontId="11" fillId="2" borderId="7" xfId="1" applyFont="1" applyFill="1" applyBorder="1" applyAlignment="1">
      <alignment horizontal="center" vertical="center"/>
    </xf>
    <xf numFmtId="43" fontId="11" fillId="2" borderId="7" xfId="5" applyFont="1" applyFill="1" applyBorder="1" applyAlignment="1">
      <alignment horizontal="center" vertical="center"/>
    </xf>
    <xf numFmtId="43" fontId="11" fillId="2" borderId="6" xfId="29" applyNumberFormat="1" applyFont="1" applyFill="1" applyBorder="1" applyAlignment="1">
      <alignment horizontal="center" vertical="center"/>
    </xf>
    <xf numFmtId="0" fontId="37" fillId="2" borderId="14" xfId="3" applyFont="1" applyFill="1" applyBorder="1" applyAlignment="1" applyProtection="1">
      <alignment horizontal="right" vertical="center" wrapText="1"/>
      <protection locked="0"/>
    </xf>
    <xf numFmtId="0" fontId="37" fillId="2" borderId="11" xfId="3" applyFont="1" applyFill="1" applyBorder="1" applyAlignment="1" applyProtection="1">
      <alignment horizontal="center" vertical="center" wrapText="1"/>
      <protection locked="0"/>
    </xf>
    <xf numFmtId="0" fontId="82" fillId="2" borderId="9" xfId="3" applyFont="1" applyFill="1" applyBorder="1" applyAlignment="1" applyProtection="1">
      <alignment horizontal="centerContinuous" vertical="center" wrapText="1"/>
      <protection locked="0"/>
    </xf>
    <xf numFmtId="0" fontId="37" fillId="2" borderId="11" xfId="3" applyFont="1" applyFill="1" applyBorder="1" applyAlignment="1" applyProtection="1">
      <alignment horizontal="left" vertical="center" wrapText="1"/>
      <protection locked="0"/>
    </xf>
    <xf numFmtId="0" fontId="37" fillId="2" borderId="9" xfId="3" applyFont="1" applyFill="1" applyBorder="1" applyAlignment="1" applyProtection="1">
      <alignment horizontal="center" vertical="center" wrapText="1"/>
      <protection locked="0"/>
    </xf>
    <xf numFmtId="43" fontId="37" fillId="2" borderId="11" xfId="1" applyFont="1" applyFill="1" applyBorder="1" applyAlignment="1" applyProtection="1">
      <alignment vertical="center"/>
      <protection locked="0"/>
    </xf>
    <xf numFmtId="0" fontId="37" fillId="2" borderId="8" xfId="3" applyFont="1" applyFill="1" applyBorder="1" applyAlignment="1" applyProtection="1">
      <alignment horizontal="center" vertical="center"/>
      <protection locked="0"/>
    </xf>
    <xf numFmtId="10" fontId="4" fillId="2" borderId="7" xfId="8" applyNumberFormat="1" applyFont="1" applyFill="1" applyBorder="1" applyAlignment="1" applyProtection="1">
      <alignment vertical="center"/>
    </xf>
    <xf numFmtId="178" fontId="9" fillId="0" borderId="9" xfId="3" applyNumberFormat="1" applyFont="1" applyFill="1" applyBorder="1" applyAlignment="1" applyProtection="1">
      <alignment horizontal="right" vertical="center" shrinkToFit="1"/>
      <protection locked="0"/>
    </xf>
    <xf numFmtId="178" fontId="9" fillId="2" borderId="9" xfId="3" applyNumberFormat="1" applyFont="1" applyFill="1" applyBorder="1" applyAlignment="1">
      <alignment horizontal="right" vertical="center" shrinkToFit="1"/>
    </xf>
    <xf numFmtId="178" fontId="9" fillId="2" borderId="6" xfId="3" applyNumberFormat="1" applyFont="1" applyFill="1" applyBorder="1" applyAlignment="1">
      <alignment horizontal="right" vertical="center" shrinkToFit="1"/>
    </xf>
    <xf numFmtId="178" fontId="4" fillId="0" borderId="9" xfId="3" applyNumberFormat="1" applyFont="1" applyFill="1" applyBorder="1" applyAlignment="1" applyProtection="1">
      <alignment horizontal="left" vertical="center" shrinkToFit="1"/>
    </xf>
    <xf numFmtId="178" fontId="4" fillId="0" borderId="9" xfId="3" applyNumberFormat="1" applyFont="1" applyFill="1" applyBorder="1" applyAlignment="1" applyProtection="1">
      <alignment horizontal="left" vertical="center" shrinkToFit="1"/>
      <protection locked="0"/>
    </xf>
    <xf numFmtId="0" fontId="4" fillId="3" borderId="11" xfId="3" applyFont="1" applyFill="1" applyBorder="1" applyAlignment="1" applyProtection="1">
      <alignment horizontal="center" vertical="center"/>
    </xf>
    <xf numFmtId="178" fontId="4" fillId="2" borderId="9" xfId="3" applyNumberFormat="1" applyFont="1" applyFill="1" applyBorder="1" applyAlignment="1" applyProtection="1">
      <alignment horizontal="left" vertical="center"/>
    </xf>
    <xf numFmtId="178" fontId="4" fillId="2" borderId="6" xfId="3" applyNumberFormat="1" applyFont="1" applyFill="1" applyBorder="1" applyAlignment="1" applyProtection="1">
      <alignment horizontal="left" vertical="center"/>
    </xf>
    <xf numFmtId="0" fontId="9" fillId="3" borderId="11" xfId="3" applyFont="1" applyFill="1" applyBorder="1" applyAlignment="1" applyProtection="1">
      <alignment horizontal="center" vertical="center"/>
    </xf>
    <xf numFmtId="0" fontId="37" fillId="3" borderId="11" xfId="3" applyFont="1" applyFill="1" applyBorder="1" applyAlignment="1" applyProtection="1">
      <alignment vertical="center"/>
    </xf>
    <xf numFmtId="178" fontId="37" fillId="3" borderId="9" xfId="3" applyNumberFormat="1" applyFont="1" applyFill="1" applyBorder="1" applyAlignment="1" applyProtection="1">
      <alignment horizontal="left" vertical="center"/>
    </xf>
    <xf numFmtId="43" fontId="40" fillId="0" borderId="9" xfId="1" applyFont="1" applyFill="1" applyBorder="1" applyAlignment="1" applyProtection="1">
      <alignment vertical="center" wrapText="1"/>
      <protection locked="0"/>
    </xf>
    <xf numFmtId="43" fontId="40" fillId="2" borderId="9" xfId="1" applyFont="1" applyFill="1" applyBorder="1" applyAlignment="1" applyProtection="1">
      <alignment vertical="center" wrapText="1"/>
      <protection locked="0"/>
    </xf>
    <xf numFmtId="43" fontId="40" fillId="4" borderId="9" xfId="1" applyFont="1" applyFill="1" applyBorder="1" applyAlignment="1" applyProtection="1">
      <alignment vertical="center" wrapText="1"/>
      <protection locked="0"/>
    </xf>
    <xf numFmtId="43" fontId="54" fillId="2" borderId="9" xfId="1" applyFont="1" applyFill="1" applyBorder="1" applyAlignment="1" applyProtection="1">
      <alignment vertical="center" wrapText="1"/>
    </xf>
    <xf numFmtId="43" fontId="54" fillId="2" borderId="7" xfId="1" applyFont="1" applyFill="1" applyBorder="1" applyAlignment="1" applyProtection="1">
      <alignment vertical="center" wrapText="1"/>
    </xf>
    <xf numFmtId="43" fontId="54" fillId="2" borderId="6" xfId="1" applyFont="1" applyFill="1" applyBorder="1" applyAlignment="1" applyProtection="1">
      <alignment vertical="center" wrapText="1"/>
    </xf>
    <xf numFmtId="43" fontId="54" fillId="3" borderId="9" xfId="1" applyFont="1" applyFill="1" applyBorder="1" applyAlignment="1" applyProtection="1">
      <alignment vertical="center" wrapText="1"/>
    </xf>
    <xf numFmtId="43" fontId="54" fillId="3" borderId="7" xfId="1" applyFont="1" applyFill="1" applyBorder="1" applyAlignment="1" applyProtection="1">
      <alignment vertical="center" wrapText="1"/>
    </xf>
    <xf numFmtId="43" fontId="54" fillId="3" borderId="6" xfId="1" applyFont="1" applyFill="1" applyBorder="1" applyAlignment="1" applyProtection="1">
      <alignment vertical="center" wrapText="1"/>
    </xf>
    <xf numFmtId="43" fontId="40" fillId="2" borderId="9" xfId="1" applyFont="1" applyFill="1" applyBorder="1" applyAlignment="1" applyProtection="1">
      <alignment vertical="center" wrapText="1"/>
    </xf>
    <xf numFmtId="43" fontId="40" fillId="0" borderId="9" xfId="1" applyFont="1" applyFill="1" applyBorder="1" applyAlignment="1" applyProtection="1">
      <alignment vertical="center" wrapText="1"/>
    </xf>
    <xf numFmtId="43" fontId="40" fillId="0" borderId="7" xfId="1" applyFont="1" applyFill="1" applyBorder="1" applyAlignment="1" applyProtection="1">
      <alignment vertical="center" wrapText="1"/>
      <protection locked="0"/>
    </xf>
    <xf numFmtId="43" fontId="40" fillId="0" borderId="6" xfId="1" applyFont="1" applyFill="1" applyBorder="1" applyAlignment="1" applyProtection="1">
      <alignment vertical="center" wrapText="1"/>
      <protection locked="0"/>
    </xf>
    <xf numFmtId="43" fontId="40" fillId="3" borderId="13" xfId="1" applyFont="1" applyFill="1" applyBorder="1" applyAlignment="1" applyProtection="1">
      <alignment vertical="center" wrapText="1"/>
      <protection locked="0"/>
    </xf>
    <xf numFmtId="43" fontId="40" fillId="0" borderId="12" xfId="1" applyFont="1" applyFill="1" applyBorder="1" applyAlignment="1" applyProtection="1">
      <alignment vertical="center" wrapText="1"/>
      <protection locked="0"/>
    </xf>
    <xf numFmtId="43" fontId="40" fillId="2" borderId="7" xfId="1" applyFont="1" applyFill="1" applyBorder="1" applyAlignment="1" applyProtection="1">
      <alignment vertical="center" wrapText="1"/>
    </xf>
    <xf numFmtId="43" fontId="40" fillId="2" borderId="6" xfId="1" applyFont="1" applyFill="1" applyBorder="1" applyAlignment="1" applyProtection="1">
      <alignment vertical="center" wrapText="1"/>
    </xf>
    <xf numFmtId="0" fontId="0" fillId="3" borderId="0" xfId="0" applyFill="1">
      <alignment vertical="center"/>
    </xf>
    <xf numFmtId="0" fontId="14" fillId="3" borderId="0" xfId="18" applyFont="1" applyFill="1" applyAlignment="1" applyProtection="1">
      <alignment horizontal="left" vertical="center"/>
    </xf>
    <xf numFmtId="0" fontId="14" fillId="3" borderId="15" xfId="18" applyFont="1" applyFill="1" applyBorder="1" applyAlignment="1" applyProtection="1">
      <alignment vertical="center"/>
    </xf>
    <xf numFmtId="43" fontId="14" fillId="3" borderId="0" xfId="18" applyNumberFormat="1" applyFont="1" applyFill="1" applyAlignment="1" applyProtection="1">
      <alignment horizontal="right" vertical="center"/>
    </xf>
    <xf numFmtId="0" fontId="14" fillId="3" borderId="11" xfId="18" applyFont="1" applyFill="1" applyBorder="1" applyAlignment="1" applyProtection="1">
      <alignment horizontal="justify" vertical="center" wrapText="1"/>
      <protection locked="0"/>
    </xf>
    <xf numFmtId="43" fontId="4" fillId="0" borderId="10" xfId="18" applyNumberFormat="1" applyFont="1" applyFill="1" applyBorder="1" applyAlignment="1" applyProtection="1">
      <alignment vertical="center" wrapText="1"/>
      <protection locked="0"/>
    </xf>
    <xf numFmtId="43" fontId="4" fillId="0" borderId="9" xfId="18" applyNumberFormat="1" applyFont="1" applyFill="1" applyBorder="1" applyAlignment="1" applyProtection="1">
      <alignment vertical="center" wrapText="1"/>
      <protection locked="0"/>
    </xf>
    <xf numFmtId="43" fontId="4" fillId="2" borderId="10" xfId="18" applyNumberFormat="1" applyFont="1" applyFill="1" applyBorder="1" applyAlignment="1" applyProtection="1">
      <alignment vertical="center" wrapText="1"/>
    </xf>
    <xf numFmtId="43" fontId="4" fillId="2" borderId="9" xfId="18" applyNumberFormat="1" applyFont="1" applyFill="1" applyBorder="1" applyAlignment="1" applyProtection="1">
      <alignment vertical="center" wrapText="1"/>
    </xf>
    <xf numFmtId="43" fontId="4" fillId="3" borderId="10" xfId="18" applyNumberFormat="1" applyFont="1" applyFill="1" applyBorder="1" applyAlignment="1" applyProtection="1">
      <alignment vertical="center" wrapText="1"/>
      <protection locked="0"/>
    </xf>
    <xf numFmtId="43" fontId="4" fillId="3" borderId="9" xfId="18" applyNumberFormat="1" applyFont="1" applyFill="1" applyBorder="1" applyAlignment="1" applyProtection="1">
      <alignment vertical="center" wrapText="1"/>
      <protection locked="0"/>
    </xf>
    <xf numFmtId="43" fontId="44" fillId="0" borderId="10" xfId="18" applyNumberFormat="1" applyFont="1" applyFill="1" applyBorder="1" applyAlignment="1" applyProtection="1">
      <alignment vertical="center" wrapText="1"/>
    </xf>
    <xf numFmtId="43" fontId="44" fillId="0" borderId="9" xfId="18" applyNumberFormat="1" applyFont="1" applyFill="1" applyBorder="1" applyAlignment="1" applyProtection="1">
      <alignment vertical="center" wrapText="1"/>
    </xf>
    <xf numFmtId="0" fontId="14" fillId="3" borderId="11" xfId="18" applyFont="1" applyFill="1" applyBorder="1" applyAlignment="1" applyProtection="1">
      <alignment horizontal="left" vertical="center" wrapText="1"/>
      <protection locked="0"/>
    </xf>
    <xf numFmtId="43" fontId="4" fillId="3" borderId="10" xfId="18" applyNumberFormat="1" applyFont="1" applyFill="1" applyBorder="1" applyAlignment="1" applyProtection="1">
      <alignment vertical="center" wrapText="1"/>
    </xf>
    <xf numFmtId="43" fontId="4" fillId="3" borderId="9" xfId="18" applyNumberFormat="1" applyFont="1" applyFill="1" applyBorder="1" applyAlignment="1" applyProtection="1">
      <alignment vertical="center" wrapText="1"/>
    </xf>
    <xf numFmtId="0" fontId="14" fillId="3" borderId="8" xfId="18" applyFont="1" applyFill="1" applyBorder="1" applyAlignment="1" applyProtection="1">
      <alignment horizontal="left" vertical="center" wrapText="1"/>
      <protection locked="0"/>
    </xf>
    <xf numFmtId="43" fontId="4" fillId="0" borderId="7" xfId="18" applyNumberFormat="1" applyFont="1" applyFill="1" applyBorder="1" applyAlignment="1" applyProtection="1">
      <alignment vertical="center" wrapText="1"/>
      <protection locked="0"/>
    </xf>
    <xf numFmtId="43" fontId="4" fillId="0" borderId="6" xfId="18" applyNumberFormat="1" applyFont="1" applyFill="1" applyBorder="1" applyAlignment="1" applyProtection="1">
      <alignment vertical="center" wrapText="1"/>
      <protection locked="0"/>
    </xf>
    <xf numFmtId="0" fontId="37" fillId="2" borderId="11" xfId="18" applyFont="1" applyFill="1" applyBorder="1" applyAlignment="1">
      <alignment horizontal="left" vertical="center" wrapText="1" indent="1"/>
    </xf>
    <xf numFmtId="0" fontId="104" fillId="5" borderId="0" xfId="3" applyFont="1" applyFill="1" applyAlignment="1" applyProtection="1">
      <alignment vertical="center"/>
      <protection locked="0"/>
    </xf>
    <xf numFmtId="0" fontId="104" fillId="5" borderId="0" xfId="3" applyFont="1" applyFill="1" applyAlignment="1" applyProtection="1">
      <alignment horizontal="center" vertical="center"/>
      <protection locked="0"/>
    </xf>
    <xf numFmtId="0" fontId="44" fillId="4" borderId="0" xfId="3" applyFont="1" applyFill="1" applyAlignment="1" applyProtection="1">
      <alignment vertical="center" wrapText="1"/>
      <protection locked="0"/>
    </xf>
    <xf numFmtId="0" fontId="44" fillId="0" borderId="0" xfId="3" applyFont="1" applyFill="1">
      <alignment vertical="center"/>
    </xf>
    <xf numFmtId="0" fontId="37" fillId="3" borderId="10" xfId="30" applyNumberFormat="1" applyFont="1" applyFill="1" applyBorder="1" applyAlignment="1">
      <alignment horizontal="center" vertical="center"/>
    </xf>
    <xf numFmtId="0" fontId="37" fillId="2" borderId="13" xfId="12" applyFont="1" applyFill="1" applyBorder="1" applyAlignment="1" applyProtection="1">
      <alignment horizontal="center" vertical="center"/>
    </xf>
    <xf numFmtId="0" fontId="37" fillId="2" borderId="12" xfId="12" applyFont="1" applyFill="1" applyBorder="1" applyAlignment="1" applyProtection="1">
      <alignment horizontal="center" vertical="center"/>
    </xf>
    <xf numFmtId="0" fontId="37" fillId="2" borderId="13" xfId="3" applyFont="1" applyFill="1" applyBorder="1" applyAlignment="1" applyProtection="1">
      <alignment horizontal="center" vertical="center"/>
    </xf>
    <xf numFmtId="43" fontId="14" fillId="3" borderId="10" xfId="18" applyNumberFormat="1" applyFont="1" applyFill="1" applyBorder="1" applyAlignment="1" applyProtection="1">
      <alignment horizontal="center" vertical="center" wrapText="1"/>
      <protection locked="0"/>
    </xf>
    <xf numFmtId="43" fontId="14" fillId="3" borderId="9" xfId="18" applyNumberFormat="1" applyFont="1" applyFill="1" applyBorder="1" applyAlignment="1" applyProtection="1">
      <alignment horizontal="center" vertical="center" wrapText="1"/>
      <protection locked="0"/>
    </xf>
    <xf numFmtId="43" fontId="4" fillId="3" borderId="10" xfId="18" applyNumberFormat="1" applyFont="1" applyFill="1" applyBorder="1" applyAlignment="1" applyProtection="1">
      <alignment horizontal="center" vertical="center" wrapText="1"/>
      <protection locked="0"/>
    </xf>
    <xf numFmtId="43" fontId="4" fillId="3" borderId="9" xfId="18" applyNumberFormat="1" applyFont="1" applyFill="1" applyBorder="1" applyAlignment="1" applyProtection="1">
      <alignment horizontal="center" vertical="center" wrapText="1"/>
      <protection locked="0"/>
    </xf>
    <xf numFmtId="43" fontId="4" fillId="3" borderId="9" xfId="1" applyFont="1" applyFill="1" applyBorder="1" applyAlignment="1">
      <alignment horizontal="right" vertical="center"/>
    </xf>
    <xf numFmtId="43" fontId="4" fillId="3" borderId="7" xfId="3" applyNumberFormat="1" applyFont="1" applyFill="1" applyBorder="1" applyAlignment="1" applyProtection="1">
      <alignment vertical="center"/>
    </xf>
    <xf numFmtId="43" fontId="4" fillId="3" borderId="6" xfId="3" applyNumberFormat="1" applyFont="1" applyFill="1" applyBorder="1" applyAlignment="1" applyProtection="1">
      <alignment vertical="center"/>
    </xf>
    <xf numFmtId="43" fontId="61" fillId="2" borderId="62" xfId="1" applyFont="1" applyFill="1" applyBorder="1" applyAlignment="1" applyProtection="1">
      <alignment horizontal="center" vertical="center" shrinkToFit="1"/>
    </xf>
    <xf numFmtId="0" fontId="37" fillId="2" borderId="0" xfId="36" applyNumberFormat="1" applyFont="1" applyFill="1" applyAlignment="1" applyProtection="1">
      <alignment vertical="center" shrinkToFit="1"/>
      <protection locked="0"/>
    </xf>
    <xf numFmtId="0" fontId="37" fillId="2" borderId="0" xfId="4" applyFont="1" applyFill="1" applyBorder="1" applyAlignment="1" applyProtection="1">
      <alignment horizontal="left" vertical="center" shrinkToFit="1"/>
    </xf>
    <xf numFmtId="0" fontId="23" fillId="5" borderId="0" xfId="3" applyFont="1" applyFill="1" applyAlignment="1" applyProtection="1">
      <alignment vertical="center"/>
      <protection locked="0"/>
    </xf>
    <xf numFmtId="0" fontId="61" fillId="0" borderId="0" xfId="3" applyFont="1" applyFill="1" applyAlignment="1" applyProtection="1">
      <alignment vertical="center"/>
      <protection locked="0"/>
    </xf>
    <xf numFmtId="4" fontId="9" fillId="3" borderId="0" xfId="30" applyNumberFormat="1" applyFont="1" applyFill="1" applyBorder="1" applyAlignment="1">
      <alignment horizontal="left" vertical="center"/>
    </xf>
    <xf numFmtId="43" fontId="4" fillId="3" borderId="0" xfId="3" applyNumberFormat="1" applyFont="1" applyFill="1" applyBorder="1" applyAlignment="1" applyProtection="1">
      <alignment vertical="center"/>
    </xf>
    <xf numFmtId="43" fontId="4" fillId="2" borderId="0" xfId="1" applyFont="1" applyFill="1" applyBorder="1" applyAlignment="1">
      <alignment horizontal="right" vertical="center"/>
    </xf>
    <xf numFmtId="0" fontId="9" fillId="0" borderId="0" xfId="3" applyFont="1" applyFill="1">
      <alignment vertical="center"/>
    </xf>
    <xf numFmtId="0" fontId="75" fillId="2" borderId="0" xfId="3" applyFont="1" applyFill="1" applyBorder="1" applyAlignment="1" applyProtection="1">
      <alignment horizontal="center" vertical="center" shrinkToFit="1"/>
    </xf>
    <xf numFmtId="0" fontId="23" fillId="2" borderId="0" xfId="3" applyFont="1" applyFill="1" applyBorder="1" applyAlignment="1" applyProtection="1">
      <alignment horizontal="center" vertical="center" shrinkToFit="1"/>
    </xf>
    <xf numFmtId="43" fontId="23" fillId="2" borderId="0" xfId="5" applyFont="1" applyFill="1" applyBorder="1" applyAlignment="1" applyProtection="1">
      <alignment vertical="center" shrinkToFit="1"/>
    </xf>
    <xf numFmtId="43" fontId="104" fillId="2" borderId="0" xfId="5" applyFont="1" applyFill="1" applyBorder="1" applyAlignment="1" applyProtection="1">
      <alignment vertical="center" shrinkToFit="1"/>
    </xf>
    <xf numFmtId="0" fontId="9" fillId="0" borderId="0" xfId="12" applyFont="1" applyFill="1" applyAlignment="1">
      <alignment horizontal="center" vertical="center"/>
    </xf>
    <xf numFmtId="0" fontId="75" fillId="2" borderId="10" xfId="3" applyFont="1" applyFill="1" applyBorder="1" applyAlignment="1" applyProtection="1">
      <alignment horizontal="center" vertical="center"/>
    </xf>
    <xf numFmtId="0" fontId="75" fillId="2" borderId="13" xfId="3" applyFont="1" applyFill="1" applyBorder="1" applyAlignment="1">
      <alignment horizontal="center" vertical="center" wrapText="1" shrinkToFit="1"/>
    </xf>
    <xf numFmtId="0" fontId="75" fillId="2" borderId="14" xfId="3" applyFont="1" applyFill="1" applyBorder="1" applyAlignment="1">
      <alignment horizontal="center" vertical="center" wrapText="1" shrinkToFit="1"/>
    </xf>
    <xf numFmtId="0" fontId="37" fillId="2" borderId="0" xfId="3" applyNumberFormat="1" applyFont="1" applyFill="1" applyBorder="1" applyAlignment="1" applyProtection="1">
      <alignment horizontal="center" vertical="center"/>
    </xf>
    <xf numFmtId="0" fontId="4" fillId="2" borderId="0" xfId="3" applyNumberFormat="1" applyFont="1" applyFill="1" applyBorder="1" applyAlignment="1" applyProtection="1">
      <alignment horizontal="center" vertical="center"/>
    </xf>
    <xf numFmtId="43" fontId="37" fillId="2" borderId="13" xfId="3" applyNumberFormat="1" applyFont="1" applyFill="1" applyBorder="1" applyAlignment="1" applyProtection="1">
      <alignment horizontal="center" vertical="center" wrapText="1"/>
    </xf>
    <xf numFmtId="0" fontId="75" fillId="2" borderId="10" xfId="3" applyFont="1" applyFill="1" applyBorder="1" applyAlignment="1" applyProtection="1">
      <alignment horizontal="center" vertical="center" wrapText="1"/>
    </xf>
    <xf numFmtId="4" fontId="9" fillId="3" borderId="10" xfId="30" applyNumberFormat="1" applyFont="1" applyFill="1" applyBorder="1" applyAlignment="1">
      <alignment horizontal="left" vertical="center"/>
    </xf>
    <xf numFmtId="0" fontId="75" fillId="2" borderId="10" xfId="3" applyFont="1" applyFill="1" applyBorder="1" applyAlignment="1" applyProtection="1">
      <alignment horizontal="center" vertical="center"/>
    </xf>
    <xf numFmtId="43" fontId="23" fillId="2" borderId="9" xfId="5" applyFont="1" applyFill="1" applyBorder="1" applyAlignment="1" applyProtection="1">
      <alignment vertical="center" shrinkToFit="1"/>
      <protection locked="0"/>
    </xf>
    <xf numFmtId="178" fontId="75" fillId="0" borderId="10" xfId="3" applyNumberFormat="1" applyFont="1" applyFill="1" applyBorder="1" applyAlignment="1" applyProtection="1">
      <alignment vertical="center" shrinkToFit="1"/>
      <protection locked="0"/>
    </xf>
    <xf numFmtId="0" fontId="75" fillId="2" borderId="10" xfId="3" applyFont="1" applyFill="1" applyBorder="1" applyAlignment="1">
      <alignment horizontal="left" vertical="center" shrinkToFit="1"/>
    </xf>
    <xf numFmtId="178" fontId="75" fillId="2" borderId="10" xfId="3" applyNumberFormat="1" applyFont="1" applyFill="1" applyBorder="1" applyAlignment="1">
      <alignment vertical="center" shrinkToFit="1"/>
    </xf>
    <xf numFmtId="43" fontId="23" fillId="2" borderId="9" xfId="1" applyFont="1" applyFill="1" applyBorder="1" applyAlignment="1">
      <alignment vertical="center" shrinkToFit="1"/>
    </xf>
    <xf numFmtId="178" fontId="75" fillId="2" borderId="7" xfId="3" applyNumberFormat="1" applyFont="1" applyFill="1" applyBorder="1" applyAlignment="1">
      <alignment vertical="center" shrinkToFit="1"/>
    </xf>
    <xf numFmtId="43" fontId="23" fillId="2" borderId="6" xfId="1" applyFont="1" applyFill="1" applyBorder="1" applyAlignment="1">
      <alignment vertical="center" shrinkToFit="1"/>
    </xf>
    <xf numFmtId="0" fontId="37" fillId="2" borderId="0" xfId="6" applyFont="1" applyFill="1" applyBorder="1" applyAlignment="1" applyProtection="1">
      <alignment horizontal="left" vertical="center"/>
    </xf>
    <xf numFmtId="43" fontId="37" fillId="2" borderId="13" xfId="5" applyFont="1" applyFill="1" applyBorder="1" applyAlignment="1">
      <alignment horizontal="center" vertical="center" wrapText="1"/>
    </xf>
    <xf numFmtId="43" fontId="4" fillId="2" borderId="38" xfId="5" applyFont="1" applyFill="1" applyBorder="1" applyAlignment="1">
      <alignment vertical="center" shrinkToFit="1"/>
    </xf>
    <xf numFmtId="43" fontId="4" fillId="2" borderId="35" xfId="5" applyFont="1" applyFill="1" applyBorder="1" applyAlignment="1">
      <alignment vertical="center" shrinkToFit="1"/>
    </xf>
    <xf numFmtId="0" fontId="9" fillId="2" borderId="28" xfId="3" applyFont="1" applyFill="1" applyBorder="1" applyAlignment="1">
      <alignment horizontal="center" vertical="center" shrinkToFit="1"/>
    </xf>
    <xf numFmtId="43" fontId="37" fillId="2" borderId="28" xfId="5" applyFont="1" applyFill="1" applyBorder="1" applyAlignment="1">
      <alignment horizontal="center" vertical="center" wrapText="1"/>
    </xf>
    <xf numFmtId="43" fontId="4" fillId="2" borderId="38" xfId="1" applyFont="1" applyFill="1" applyBorder="1" applyAlignment="1">
      <alignment horizontal="center" vertical="center"/>
    </xf>
    <xf numFmtId="43" fontId="4" fillId="2" borderId="35" xfId="1" applyFont="1" applyFill="1" applyBorder="1" applyAlignment="1">
      <alignment vertical="center" shrinkToFit="1"/>
    </xf>
    <xf numFmtId="0" fontId="108" fillId="2" borderId="0" xfId="7" applyFont="1" applyFill="1" applyAlignment="1" applyProtection="1">
      <alignment vertical="center"/>
    </xf>
    <xf numFmtId="0" fontId="109" fillId="2" borderId="0" xfId="7" applyFont="1" applyFill="1" applyAlignment="1" applyProtection="1">
      <alignment vertical="center"/>
    </xf>
    <xf numFmtId="0" fontId="110" fillId="2" borderId="0" xfId="7" applyFont="1" applyFill="1" applyAlignment="1" applyProtection="1">
      <alignment vertical="center"/>
    </xf>
    <xf numFmtId="43" fontId="4" fillId="0" borderId="10" xfId="3" applyNumberFormat="1" applyFont="1" applyFill="1" applyBorder="1" applyAlignment="1" applyProtection="1">
      <alignment horizontal="center" vertical="center" shrinkToFit="1"/>
      <protection locked="0"/>
    </xf>
    <xf numFmtId="43" fontId="4" fillId="2" borderId="10" xfId="3" applyNumberFormat="1" applyFont="1" applyFill="1" applyBorder="1" applyAlignment="1" applyProtection="1">
      <alignment horizontal="center" vertical="center" shrinkToFit="1"/>
      <protection locked="0"/>
    </xf>
    <xf numFmtId="43" fontId="4" fillId="2" borderId="10" xfId="5" applyNumberFormat="1" applyFont="1" applyFill="1" applyBorder="1" applyAlignment="1" applyProtection="1">
      <alignment horizontal="center" vertical="center" shrinkToFit="1"/>
      <protection locked="0"/>
    </xf>
    <xf numFmtId="43" fontId="4" fillId="2" borderId="10" xfId="5" applyNumberFormat="1" applyFont="1" applyFill="1" applyBorder="1" applyAlignment="1">
      <alignment horizontal="center" vertical="center" shrinkToFit="1"/>
    </xf>
    <xf numFmtId="43" fontId="4" fillId="2" borderId="7" xfId="5" applyNumberFormat="1" applyFont="1" applyFill="1" applyBorder="1" applyAlignment="1">
      <alignment vertical="center" shrinkToFit="1"/>
    </xf>
    <xf numFmtId="43" fontId="4" fillId="3" borderId="10" xfId="5" applyNumberFormat="1" applyFont="1" applyFill="1" applyBorder="1" applyAlignment="1" applyProtection="1">
      <alignment horizontal="center" vertical="center" shrinkToFit="1"/>
      <protection locked="0"/>
    </xf>
    <xf numFmtId="0" fontId="9" fillId="2" borderId="10" xfId="29" applyFont="1" applyFill="1" applyBorder="1" applyAlignment="1" applyProtection="1">
      <alignment horizontal="center" vertical="center"/>
      <protection locked="0"/>
    </xf>
    <xf numFmtId="0" fontId="9" fillId="2" borderId="9" xfId="29" applyFont="1" applyFill="1" applyBorder="1" applyAlignment="1" applyProtection="1">
      <alignment horizontal="center" vertical="center"/>
      <protection locked="0"/>
    </xf>
    <xf numFmtId="43" fontId="4" fillId="2" borderId="10" xfId="2" applyNumberFormat="1" applyFont="1" applyFill="1" applyBorder="1" applyAlignment="1" applyProtection="1">
      <alignment vertical="center"/>
    </xf>
    <xf numFmtId="43" fontId="4" fillId="2" borderId="7" xfId="8" applyNumberFormat="1" applyFont="1" applyFill="1" applyBorder="1" applyAlignment="1" applyProtection="1">
      <alignment vertical="center"/>
    </xf>
    <xf numFmtId="43" fontId="4" fillId="2" borderId="7" xfId="2" applyNumberFormat="1" applyFont="1" applyFill="1" applyBorder="1" applyAlignment="1" applyProtection="1">
      <alignment vertical="center"/>
    </xf>
    <xf numFmtId="43" fontId="4" fillId="2" borderId="10" xfId="1" applyNumberFormat="1" applyFont="1" applyFill="1" applyBorder="1" applyAlignment="1" applyProtection="1">
      <alignment vertical="center"/>
    </xf>
    <xf numFmtId="43" fontId="4" fillId="2" borderId="7" xfId="1" applyNumberFormat="1" applyFont="1" applyFill="1" applyBorder="1" applyAlignment="1" applyProtection="1">
      <alignment vertical="center"/>
    </xf>
    <xf numFmtId="43" fontId="4" fillId="2" borderId="9" xfId="1" applyNumberFormat="1" applyFont="1" applyFill="1" applyBorder="1" applyAlignment="1" applyProtection="1">
      <alignment vertical="center"/>
    </xf>
    <xf numFmtId="43" fontId="4" fillId="2" borderId="9" xfId="2" applyNumberFormat="1" applyFont="1" applyFill="1" applyBorder="1" applyAlignment="1" applyProtection="1">
      <alignment vertical="center"/>
    </xf>
    <xf numFmtId="43" fontId="4" fillId="2" borderId="6" xfId="2" applyNumberFormat="1" applyFont="1" applyFill="1" applyBorder="1" applyAlignment="1" applyProtection="1">
      <alignment vertical="center"/>
    </xf>
    <xf numFmtId="43" fontId="28" fillId="2" borderId="10" xfId="1" applyNumberFormat="1" applyFont="1" applyFill="1" applyBorder="1" applyAlignment="1" applyProtection="1">
      <alignment horizontal="right" vertical="center"/>
    </xf>
    <xf numFmtId="43" fontId="4" fillId="2" borderId="9" xfId="2" applyNumberFormat="1" applyFont="1" applyFill="1" applyBorder="1" applyAlignment="1">
      <alignment vertical="center"/>
    </xf>
    <xf numFmtId="43" fontId="4" fillId="2" borderId="6" xfId="30" applyNumberFormat="1" applyFont="1" applyFill="1" applyBorder="1" applyAlignment="1">
      <alignment vertical="center"/>
    </xf>
    <xf numFmtId="43" fontId="4" fillId="2" borderId="10" xfId="2" applyNumberFormat="1" applyFont="1" applyFill="1" applyBorder="1" applyAlignment="1">
      <alignment horizontal="right" vertical="center" shrinkToFit="1"/>
    </xf>
    <xf numFmtId="43" fontId="4" fillId="2" borderId="7" xfId="2" applyNumberFormat="1" applyFont="1" applyFill="1" applyBorder="1" applyAlignment="1">
      <alignment horizontal="right" vertical="center" shrinkToFit="1"/>
    </xf>
    <xf numFmtId="43" fontId="4" fillId="2" borderId="10" xfId="2" applyNumberFormat="1" applyFont="1" applyFill="1" applyBorder="1" applyAlignment="1" applyProtection="1">
      <alignment horizontal="right" vertical="center"/>
    </xf>
    <xf numFmtId="43" fontId="4" fillId="2" borderId="7" xfId="2" applyNumberFormat="1" applyFont="1" applyFill="1" applyBorder="1" applyAlignment="1" applyProtection="1">
      <alignment horizontal="right" vertical="center"/>
    </xf>
    <xf numFmtId="43" fontId="4" fillId="3" borderId="10" xfId="2" applyNumberFormat="1" applyFont="1" applyFill="1" applyBorder="1" applyAlignment="1" applyProtection="1">
      <alignment horizontal="right" vertical="center"/>
    </xf>
    <xf numFmtId="43" fontId="4" fillId="3" borderId="64" xfId="2" applyNumberFormat="1" applyFont="1" applyFill="1" applyBorder="1" applyAlignment="1" applyProtection="1">
      <alignment horizontal="right" vertical="center"/>
    </xf>
    <xf numFmtId="43" fontId="4" fillId="3" borderId="10" xfId="3" applyNumberFormat="1" applyFont="1" applyFill="1" applyBorder="1" applyAlignment="1">
      <alignment vertical="center"/>
    </xf>
    <xf numFmtId="4" fontId="111" fillId="0" borderId="10" xfId="0" applyNumberFormat="1" applyFont="1" applyFill="1" applyBorder="1" applyAlignment="1" applyProtection="1">
      <alignment horizontal="right" vertical="center" shrinkToFit="1"/>
      <protection locked="0"/>
    </xf>
    <xf numFmtId="43" fontId="111" fillId="0" borderId="10" xfId="1" applyFont="1" applyFill="1" applyBorder="1" applyAlignment="1" applyProtection="1">
      <alignment horizontal="right" vertical="center" shrinkToFit="1"/>
      <protection locked="0"/>
    </xf>
    <xf numFmtId="43" fontId="23" fillId="0" borderId="0" xfId="3" applyNumberFormat="1" applyFont="1" applyFill="1" applyAlignment="1" applyProtection="1">
      <alignment vertical="center"/>
      <protection locked="0"/>
    </xf>
    <xf numFmtId="193" fontId="23" fillId="0" borderId="0" xfId="3" applyNumberFormat="1" applyFont="1" applyFill="1" applyAlignment="1" applyProtection="1">
      <alignment vertical="center"/>
      <protection locked="0"/>
    </xf>
    <xf numFmtId="43" fontId="4" fillId="0" borderId="0" xfId="3" applyNumberFormat="1" applyFont="1" applyFill="1" applyAlignment="1" applyProtection="1">
      <alignment vertical="center"/>
      <protection locked="0"/>
    </xf>
    <xf numFmtId="43" fontId="11" fillId="0" borderId="10" xfId="1" applyFont="1" applyFill="1" applyBorder="1" applyAlignment="1">
      <alignment horizontal="right" vertical="center"/>
    </xf>
    <xf numFmtId="4" fontId="9" fillId="3" borderId="38" xfId="30" applyNumberFormat="1" applyFont="1" applyFill="1" applyBorder="1" applyAlignment="1">
      <alignment horizontal="left" vertical="center"/>
    </xf>
    <xf numFmtId="4" fontId="9" fillId="3" borderId="41" xfId="30" applyNumberFormat="1" applyFont="1" applyFill="1" applyBorder="1" applyAlignment="1">
      <alignment horizontal="left" vertical="center"/>
    </xf>
    <xf numFmtId="43" fontId="37" fillId="3" borderId="10" xfId="3" applyNumberFormat="1" applyFont="1" applyFill="1" applyBorder="1" applyAlignment="1" applyProtection="1">
      <alignment vertical="center"/>
    </xf>
    <xf numFmtId="43" fontId="37" fillId="2" borderId="10" xfId="3" applyNumberFormat="1" applyFont="1" applyFill="1" applyBorder="1" applyAlignment="1" applyProtection="1">
      <alignment vertical="center"/>
    </xf>
    <xf numFmtId="0" fontId="37" fillId="2" borderId="10" xfId="3" applyFont="1" applyFill="1" applyBorder="1">
      <alignment vertical="center"/>
    </xf>
    <xf numFmtId="10" fontId="8" fillId="2" borderId="6" xfId="1" applyNumberFormat="1" applyFont="1" applyFill="1" applyBorder="1" applyAlignment="1" applyProtection="1">
      <alignment vertical="center" shrinkToFit="1"/>
    </xf>
    <xf numFmtId="43" fontId="23" fillId="2" borderId="7" xfId="3" applyNumberFormat="1" applyFont="1" applyFill="1" applyBorder="1" applyAlignment="1" applyProtection="1">
      <alignment horizontal="center" vertical="center" shrinkToFit="1"/>
    </xf>
    <xf numFmtId="43" fontId="4" fillId="3" borderId="7" xfId="28" applyNumberFormat="1" applyFont="1" applyFill="1" applyBorder="1" applyAlignment="1">
      <alignment horizontal="right" vertical="center"/>
    </xf>
    <xf numFmtId="43" fontId="4" fillId="3" borderId="7" xfId="0" applyNumberFormat="1" applyFont="1" applyFill="1" applyBorder="1" applyAlignment="1">
      <alignment horizontal="left" vertical="center" wrapText="1"/>
    </xf>
    <xf numFmtId="43" fontId="4" fillId="2" borderId="10" xfId="5" applyFont="1" applyFill="1" applyBorder="1" applyAlignment="1" applyProtection="1">
      <alignment horizontal="center" vertical="center" wrapText="1"/>
    </xf>
    <xf numFmtId="43" fontId="4" fillId="0" borderId="10" xfId="1" applyFont="1" applyFill="1" applyBorder="1" applyAlignment="1" applyProtection="1">
      <alignment horizontal="center" vertical="center" wrapText="1"/>
      <protection locked="0"/>
    </xf>
    <xf numFmtId="43" fontId="4" fillId="8" borderId="10" xfId="1" applyFont="1" applyFill="1" applyBorder="1" applyAlignment="1" applyProtection="1">
      <alignment horizontal="center" vertical="center" wrapText="1"/>
      <protection locked="0"/>
    </xf>
    <xf numFmtId="43" fontId="4" fillId="3" borderId="10" xfId="1" applyFont="1" applyFill="1" applyBorder="1" applyAlignment="1" applyProtection="1">
      <alignment horizontal="center" vertical="center" wrapText="1"/>
      <protection locked="0"/>
    </xf>
    <xf numFmtId="43" fontId="4" fillId="0" borderId="10" xfId="1" applyFont="1" applyFill="1" applyBorder="1" applyAlignment="1" applyProtection="1">
      <alignment horizontal="center" vertical="center" wrapText="1"/>
    </xf>
    <xf numFmtId="43" fontId="4" fillId="8" borderId="10" xfId="1" applyFont="1" applyFill="1" applyBorder="1" applyAlignment="1" applyProtection="1">
      <alignment horizontal="center" vertical="center" wrapText="1"/>
    </xf>
    <xf numFmtId="43" fontId="4" fillId="2" borderId="7" xfId="3" applyNumberFormat="1" applyFont="1" applyFill="1" applyBorder="1" applyAlignment="1">
      <alignment vertical="center"/>
    </xf>
    <xf numFmtId="43" fontId="4" fillId="2" borderId="10" xfId="1" applyNumberFormat="1" applyFont="1" applyFill="1" applyBorder="1" applyAlignment="1">
      <alignment vertical="center"/>
    </xf>
    <xf numFmtId="43" fontId="4" fillId="2" borderId="7" xfId="3" applyNumberFormat="1" applyFont="1" applyFill="1" applyBorder="1" applyAlignment="1">
      <alignment horizontal="right" vertical="center" wrapText="1"/>
    </xf>
    <xf numFmtId="43" fontId="4" fillId="2" borderId="7" xfId="3" applyNumberFormat="1" applyFont="1" applyFill="1" applyBorder="1" applyAlignment="1">
      <alignment horizontal="center" vertical="center" wrapText="1"/>
    </xf>
    <xf numFmtId="43" fontId="4" fillId="2" borderId="7" xfId="5" applyNumberFormat="1" applyFont="1" applyFill="1" applyBorder="1" applyAlignment="1">
      <alignment vertical="center" wrapText="1"/>
    </xf>
    <xf numFmtId="43" fontId="37" fillId="0" borderId="0" xfId="3" applyNumberFormat="1" applyFont="1" applyFill="1" applyAlignment="1">
      <alignment horizontal="center" vertical="center" wrapText="1"/>
    </xf>
    <xf numFmtId="0" fontId="107" fillId="2" borderId="10" xfId="7" quotePrefix="1" applyFont="1" applyFill="1" applyBorder="1" applyAlignment="1" applyProtection="1">
      <alignment horizontal="left" vertical="center"/>
      <protection locked="0"/>
    </xf>
    <xf numFmtId="0" fontId="107" fillId="2" borderId="9" xfId="7" quotePrefix="1" applyFont="1" applyFill="1" applyBorder="1" applyAlignment="1" applyProtection="1">
      <alignment horizontal="left" vertical="center"/>
      <protection locked="0"/>
    </xf>
    <xf numFmtId="0" fontId="107" fillId="2" borderId="7" xfId="7" quotePrefix="1" applyFont="1" applyFill="1" applyBorder="1" applyAlignment="1" applyProtection="1">
      <alignment horizontal="left" vertical="center"/>
      <protection locked="0"/>
    </xf>
    <xf numFmtId="0" fontId="107" fillId="2" borderId="6" xfId="7" quotePrefix="1" applyFont="1" applyFill="1" applyBorder="1" applyAlignment="1" applyProtection="1">
      <alignment horizontal="left" vertical="center"/>
      <protection locked="0"/>
    </xf>
    <xf numFmtId="0" fontId="13" fillId="2" borderId="0" xfId="3" applyFont="1" applyFill="1" applyBorder="1" applyAlignment="1" applyProtection="1">
      <alignment horizontal="center" vertical="center" wrapText="1" shrinkToFit="1"/>
      <protection locked="0"/>
    </xf>
    <xf numFmtId="0" fontId="8" fillId="2" borderId="13" xfId="3" applyFont="1" applyFill="1" applyBorder="1" applyAlignment="1" applyProtection="1">
      <alignment horizontal="left" vertical="center" wrapText="1"/>
      <protection locked="0"/>
    </xf>
    <xf numFmtId="0" fontId="8" fillId="2" borderId="12" xfId="3" applyFont="1" applyFill="1" applyBorder="1" applyAlignment="1" applyProtection="1">
      <alignment horizontal="left" vertical="center" wrapText="1"/>
      <protection locked="0"/>
    </xf>
    <xf numFmtId="0" fontId="17" fillId="3" borderId="0" xfId="18" applyFont="1" applyFill="1" applyAlignment="1" applyProtection="1">
      <alignment horizontal="center" vertical="center"/>
      <protection locked="0"/>
    </xf>
    <xf numFmtId="182" fontId="15" fillId="3" borderId="0" xfId="18" applyNumberFormat="1" applyFont="1" applyFill="1" applyBorder="1" applyAlignment="1" applyProtection="1">
      <alignment horizontal="left" vertical="center"/>
    </xf>
    <xf numFmtId="0" fontId="85" fillId="0" borderId="0" xfId="18" applyFont="1" applyFill="1" applyBorder="1" applyAlignment="1" applyProtection="1">
      <alignment horizontal="center" vertical="center"/>
    </xf>
    <xf numFmtId="0" fontId="17" fillId="2" borderId="0" xfId="18" applyFont="1" applyFill="1" applyAlignment="1" applyProtection="1">
      <alignment horizontal="center" vertical="center"/>
      <protection locked="0"/>
    </xf>
    <xf numFmtId="182" fontId="15" fillId="2" borderId="0" xfId="18" applyNumberFormat="1" applyFont="1" applyFill="1" applyBorder="1" applyAlignment="1" applyProtection="1">
      <alignment horizontal="left" vertical="center"/>
    </xf>
    <xf numFmtId="0" fontId="15" fillId="3" borderId="0" xfId="18" applyFont="1" applyFill="1" applyBorder="1" applyAlignment="1" applyProtection="1">
      <alignment horizontal="left" vertical="center"/>
    </xf>
    <xf numFmtId="0" fontId="38" fillId="0" borderId="0" xfId="18" applyFont="1" applyFill="1" applyBorder="1" applyAlignment="1" applyProtection="1">
      <alignment horizontal="center" vertical="center"/>
    </xf>
    <xf numFmtId="182" fontId="15" fillId="3" borderId="15" xfId="18" applyNumberFormat="1" applyFont="1" applyFill="1" applyBorder="1" applyAlignment="1" applyProtection="1">
      <alignment horizontal="left" vertical="center"/>
    </xf>
    <xf numFmtId="0" fontId="39" fillId="2" borderId="0" xfId="18" applyFont="1" applyFill="1" applyAlignment="1" applyProtection="1">
      <alignment horizontal="center" vertical="center"/>
      <protection hidden="1"/>
    </xf>
    <xf numFmtId="182" fontId="4" fillId="2" borderId="0" xfId="0" applyNumberFormat="1" applyFont="1" applyFill="1" applyBorder="1" applyAlignment="1" applyProtection="1">
      <alignment horizontal="center" vertical="center"/>
    </xf>
    <xf numFmtId="0" fontId="27" fillId="2" borderId="0" xfId="18" applyFont="1" applyFill="1" applyAlignment="1" applyProtection="1">
      <alignment horizontal="center" vertical="center"/>
      <protection hidden="1"/>
    </xf>
    <xf numFmtId="0" fontId="31" fillId="2" borderId="0" xfId="18" applyFont="1" applyFill="1" applyAlignment="1" applyProtection="1">
      <alignment horizontal="center" vertical="center"/>
      <protection hidden="1"/>
    </xf>
    <xf numFmtId="0" fontId="14" fillId="3" borderId="14" xfId="18" applyFont="1" applyFill="1" applyBorder="1" applyAlignment="1" applyProtection="1">
      <alignment horizontal="center" vertical="center" wrapText="1"/>
      <protection locked="0"/>
    </xf>
    <xf numFmtId="0" fontId="14" fillId="3" borderId="11" xfId="18" applyFont="1" applyFill="1" applyBorder="1" applyAlignment="1" applyProtection="1">
      <alignment horizontal="center" vertical="center" wrapText="1"/>
      <protection locked="0"/>
    </xf>
    <xf numFmtId="43" fontId="14" fillId="3" borderId="13" xfId="18" applyNumberFormat="1" applyFont="1" applyFill="1" applyBorder="1" applyAlignment="1" applyProtection="1">
      <alignment horizontal="center" vertical="center" wrapText="1"/>
      <protection locked="0"/>
    </xf>
    <xf numFmtId="43" fontId="14" fillId="3" borderId="12" xfId="18" applyNumberFormat="1" applyFont="1" applyFill="1" applyBorder="1" applyAlignment="1" applyProtection="1">
      <alignment horizontal="center" vertical="center" wrapText="1"/>
      <protection locked="0"/>
    </xf>
    <xf numFmtId="0" fontId="9" fillId="2" borderId="14" xfId="4" applyFont="1" applyFill="1" applyBorder="1" applyAlignment="1" applyProtection="1">
      <alignment horizontal="center" vertical="center" shrinkToFit="1"/>
    </xf>
    <xf numFmtId="0" fontId="9" fillId="2" borderId="11" xfId="4" applyFont="1" applyFill="1" applyBorder="1" applyAlignment="1" applyProtection="1">
      <alignment horizontal="center" vertical="center" shrinkToFit="1"/>
    </xf>
    <xf numFmtId="0" fontId="9" fillId="2" borderId="13" xfId="4" applyFont="1" applyFill="1" applyBorder="1" applyAlignment="1" applyProtection="1">
      <alignment horizontal="center" vertical="center"/>
    </xf>
    <xf numFmtId="0" fontId="9" fillId="2" borderId="12" xfId="4" applyFont="1" applyFill="1" applyBorder="1" applyAlignment="1" applyProtection="1">
      <alignment horizontal="center" vertical="center"/>
    </xf>
    <xf numFmtId="0" fontId="62" fillId="2" borderId="0" xfId="6" applyFont="1" applyFill="1" applyAlignment="1" applyProtection="1">
      <alignment horizontal="center" vertical="center"/>
    </xf>
    <xf numFmtId="43" fontId="9" fillId="3" borderId="70" xfId="1" applyFont="1" applyFill="1" applyBorder="1" applyAlignment="1" applyProtection="1">
      <alignment horizontal="center" vertical="center"/>
    </xf>
    <xf numFmtId="43" fontId="9" fillId="3" borderId="5" xfId="1" applyFont="1" applyFill="1" applyBorder="1" applyAlignment="1" applyProtection="1">
      <alignment horizontal="center" vertical="center"/>
    </xf>
    <xf numFmtId="43" fontId="9" fillId="3" borderId="71" xfId="1" applyFont="1" applyFill="1" applyBorder="1" applyAlignment="1" applyProtection="1">
      <alignment horizontal="center" vertical="center"/>
    </xf>
    <xf numFmtId="0" fontId="41" fillId="3" borderId="8" xfId="3" applyFont="1" applyFill="1" applyBorder="1" applyAlignment="1" applyProtection="1">
      <alignment horizontal="center" vertical="center" shrinkToFit="1"/>
      <protection locked="0"/>
    </xf>
    <xf numFmtId="0" fontId="41" fillId="3" borderId="7" xfId="3" applyFont="1" applyFill="1" applyBorder="1" applyAlignment="1" applyProtection="1">
      <alignment horizontal="center" vertical="center" shrinkToFit="1"/>
      <protection locked="0"/>
    </xf>
    <xf numFmtId="0" fontId="9" fillId="3" borderId="12" xfId="3" applyFont="1" applyFill="1" applyBorder="1" applyAlignment="1" applyProtection="1">
      <alignment horizontal="center" vertical="center"/>
    </xf>
    <xf numFmtId="0" fontId="9" fillId="3" borderId="9" xfId="3" applyFont="1" applyFill="1" applyBorder="1" applyAlignment="1" applyProtection="1">
      <alignment horizontal="center" vertical="center"/>
    </xf>
    <xf numFmtId="43" fontId="9" fillId="3" borderId="14" xfId="13" applyFont="1" applyFill="1" applyBorder="1" applyAlignment="1" applyProtection="1">
      <alignment horizontal="center" vertical="center" wrapText="1"/>
    </xf>
    <xf numFmtId="43" fontId="9" fillId="3" borderId="11" xfId="13" applyFont="1" applyFill="1" applyBorder="1" applyAlignment="1" applyProtection="1">
      <alignment horizontal="center" vertical="center" wrapText="1"/>
    </xf>
    <xf numFmtId="43" fontId="9" fillId="3" borderId="13" xfId="1" applyFont="1" applyFill="1" applyBorder="1" applyAlignment="1" applyProtection="1">
      <alignment horizontal="center" vertical="center" wrapText="1"/>
    </xf>
    <xf numFmtId="43" fontId="9" fillId="3" borderId="10" xfId="1" applyFont="1" applyFill="1" applyBorder="1" applyAlignment="1" applyProtection="1">
      <alignment horizontal="center" vertical="center" wrapText="1"/>
    </xf>
    <xf numFmtId="43" fontId="9" fillId="3" borderId="10" xfId="1" applyFont="1" applyFill="1" applyBorder="1" applyAlignment="1" applyProtection="1">
      <alignment horizontal="center" vertical="center"/>
    </xf>
    <xf numFmtId="43" fontId="9" fillId="3" borderId="13" xfId="1" applyFont="1" applyFill="1" applyBorder="1" applyAlignment="1" applyProtection="1">
      <alignment horizontal="center" vertical="center"/>
    </xf>
    <xf numFmtId="43" fontId="9" fillId="3" borderId="42" xfId="1" applyFont="1" applyFill="1" applyBorder="1" applyAlignment="1" applyProtection="1">
      <alignment horizontal="center" vertical="center" wrapText="1"/>
    </xf>
    <xf numFmtId="43" fontId="9" fillId="3" borderId="33" xfId="1" applyFont="1" applyFill="1" applyBorder="1" applyAlignment="1" applyProtection="1">
      <alignment horizontal="center" vertical="center" wrapText="1"/>
    </xf>
    <xf numFmtId="43" fontId="9" fillId="3" borderId="17" xfId="1" applyFont="1" applyFill="1" applyBorder="1" applyAlignment="1" applyProtection="1">
      <alignment horizontal="center" vertical="center"/>
    </xf>
    <xf numFmtId="43" fontId="37" fillId="2" borderId="0" xfId="1" applyFont="1" applyFill="1" applyAlignment="1" applyProtection="1">
      <alignment horizontal="center" vertical="center"/>
    </xf>
    <xf numFmtId="0" fontId="70" fillId="2" borderId="0" xfId="0" applyNumberFormat="1" applyFont="1" applyFill="1" applyAlignment="1">
      <alignment horizontal="center" vertical="center"/>
    </xf>
    <xf numFmtId="43" fontId="9" fillId="2" borderId="13" xfId="1" applyFont="1" applyFill="1" applyBorder="1" applyAlignment="1">
      <alignment horizontal="center" vertical="center" wrapText="1"/>
    </xf>
    <xf numFmtId="43" fontId="9" fillId="2" borderId="12" xfId="1" applyFont="1" applyFill="1" applyBorder="1" applyAlignment="1">
      <alignment horizontal="center" vertical="center" wrapText="1"/>
    </xf>
    <xf numFmtId="0" fontId="9" fillId="2" borderId="8" xfId="3" applyFont="1" applyFill="1" applyBorder="1" applyAlignment="1">
      <alignment horizontal="center" vertical="center" shrinkToFit="1"/>
    </xf>
    <xf numFmtId="0" fontId="9" fillId="2" borderId="7" xfId="3" applyFont="1" applyFill="1" applyBorder="1" applyAlignment="1">
      <alignment horizontal="center" vertical="center" shrinkToFit="1"/>
    </xf>
    <xf numFmtId="0" fontId="9" fillId="2" borderId="14" xfId="3" applyFont="1" applyFill="1" applyBorder="1" applyAlignment="1">
      <alignment horizontal="center" vertical="center" wrapText="1"/>
    </xf>
    <xf numFmtId="0" fontId="9" fillId="2" borderId="11" xfId="3"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2" borderId="33" xfId="0" applyFont="1" applyFill="1" applyBorder="1" applyAlignment="1">
      <alignment horizontal="center" vertical="center" wrapText="1"/>
    </xf>
    <xf numFmtId="43" fontId="9" fillId="2" borderId="10" xfId="1" applyFont="1" applyFill="1" applyBorder="1" applyAlignment="1">
      <alignment horizontal="center" vertical="center" wrapText="1"/>
    </xf>
    <xf numFmtId="0" fontId="37" fillId="3" borderId="10" xfId="0" applyFont="1" applyFill="1" applyBorder="1" applyAlignment="1" applyProtection="1">
      <alignment horizontal="center" vertical="center" wrapText="1"/>
    </xf>
    <xf numFmtId="0" fontId="37" fillId="3" borderId="12" xfId="0" applyFont="1" applyFill="1" applyBorder="1" applyAlignment="1" applyProtection="1">
      <alignment horizontal="center" vertical="center" wrapText="1"/>
    </xf>
    <xf numFmtId="0" fontId="37" fillId="3" borderId="9" xfId="0" applyFont="1" applyFill="1" applyBorder="1" applyAlignment="1" applyProtection="1">
      <alignment horizontal="center" vertical="center" wrapText="1"/>
    </xf>
    <xf numFmtId="0" fontId="37" fillId="3" borderId="13" xfId="0" applyFont="1" applyFill="1" applyBorder="1" applyAlignment="1" applyProtection="1">
      <alignment horizontal="center" vertical="center" wrapText="1"/>
    </xf>
    <xf numFmtId="0" fontId="4" fillId="0" borderId="0" xfId="9" applyFont="1" applyFill="1" applyAlignment="1">
      <alignment horizontal="left" vertical="center"/>
    </xf>
    <xf numFmtId="0" fontId="37" fillId="2" borderId="0" xfId="6" applyFont="1" applyFill="1" applyBorder="1" applyAlignment="1" applyProtection="1">
      <alignment horizontal="left" vertical="center"/>
    </xf>
    <xf numFmtId="43" fontId="41" fillId="3" borderId="8" xfId="1" applyFont="1" applyFill="1" applyBorder="1" applyAlignment="1">
      <alignment horizontal="center" vertical="center"/>
    </xf>
    <xf numFmtId="43" fontId="41" fillId="3" borderId="7" xfId="1" applyFont="1" applyFill="1" applyBorder="1" applyAlignment="1">
      <alignment horizontal="center" vertical="center"/>
    </xf>
    <xf numFmtId="0" fontId="37" fillId="3" borderId="14" xfId="0" applyFont="1" applyFill="1" applyBorder="1" applyAlignment="1" applyProtection="1">
      <alignment horizontal="center" vertical="center" wrapText="1"/>
    </xf>
    <xf numFmtId="0" fontId="37" fillId="3" borderId="11" xfId="0" applyFont="1" applyFill="1" applyBorder="1" applyAlignment="1" applyProtection="1">
      <alignment horizontal="center" vertical="center" wrapText="1"/>
    </xf>
    <xf numFmtId="0" fontId="9" fillId="2" borderId="12" xfId="3" applyFont="1" applyFill="1" applyBorder="1" applyAlignment="1" applyProtection="1">
      <alignment horizontal="center" vertical="center" wrapText="1"/>
    </xf>
    <xf numFmtId="0" fontId="9" fillId="2" borderId="9" xfId="3" applyFont="1" applyFill="1" applyBorder="1" applyAlignment="1" applyProtection="1">
      <alignment horizontal="center" vertical="center" wrapText="1"/>
    </xf>
    <xf numFmtId="0" fontId="9" fillId="2" borderId="14" xfId="3" applyFont="1" applyFill="1" applyBorder="1" applyAlignment="1" applyProtection="1">
      <alignment horizontal="center" vertical="center"/>
    </xf>
    <xf numFmtId="0" fontId="9" fillId="2" borderId="11" xfId="3" applyFont="1" applyFill="1" applyBorder="1" applyAlignment="1" applyProtection="1">
      <alignment horizontal="center" vertical="center"/>
    </xf>
    <xf numFmtId="0" fontId="9" fillId="2" borderId="13" xfId="3" applyFont="1" applyFill="1" applyBorder="1" applyAlignment="1" applyProtection="1">
      <alignment horizontal="center" vertical="center"/>
    </xf>
    <xf numFmtId="0" fontId="39" fillId="2" borderId="0" xfId="3" applyFont="1" applyFill="1" applyAlignment="1" applyProtection="1">
      <alignment horizontal="center" vertical="center"/>
    </xf>
    <xf numFmtId="191" fontId="61" fillId="2" borderId="13" xfId="3" applyNumberFormat="1" applyFont="1" applyFill="1" applyBorder="1" applyAlignment="1" applyProtection="1">
      <alignment horizontal="center" vertical="center" wrapText="1"/>
    </xf>
    <xf numFmtId="0" fontId="61" fillId="2" borderId="13" xfId="0" applyFont="1" applyFill="1" applyBorder="1" applyAlignment="1" applyProtection="1">
      <alignment horizontal="center" vertical="center" wrapText="1"/>
    </xf>
    <xf numFmtId="0" fontId="61" fillId="2" borderId="10" xfId="0" applyFont="1" applyFill="1" applyBorder="1" applyAlignment="1" applyProtection="1">
      <alignment horizontal="center" vertical="center" wrapText="1"/>
    </xf>
    <xf numFmtId="0" fontId="75" fillId="2" borderId="12" xfId="0" applyFont="1" applyFill="1" applyBorder="1" applyAlignment="1" applyProtection="1">
      <alignment horizontal="center" vertical="center" wrapText="1"/>
    </xf>
    <xf numFmtId="0" fontId="75" fillId="2" borderId="9" xfId="0" applyFont="1" applyFill="1" applyBorder="1" applyAlignment="1" applyProtection="1">
      <alignment horizontal="center" vertical="center" wrapText="1"/>
    </xf>
    <xf numFmtId="0" fontId="75" fillId="2" borderId="14" xfId="3" applyFont="1" applyFill="1" applyBorder="1" applyAlignment="1" applyProtection="1">
      <alignment horizontal="center" vertical="center" wrapText="1"/>
    </xf>
    <xf numFmtId="0" fontId="75" fillId="2" borderId="11" xfId="3" applyFont="1" applyFill="1" applyBorder="1" applyAlignment="1" applyProtection="1">
      <alignment horizontal="center" vertical="center" wrapText="1"/>
    </xf>
    <xf numFmtId="0" fontId="75" fillId="2" borderId="13" xfId="3" applyFont="1" applyFill="1" applyBorder="1" applyAlignment="1" applyProtection="1">
      <alignment horizontal="center" vertical="center" wrapText="1"/>
    </xf>
    <xf numFmtId="0" fontId="75" fillId="2" borderId="10" xfId="3" applyFont="1" applyFill="1" applyBorder="1" applyAlignment="1" applyProtection="1">
      <alignment horizontal="center" vertical="center" wrapText="1"/>
    </xf>
    <xf numFmtId="0" fontId="61" fillId="2" borderId="13" xfId="3" applyFont="1" applyFill="1" applyBorder="1" applyAlignment="1" applyProtection="1">
      <alignment horizontal="center" vertical="center" wrapText="1"/>
    </xf>
    <xf numFmtId="191" fontId="61" fillId="3" borderId="13" xfId="3" applyNumberFormat="1" applyFont="1" applyFill="1" applyBorder="1" applyAlignment="1" applyProtection="1">
      <alignment horizontal="center" vertical="center" wrapText="1"/>
      <protection locked="0"/>
    </xf>
    <xf numFmtId="0" fontId="61" fillId="3" borderId="13" xfId="3" applyFont="1" applyFill="1" applyBorder="1" applyAlignment="1" applyProtection="1">
      <alignment horizontal="center" vertical="center" wrapText="1"/>
    </xf>
    <xf numFmtId="0" fontId="61" fillId="3" borderId="10" xfId="3" applyFont="1" applyFill="1" applyBorder="1" applyAlignment="1" applyProtection="1">
      <alignment horizontal="center" vertical="center" wrapText="1"/>
    </xf>
    <xf numFmtId="0" fontId="61" fillId="2" borderId="10" xfId="3" applyFont="1" applyFill="1" applyBorder="1" applyAlignment="1" applyProtection="1">
      <alignment horizontal="center" vertical="center" wrapText="1"/>
    </xf>
    <xf numFmtId="0" fontId="61" fillId="2" borderId="12" xfId="0" applyFont="1" applyFill="1" applyBorder="1" applyAlignment="1" applyProtection="1">
      <alignment horizontal="center" vertical="center" wrapText="1"/>
    </xf>
    <xf numFmtId="0" fontId="61" fillId="2" borderId="9" xfId="0" applyFont="1" applyFill="1" applyBorder="1" applyAlignment="1" applyProtection="1">
      <alignment horizontal="center" vertical="center" wrapText="1"/>
    </xf>
    <xf numFmtId="0" fontId="61" fillId="2" borderId="14" xfId="3" applyFont="1" applyFill="1" applyBorder="1" applyAlignment="1" applyProtection="1">
      <alignment horizontal="center" vertical="center" wrapText="1"/>
    </xf>
    <xf numFmtId="0" fontId="61" fillId="2" borderId="11" xfId="3" applyFont="1" applyFill="1" applyBorder="1" applyAlignment="1" applyProtection="1">
      <alignment horizontal="center" vertical="center" wrapText="1"/>
    </xf>
    <xf numFmtId="0" fontId="61" fillId="3" borderId="58" xfId="3" applyFont="1" applyFill="1" applyBorder="1" applyAlignment="1" applyProtection="1">
      <alignment horizontal="center" vertical="center" wrapText="1"/>
    </xf>
    <xf numFmtId="0" fontId="61" fillId="2" borderId="58" xfId="3" applyFont="1" applyFill="1" applyBorder="1" applyAlignment="1" applyProtection="1">
      <alignment horizontal="center" vertical="center" wrapText="1"/>
    </xf>
    <xf numFmtId="0" fontId="37" fillId="2" borderId="14" xfId="3" applyFont="1" applyFill="1" applyBorder="1" applyAlignment="1" applyProtection="1">
      <alignment vertical="center"/>
    </xf>
    <xf numFmtId="0" fontId="37" fillId="2" borderId="13" xfId="3" applyFont="1" applyFill="1" applyBorder="1" applyAlignment="1" applyProtection="1">
      <alignment vertical="center"/>
    </xf>
    <xf numFmtId="0" fontId="37" fillId="2" borderId="12" xfId="3" applyFont="1" applyFill="1" applyBorder="1" applyAlignment="1" applyProtection="1">
      <alignment vertical="center"/>
    </xf>
    <xf numFmtId="0" fontId="41" fillId="2" borderId="11" xfId="3" applyFont="1" applyFill="1" applyBorder="1" applyAlignment="1" applyProtection="1">
      <alignment horizontal="center" vertical="center" shrinkToFit="1"/>
    </xf>
    <xf numFmtId="0" fontId="41" fillId="2" borderId="10" xfId="3" applyFont="1" applyFill="1" applyBorder="1" applyAlignment="1" applyProtection="1">
      <alignment horizontal="center" vertical="center" shrinkToFit="1"/>
    </xf>
    <xf numFmtId="0" fontId="4" fillId="2" borderId="11" xfId="3" applyFont="1" applyFill="1" applyBorder="1" applyAlignment="1" applyProtection="1">
      <alignment vertical="center"/>
    </xf>
    <xf numFmtId="0" fontId="4" fillId="2" borderId="10" xfId="3" applyFont="1" applyFill="1" applyBorder="1" applyAlignment="1" applyProtection="1">
      <alignment vertical="center"/>
    </xf>
    <xf numFmtId="0" fontId="4" fillId="2" borderId="9" xfId="3" applyFont="1" applyFill="1" applyBorder="1" applyAlignment="1" applyProtection="1">
      <alignment vertical="center"/>
    </xf>
    <xf numFmtId="0" fontId="8" fillId="2" borderId="46" xfId="3" applyFont="1" applyFill="1" applyBorder="1" applyAlignment="1" applyProtection="1">
      <alignment horizontal="center" vertical="center" shrinkToFit="1"/>
    </xf>
    <xf numFmtId="0" fontId="8" fillId="2" borderId="40" xfId="3" applyFont="1" applyFill="1" applyBorder="1" applyAlignment="1" applyProtection="1">
      <alignment horizontal="center" vertical="center" shrinkToFit="1"/>
    </xf>
    <xf numFmtId="0" fontId="9" fillId="2" borderId="13" xfId="3" applyNumberFormat="1" applyFont="1" applyFill="1" applyBorder="1" applyAlignment="1" applyProtection="1">
      <alignment horizontal="center" vertical="center" wrapText="1"/>
    </xf>
    <xf numFmtId="0" fontId="4" fillId="2" borderId="13" xfId="3" applyNumberFormat="1" applyFont="1" applyFill="1" applyBorder="1" applyAlignment="1" applyProtection="1">
      <alignment horizontal="center" vertical="center" wrapText="1"/>
    </xf>
    <xf numFmtId="0" fontId="9" fillId="2" borderId="14" xfId="3" applyFont="1" applyFill="1" applyBorder="1" applyAlignment="1" applyProtection="1">
      <alignment horizontal="center" vertical="center" wrapText="1"/>
    </xf>
    <xf numFmtId="0" fontId="9" fillId="2" borderId="11" xfId="3" applyFont="1" applyFill="1" applyBorder="1" applyAlignment="1" applyProtection="1">
      <alignment horizontal="center" vertical="center" wrapText="1"/>
    </xf>
    <xf numFmtId="0" fontId="9" fillId="2" borderId="13" xfId="3" applyFont="1" applyFill="1" applyBorder="1" applyAlignment="1" applyProtection="1">
      <alignment horizontal="center" vertical="center" wrapText="1"/>
    </xf>
    <xf numFmtId="0" fontId="9" fillId="2" borderId="10" xfId="3" applyFont="1" applyFill="1" applyBorder="1" applyAlignment="1" applyProtection="1">
      <alignment horizontal="center" vertical="center" wrapText="1"/>
    </xf>
    <xf numFmtId="0" fontId="9" fillId="2" borderId="28" xfId="3" applyNumberFormat="1" applyFont="1" applyFill="1" applyBorder="1" applyAlignment="1" applyProtection="1">
      <alignment horizontal="center" vertical="center" wrapText="1"/>
    </xf>
    <xf numFmtId="0" fontId="9" fillId="2" borderId="27" xfId="3" applyNumberFormat="1" applyFont="1" applyFill="1" applyBorder="1" applyAlignment="1" applyProtection="1">
      <alignment horizontal="center" vertical="center" wrapText="1"/>
    </xf>
    <xf numFmtId="0" fontId="9" fillId="3" borderId="13" xfId="30" applyNumberFormat="1" applyFont="1" applyFill="1" applyBorder="1" applyAlignment="1">
      <alignment horizontal="center" vertical="center"/>
    </xf>
    <xf numFmtId="0" fontId="9" fillId="3" borderId="10" xfId="30" applyNumberFormat="1" applyFont="1" applyFill="1" applyBorder="1" applyAlignment="1">
      <alignment horizontal="center" vertical="center"/>
    </xf>
    <xf numFmtId="0" fontId="9" fillId="3" borderId="14" xfId="30" applyNumberFormat="1" applyFont="1" applyFill="1" applyBorder="1" applyAlignment="1">
      <alignment horizontal="center" vertical="center"/>
    </xf>
    <xf numFmtId="0" fontId="9" fillId="3" borderId="11" xfId="30" applyNumberFormat="1" applyFont="1" applyFill="1" applyBorder="1" applyAlignment="1">
      <alignment horizontal="center" vertical="center"/>
    </xf>
    <xf numFmtId="0" fontId="70" fillId="2" borderId="0" xfId="3" applyFont="1" applyFill="1" applyAlignment="1" applyProtection="1">
      <alignment horizontal="center" vertical="center"/>
    </xf>
    <xf numFmtId="0" fontId="9" fillId="3" borderId="12" xfId="3" applyFont="1" applyFill="1" applyBorder="1" applyAlignment="1" applyProtection="1">
      <alignment horizontal="center" vertical="center" wrapText="1"/>
    </xf>
    <xf numFmtId="0" fontId="9" fillId="3" borderId="9" xfId="3" applyFont="1" applyFill="1" applyBorder="1" applyAlignment="1" applyProtection="1">
      <alignment horizontal="center" vertical="center" wrapText="1"/>
    </xf>
    <xf numFmtId="4" fontId="9" fillId="3" borderId="11" xfId="30" applyNumberFormat="1" applyFont="1" applyFill="1" applyBorder="1" applyAlignment="1">
      <alignment horizontal="center" vertical="center"/>
    </xf>
    <xf numFmtId="4" fontId="9" fillId="3" borderId="10" xfId="30" applyNumberFormat="1" applyFont="1" applyFill="1" applyBorder="1" applyAlignment="1">
      <alignment horizontal="left" vertical="center"/>
    </xf>
    <xf numFmtId="4" fontId="9" fillId="3" borderId="8" xfId="30" applyNumberFormat="1" applyFont="1" applyFill="1" applyBorder="1" applyAlignment="1">
      <alignment horizontal="center" vertical="center"/>
    </xf>
    <xf numFmtId="0" fontId="9" fillId="3" borderId="10" xfId="3" applyFont="1" applyFill="1" applyBorder="1" applyAlignment="1" applyProtection="1">
      <alignment horizontal="left" vertical="center"/>
    </xf>
    <xf numFmtId="0" fontId="4" fillId="3" borderId="10" xfId="3" applyFont="1" applyFill="1" applyBorder="1" applyAlignment="1" applyProtection="1">
      <alignment horizontal="left" vertical="center"/>
    </xf>
    <xf numFmtId="0" fontId="9" fillId="3" borderId="7" xfId="3" applyFont="1" applyFill="1" applyBorder="1" applyAlignment="1" applyProtection="1">
      <alignment horizontal="left" vertical="center"/>
    </xf>
    <xf numFmtId="0" fontId="4" fillId="3" borderId="7" xfId="3" applyFont="1" applyFill="1" applyBorder="1" applyAlignment="1" applyProtection="1">
      <alignment horizontal="left" vertical="center"/>
    </xf>
    <xf numFmtId="4" fontId="9" fillId="3" borderId="38" xfId="30" applyNumberFormat="1" applyFont="1" applyFill="1" applyBorder="1" applyAlignment="1">
      <alignment horizontal="left" vertical="center"/>
    </xf>
    <xf numFmtId="4" fontId="9" fillId="3" borderId="41" xfId="30" applyNumberFormat="1" applyFont="1" applyFill="1" applyBorder="1" applyAlignment="1">
      <alignment horizontal="left" vertical="center"/>
    </xf>
    <xf numFmtId="43" fontId="61" fillId="2" borderId="12" xfId="1" applyFont="1" applyFill="1" applyBorder="1" applyAlignment="1" applyProtection="1">
      <alignment horizontal="center" vertical="center" wrapText="1"/>
    </xf>
    <xf numFmtId="43" fontId="61" fillId="2" borderId="9" xfId="1" applyFont="1" applyFill="1" applyBorder="1" applyAlignment="1" applyProtection="1">
      <alignment horizontal="center" vertical="center" wrapText="1"/>
    </xf>
    <xf numFmtId="43" fontId="61" fillId="2" borderId="13" xfId="1" applyFont="1" applyFill="1" applyBorder="1" applyAlignment="1" applyProtection="1">
      <alignment horizontal="center" vertical="center" wrapText="1"/>
    </xf>
    <xf numFmtId="43" fontId="61" fillId="2" borderId="10" xfId="1" applyFont="1" applyFill="1" applyBorder="1" applyAlignment="1" applyProtection="1">
      <alignment horizontal="center" vertical="center" wrapText="1"/>
    </xf>
    <xf numFmtId="0" fontId="9" fillId="3" borderId="13" xfId="3" applyFont="1" applyFill="1" applyBorder="1" applyAlignment="1" applyProtection="1">
      <alignment horizontal="center" vertical="center" wrapText="1"/>
    </xf>
    <xf numFmtId="0" fontId="9" fillId="3" borderId="10" xfId="3" applyFont="1" applyFill="1" applyBorder="1" applyAlignment="1" applyProtection="1">
      <alignment horizontal="center" vertical="center" wrapText="1"/>
    </xf>
    <xf numFmtId="0" fontId="61" fillId="2" borderId="12" xfId="3" applyFont="1" applyFill="1" applyBorder="1" applyAlignment="1" applyProtection="1">
      <alignment horizontal="center" vertical="center" wrapText="1"/>
    </xf>
    <xf numFmtId="0" fontId="61" fillId="2" borderId="9" xfId="3" applyFont="1" applyFill="1" applyBorder="1" applyAlignment="1" applyProtection="1">
      <alignment horizontal="center" vertical="center" wrapText="1"/>
    </xf>
    <xf numFmtId="0" fontId="61" fillId="2" borderId="42" xfId="3" applyFont="1" applyFill="1" applyBorder="1" applyAlignment="1" applyProtection="1">
      <alignment horizontal="center" vertical="center" wrapText="1"/>
    </xf>
    <xf numFmtId="0" fontId="61" fillId="2" borderId="33" xfId="3" applyFont="1" applyFill="1" applyBorder="1" applyAlignment="1" applyProtection="1">
      <alignment horizontal="center" vertical="center" wrapText="1"/>
    </xf>
    <xf numFmtId="0" fontId="37" fillId="3" borderId="14" xfId="30" applyNumberFormat="1" applyFont="1" applyFill="1" applyBorder="1" applyAlignment="1">
      <alignment horizontal="center" vertical="center"/>
    </xf>
    <xf numFmtId="0" fontId="37" fillId="3" borderId="13" xfId="30" applyNumberFormat="1" applyFont="1" applyFill="1" applyBorder="1" applyAlignment="1">
      <alignment horizontal="center" vertical="center"/>
    </xf>
    <xf numFmtId="0" fontId="37" fillId="3" borderId="11" xfId="30" applyNumberFormat="1" applyFont="1" applyFill="1" applyBorder="1" applyAlignment="1">
      <alignment horizontal="center" vertical="center"/>
    </xf>
    <xf numFmtId="0" fontId="37" fillId="3" borderId="10" xfId="30" applyNumberFormat="1" applyFont="1" applyFill="1" applyBorder="1" applyAlignment="1">
      <alignment horizontal="center" vertical="center"/>
    </xf>
    <xf numFmtId="4" fontId="9" fillId="3" borderId="7" xfId="30" applyNumberFormat="1" applyFont="1" applyFill="1" applyBorder="1" applyAlignment="1">
      <alignment horizontal="left" vertical="center"/>
    </xf>
    <xf numFmtId="0" fontId="37" fillId="3" borderId="12" xfId="30" applyNumberFormat="1" applyFont="1" applyFill="1" applyBorder="1" applyAlignment="1">
      <alignment horizontal="center" vertical="center"/>
    </xf>
    <xf numFmtId="0" fontId="37" fillId="3" borderId="9" xfId="30" applyNumberFormat="1" applyFont="1" applyFill="1" applyBorder="1" applyAlignment="1">
      <alignment horizontal="center" vertical="center"/>
    </xf>
    <xf numFmtId="0" fontId="37" fillId="2" borderId="48" xfId="3" applyFont="1" applyFill="1" applyBorder="1" applyAlignment="1">
      <alignment horizontal="left" vertical="center"/>
    </xf>
    <xf numFmtId="0" fontId="37" fillId="2" borderId="27" xfId="3" applyFont="1" applyFill="1" applyBorder="1" applyAlignment="1">
      <alignment horizontal="left" vertical="center"/>
    </xf>
    <xf numFmtId="0" fontId="37" fillId="2" borderId="26" xfId="3" applyFont="1" applyFill="1" applyBorder="1" applyAlignment="1">
      <alignment horizontal="left" vertical="center"/>
    </xf>
    <xf numFmtId="0" fontId="37" fillId="2" borderId="14" xfId="3" applyFont="1" applyFill="1" applyBorder="1" applyAlignment="1">
      <alignment horizontal="center" vertical="center" wrapText="1"/>
    </xf>
    <xf numFmtId="0" fontId="37" fillId="2" borderId="11"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37" fillId="2" borderId="12" xfId="3" applyFont="1" applyFill="1" applyBorder="1" applyAlignment="1">
      <alignment horizontal="center" vertical="center" wrapText="1"/>
    </xf>
    <xf numFmtId="0" fontId="37" fillId="2" borderId="9" xfId="3" applyFont="1" applyFill="1" applyBorder="1" applyAlignment="1">
      <alignment horizontal="center" vertical="center" wrapText="1"/>
    </xf>
    <xf numFmtId="43" fontId="37" fillId="2" borderId="13" xfId="5" applyFont="1" applyFill="1" applyBorder="1" applyAlignment="1">
      <alignment horizontal="center" vertical="center" wrapText="1"/>
    </xf>
    <xf numFmtId="43" fontId="37" fillId="2" borderId="10" xfId="5" applyFont="1" applyFill="1" applyBorder="1" applyAlignment="1">
      <alignment horizontal="center" vertical="center" wrapText="1"/>
    </xf>
    <xf numFmtId="43" fontId="37" fillId="2" borderId="12" xfId="5" applyFont="1" applyFill="1" applyBorder="1" applyAlignment="1">
      <alignment horizontal="center" vertical="center" wrapText="1"/>
    </xf>
    <xf numFmtId="43" fontId="37" fillId="2" borderId="9" xfId="5" applyFont="1" applyFill="1" applyBorder="1" applyAlignment="1">
      <alignment horizontal="center" vertical="center" wrapText="1"/>
    </xf>
    <xf numFmtId="0" fontId="37" fillId="2" borderId="10" xfId="3" applyFont="1" applyFill="1" applyBorder="1" applyAlignment="1">
      <alignment horizontal="center" vertical="center" wrapText="1"/>
    </xf>
    <xf numFmtId="0" fontId="37" fillId="2" borderId="8" xfId="3" applyFont="1" applyFill="1" applyBorder="1" applyAlignment="1">
      <alignment horizontal="center" vertical="center" shrinkToFit="1"/>
    </xf>
    <xf numFmtId="0" fontId="37" fillId="2" borderId="7" xfId="3" applyFont="1" applyFill="1" applyBorder="1" applyAlignment="1">
      <alignment horizontal="center" vertical="center" shrinkToFit="1"/>
    </xf>
    <xf numFmtId="0" fontId="9" fillId="2" borderId="13" xfId="3" applyNumberFormat="1" applyFont="1" applyFill="1" applyBorder="1" applyAlignment="1">
      <alignment horizontal="center" vertical="center" wrapText="1"/>
    </xf>
    <xf numFmtId="0" fontId="9" fillId="2" borderId="48" xfId="3" applyFont="1" applyFill="1" applyBorder="1" applyAlignment="1">
      <alignment horizontal="center" vertical="center"/>
    </xf>
    <xf numFmtId="0" fontId="9" fillId="2" borderId="47" xfId="3" applyFont="1" applyFill="1" applyBorder="1" applyAlignment="1">
      <alignment horizontal="center" vertical="center"/>
    </xf>
    <xf numFmtId="0" fontId="9" fillId="2" borderId="12" xfId="3" applyNumberFormat="1" applyFont="1" applyFill="1" applyBorder="1" applyAlignment="1">
      <alignment horizontal="center" vertical="center" wrapText="1"/>
    </xf>
    <xf numFmtId="0" fontId="9" fillId="2" borderId="13" xfId="3" applyFont="1" applyFill="1" applyBorder="1" applyAlignment="1">
      <alignment horizontal="center" vertical="center"/>
    </xf>
    <xf numFmtId="0" fontId="9" fillId="2" borderId="10" xfId="3" applyFont="1" applyFill="1" applyBorder="1" applyAlignment="1">
      <alignment horizontal="center" vertical="center"/>
    </xf>
    <xf numFmtId="0" fontId="37" fillId="2" borderId="14" xfId="3" applyFont="1" applyFill="1" applyBorder="1" applyAlignment="1">
      <alignment horizontal="center" vertical="center"/>
    </xf>
    <xf numFmtId="0" fontId="37" fillId="2" borderId="11" xfId="3" applyFont="1" applyFill="1" applyBorder="1" applyAlignment="1">
      <alignment horizontal="center" vertical="center"/>
    </xf>
    <xf numFmtId="0" fontId="37" fillId="2" borderId="13" xfId="3" applyFont="1" applyFill="1" applyBorder="1" applyAlignment="1">
      <alignment horizontal="center" vertical="center"/>
    </xf>
    <xf numFmtId="0" fontId="37" fillId="2" borderId="10" xfId="3" applyFont="1" applyFill="1" applyBorder="1" applyAlignment="1">
      <alignment horizontal="center" vertical="center"/>
    </xf>
    <xf numFmtId="0" fontId="37" fillId="2" borderId="12" xfId="3" applyFont="1" applyFill="1" applyBorder="1" applyAlignment="1">
      <alignment horizontal="center" vertical="center"/>
    </xf>
    <xf numFmtId="0" fontId="37" fillId="2" borderId="9" xfId="3" applyFont="1" applyFill="1" applyBorder="1" applyAlignment="1">
      <alignment horizontal="center" vertical="center"/>
    </xf>
    <xf numFmtId="0" fontId="37" fillId="2" borderId="13" xfId="3" applyNumberFormat="1" applyFont="1" applyFill="1" applyBorder="1" applyAlignment="1">
      <alignment horizontal="center" vertical="center" wrapText="1"/>
    </xf>
    <xf numFmtId="0" fontId="37" fillId="2" borderId="12" xfId="3" applyNumberFormat="1" applyFont="1" applyFill="1" applyBorder="1" applyAlignment="1">
      <alignment horizontal="center" vertical="center" wrapText="1"/>
    </xf>
    <xf numFmtId="0" fontId="37" fillId="2" borderId="28" xfId="3" applyNumberFormat="1" applyFont="1" applyFill="1" applyBorder="1" applyAlignment="1">
      <alignment horizontal="center" vertical="center" wrapText="1"/>
    </xf>
    <xf numFmtId="0" fontId="37" fillId="2" borderId="39" xfId="3" applyNumberFormat="1" applyFont="1" applyFill="1" applyBorder="1" applyAlignment="1">
      <alignment horizontal="center" vertical="center" wrapText="1"/>
    </xf>
    <xf numFmtId="0" fontId="75" fillId="2" borderId="13" xfId="3" applyFont="1" applyFill="1" applyBorder="1" applyAlignment="1" applyProtection="1">
      <alignment horizontal="center" vertical="center"/>
    </xf>
    <xf numFmtId="0" fontId="75" fillId="2" borderId="12" xfId="3" applyFont="1" applyFill="1" applyBorder="1" applyAlignment="1" applyProtection="1">
      <alignment horizontal="center" vertical="center"/>
    </xf>
    <xf numFmtId="0" fontId="75" fillId="2" borderId="8" xfId="3" applyFont="1" applyFill="1" applyBorder="1" applyAlignment="1" applyProtection="1">
      <alignment horizontal="center" vertical="center" shrinkToFit="1"/>
    </xf>
    <xf numFmtId="0" fontId="75" fillId="2" borderId="7" xfId="3" applyFont="1" applyFill="1" applyBorder="1" applyAlignment="1" applyProtection="1">
      <alignment horizontal="center" vertical="center" shrinkToFit="1"/>
    </xf>
    <xf numFmtId="0" fontId="75" fillId="2" borderId="14" xfId="3" applyFont="1" applyFill="1" applyBorder="1" applyAlignment="1" applyProtection="1">
      <alignment horizontal="center" vertical="center"/>
    </xf>
    <xf numFmtId="0" fontId="75" fillId="2" borderId="11" xfId="3" applyFont="1" applyFill="1" applyBorder="1" applyAlignment="1" applyProtection="1">
      <alignment horizontal="center" vertical="center"/>
    </xf>
    <xf numFmtId="0" fontId="75" fillId="2" borderId="10" xfId="3" applyFont="1" applyFill="1" applyBorder="1" applyAlignment="1" applyProtection="1">
      <alignment horizontal="center" vertical="center"/>
    </xf>
    <xf numFmtId="0" fontId="9" fillId="3" borderId="28"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37" fillId="3" borderId="42" xfId="0" applyFont="1" applyFill="1" applyBorder="1" applyAlignment="1">
      <alignment horizontal="center" vertical="center" wrapText="1"/>
    </xf>
    <xf numFmtId="0" fontId="37" fillId="3" borderId="33" xfId="0" applyFont="1" applyFill="1" applyBorder="1" applyAlignment="1">
      <alignment horizontal="center" vertical="center" wrapText="1"/>
    </xf>
    <xf numFmtId="0" fontId="37" fillId="3" borderId="29" xfId="3" applyFont="1" applyFill="1" applyBorder="1" applyAlignment="1" applyProtection="1">
      <alignment horizontal="center" vertical="center" wrapText="1"/>
    </xf>
    <xf numFmtId="0" fontId="37" fillId="3" borderId="25" xfId="3" applyFont="1" applyFill="1" applyBorder="1" applyAlignment="1" applyProtection="1">
      <alignment horizontal="center" vertical="center" wrapText="1"/>
    </xf>
    <xf numFmtId="0" fontId="37" fillId="3" borderId="8" xfId="0" applyFont="1" applyFill="1" applyBorder="1" applyAlignment="1">
      <alignment horizontal="center" vertical="center" wrapText="1"/>
    </xf>
    <xf numFmtId="0" fontId="37" fillId="3" borderId="7" xfId="0" applyFont="1" applyFill="1" applyBorder="1" applyAlignment="1">
      <alignment horizontal="center" vertical="center" wrapText="1"/>
    </xf>
    <xf numFmtId="0" fontId="9" fillId="3" borderId="70"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37" fillId="2" borderId="29" xfId="3" applyFont="1" applyFill="1" applyBorder="1" applyAlignment="1">
      <alignment horizontal="center" vertical="center" wrapText="1"/>
    </xf>
    <xf numFmtId="0" fontId="37" fillId="2" borderId="25" xfId="3" applyFont="1" applyFill="1" applyBorder="1" applyAlignment="1">
      <alignment horizontal="center" vertical="center" wrapText="1"/>
    </xf>
    <xf numFmtId="43" fontId="37" fillId="2" borderId="70" xfId="5" applyFont="1" applyFill="1" applyBorder="1" applyAlignment="1">
      <alignment horizontal="center" vertical="center" wrapText="1"/>
    </xf>
    <xf numFmtId="43" fontId="37" fillId="2" borderId="5" xfId="5" applyFont="1" applyFill="1" applyBorder="1" applyAlignment="1">
      <alignment horizontal="center" vertical="center" wrapText="1"/>
    </xf>
    <xf numFmtId="43" fontId="37" fillId="2" borderId="71" xfId="5" applyFont="1" applyFill="1" applyBorder="1" applyAlignment="1">
      <alignment horizontal="center" vertical="center" wrapText="1"/>
    </xf>
    <xf numFmtId="43" fontId="37" fillId="2" borderId="42" xfId="5" applyFont="1" applyFill="1" applyBorder="1" applyAlignment="1">
      <alignment horizontal="center" vertical="center" wrapText="1"/>
    </xf>
    <xf numFmtId="43" fontId="37" fillId="2" borderId="33" xfId="5" applyFont="1" applyFill="1" applyBorder="1" applyAlignment="1">
      <alignment horizontal="center" vertical="center" wrapText="1"/>
    </xf>
    <xf numFmtId="0" fontId="37" fillId="2" borderId="42" xfId="3" applyFont="1" applyFill="1" applyBorder="1" applyAlignment="1">
      <alignment horizontal="center" vertical="center" wrapText="1"/>
    </xf>
    <xf numFmtId="0" fontId="37" fillId="2" borderId="33" xfId="3" applyFont="1" applyFill="1" applyBorder="1" applyAlignment="1">
      <alignment horizontal="center" vertical="center" wrapText="1"/>
    </xf>
    <xf numFmtId="0" fontId="75" fillId="2" borderId="13" xfId="3" applyFont="1" applyFill="1" applyBorder="1" applyAlignment="1">
      <alignment horizontal="center" vertical="center"/>
    </xf>
    <xf numFmtId="0" fontId="75" fillId="2" borderId="12" xfId="3" applyFont="1" applyFill="1" applyBorder="1" applyAlignment="1">
      <alignment horizontal="center" vertical="center" wrapText="1"/>
    </xf>
    <xf numFmtId="0" fontId="75" fillId="2" borderId="9" xfId="3" applyFont="1" applyFill="1" applyBorder="1" applyAlignment="1">
      <alignment horizontal="center" vertical="center" wrapText="1"/>
    </xf>
    <xf numFmtId="0" fontId="75" fillId="2" borderId="14" xfId="3" applyFont="1" applyFill="1" applyBorder="1" applyAlignment="1">
      <alignment horizontal="center" vertical="center" wrapText="1"/>
    </xf>
    <xf numFmtId="0" fontId="75" fillId="2" borderId="11" xfId="3" applyFont="1" applyFill="1" applyBorder="1" applyAlignment="1">
      <alignment horizontal="center" vertical="center" wrapText="1"/>
    </xf>
    <xf numFmtId="0" fontId="75" fillId="2" borderId="13" xfId="3" applyFont="1" applyFill="1" applyBorder="1" applyAlignment="1">
      <alignment horizontal="center" vertical="center" wrapText="1"/>
    </xf>
    <xf numFmtId="0" fontId="75" fillId="2" borderId="10" xfId="3" applyFont="1" applyFill="1" applyBorder="1" applyAlignment="1">
      <alignment horizontal="center" vertical="center" wrapText="1"/>
    </xf>
    <xf numFmtId="0" fontId="9" fillId="2" borderId="28" xfId="3" applyFont="1" applyFill="1" applyBorder="1" applyAlignment="1" applyProtection="1">
      <alignment horizontal="center" vertical="center"/>
    </xf>
    <xf numFmtId="0" fontId="9" fillId="2" borderId="27" xfId="3" applyFont="1" applyFill="1" applyBorder="1" applyAlignment="1" applyProtection="1">
      <alignment horizontal="center" vertical="center"/>
    </xf>
    <xf numFmtId="0" fontId="9" fillId="2" borderId="39" xfId="3" applyFont="1" applyFill="1" applyBorder="1" applyAlignment="1" applyProtection="1">
      <alignment horizontal="center" vertical="center"/>
    </xf>
    <xf numFmtId="0" fontId="9" fillId="2" borderId="28" xfId="3" applyFont="1" applyFill="1" applyBorder="1" applyAlignment="1" applyProtection="1">
      <alignment horizontal="center" vertical="center" wrapText="1"/>
    </xf>
    <xf numFmtId="0" fontId="9" fillId="2" borderId="27" xfId="3" applyFont="1" applyFill="1" applyBorder="1" applyAlignment="1" applyProtection="1">
      <alignment horizontal="center" vertical="center" wrapText="1"/>
    </xf>
    <xf numFmtId="0" fontId="9" fillId="2" borderId="39" xfId="3" applyFont="1" applyFill="1" applyBorder="1" applyAlignment="1" applyProtection="1">
      <alignment horizontal="center" vertical="center" wrapText="1"/>
    </xf>
    <xf numFmtId="0" fontId="9" fillId="2" borderId="52" xfId="3" applyFont="1" applyFill="1" applyBorder="1" applyAlignment="1" applyProtection="1">
      <alignment horizontal="center" vertical="center" wrapText="1"/>
    </xf>
    <xf numFmtId="0" fontId="9" fillId="2" borderId="32" xfId="3" applyFont="1" applyFill="1" applyBorder="1" applyAlignment="1" applyProtection="1">
      <alignment horizontal="center" vertical="center" wrapText="1"/>
    </xf>
    <xf numFmtId="0" fontId="9" fillId="2" borderId="42" xfId="3" applyFont="1" applyFill="1" applyBorder="1" applyAlignment="1" applyProtection="1">
      <alignment horizontal="center" vertical="center" wrapText="1"/>
    </xf>
    <xf numFmtId="0" fontId="9" fillId="2" borderId="33" xfId="3" applyFont="1" applyFill="1" applyBorder="1" applyAlignment="1" applyProtection="1">
      <alignment horizontal="center" vertical="center" wrapText="1"/>
    </xf>
    <xf numFmtId="0" fontId="9" fillId="2" borderId="42" xfId="3" applyFont="1" applyFill="1" applyBorder="1" applyAlignment="1" applyProtection="1">
      <alignment horizontal="center" vertical="center"/>
    </xf>
    <xf numFmtId="0" fontId="9" fillId="2" borderId="33" xfId="3" applyFont="1" applyFill="1" applyBorder="1" applyAlignment="1" applyProtection="1">
      <alignment horizontal="center" vertical="center"/>
    </xf>
    <xf numFmtId="43" fontId="9" fillId="2" borderId="28" xfId="1" applyFont="1" applyFill="1" applyBorder="1" applyAlignment="1">
      <alignment horizontal="center" vertical="center" wrapText="1"/>
    </xf>
    <xf numFmtId="43" fontId="9" fillId="2" borderId="39" xfId="1" applyFont="1" applyFill="1" applyBorder="1" applyAlignment="1">
      <alignment horizontal="center" vertical="center" wrapText="1"/>
    </xf>
    <xf numFmtId="43" fontId="9" fillId="2" borderId="27" xfId="1" applyFont="1" applyFill="1" applyBorder="1" applyAlignment="1">
      <alignment horizontal="center" vertical="center" wrapText="1"/>
    </xf>
    <xf numFmtId="43" fontId="9" fillId="2" borderId="26" xfId="1" applyFont="1" applyFill="1" applyBorder="1" applyAlignment="1">
      <alignment horizontal="center" vertical="center" wrapText="1"/>
    </xf>
    <xf numFmtId="0" fontId="37" fillId="2" borderId="14" xfId="3" applyFont="1" applyFill="1" applyBorder="1" applyAlignment="1">
      <alignment horizontal="left" vertical="center"/>
    </xf>
    <xf numFmtId="0" fontId="37" fillId="2" borderId="13" xfId="3" applyFont="1" applyFill="1" applyBorder="1" applyAlignment="1">
      <alignment horizontal="left" vertical="center"/>
    </xf>
    <xf numFmtId="0" fontId="37" fillId="2" borderId="28" xfId="3" applyFont="1" applyFill="1" applyBorder="1" applyAlignment="1">
      <alignment horizontal="left" vertical="center"/>
    </xf>
    <xf numFmtId="0" fontId="37" fillId="2" borderId="12" xfId="3" applyFont="1" applyFill="1" applyBorder="1" applyAlignment="1">
      <alignment horizontal="left" vertical="center"/>
    </xf>
    <xf numFmtId="43" fontId="37" fillId="2" borderId="47" xfId="5" applyFont="1" applyFill="1" applyBorder="1" applyAlignment="1">
      <alignment horizontal="center" vertical="center"/>
    </xf>
    <xf numFmtId="43" fontId="37" fillId="2" borderId="54" xfId="5" applyFont="1" applyFill="1" applyBorder="1" applyAlignment="1">
      <alignment horizontal="center" vertical="center"/>
    </xf>
    <xf numFmtId="43" fontId="37" fillId="2" borderId="44" xfId="5" applyFont="1" applyFill="1" applyBorder="1" applyAlignment="1">
      <alignment horizontal="center" vertical="center"/>
    </xf>
    <xf numFmtId="43" fontId="37" fillId="2" borderId="47" xfId="5" applyFont="1" applyFill="1" applyBorder="1" applyAlignment="1">
      <alignment horizontal="left" vertical="center"/>
    </xf>
    <xf numFmtId="43" fontId="37" fillId="2" borderId="23" xfId="5" applyFont="1" applyFill="1" applyBorder="1" applyAlignment="1">
      <alignment horizontal="left" vertical="center"/>
    </xf>
    <xf numFmtId="43" fontId="37" fillId="2" borderId="44" xfId="5" applyFont="1" applyFill="1" applyBorder="1" applyAlignment="1">
      <alignment horizontal="left" vertical="center"/>
    </xf>
    <xf numFmtId="0" fontId="70" fillId="2" borderId="0" xfId="3" applyFont="1" applyFill="1" applyBorder="1" applyAlignment="1">
      <alignment horizontal="center" vertical="center"/>
    </xf>
    <xf numFmtId="0" fontId="37" fillId="2" borderId="31" xfId="3" applyFont="1" applyFill="1" applyBorder="1" applyAlignment="1">
      <alignment horizontal="left" vertical="center"/>
    </xf>
    <xf numFmtId="0" fontId="37" fillId="2" borderId="53" xfId="3" applyFont="1" applyFill="1" applyBorder="1" applyAlignment="1">
      <alignment horizontal="left" vertical="center"/>
    </xf>
    <xf numFmtId="0" fontId="37" fillId="2" borderId="68" xfId="3" applyFont="1" applyFill="1" applyBorder="1" applyAlignment="1">
      <alignment horizontal="left" vertical="center"/>
    </xf>
    <xf numFmtId="0" fontId="70" fillId="3" borderId="0" xfId="3" applyFont="1" applyFill="1" applyAlignment="1" applyProtection="1">
      <alignment horizontal="center" vertical="center"/>
    </xf>
    <xf numFmtId="178" fontId="37" fillId="2" borderId="47" xfId="3" applyNumberFormat="1" applyFont="1" applyFill="1" applyBorder="1" applyAlignment="1" applyProtection="1">
      <alignment horizontal="center" vertical="center" wrapText="1"/>
      <protection locked="0"/>
    </xf>
    <xf numFmtId="178" fontId="37" fillId="2" borderId="54" xfId="3" applyNumberFormat="1" applyFont="1" applyFill="1" applyBorder="1" applyAlignment="1" applyProtection="1">
      <alignment horizontal="center" vertical="center" wrapText="1"/>
      <protection locked="0"/>
    </xf>
    <xf numFmtId="178" fontId="37" fillId="2" borderId="44" xfId="3" applyNumberFormat="1" applyFont="1" applyFill="1" applyBorder="1" applyAlignment="1" applyProtection="1">
      <alignment horizontal="center" vertical="center" wrapText="1"/>
      <protection locked="0"/>
    </xf>
    <xf numFmtId="0" fontId="37" fillId="2" borderId="14" xfId="3" applyFont="1" applyFill="1" applyBorder="1" applyAlignment="1">
      <alignment horizontal="left" vertical="center" shrinkToFit="1"/>
    </xf>
    <xf numFmtId="0" fontId="37" fillId="2" borderId="13" xfId="3" applyFont="1" applyFill="1" applyBorder="1" applyAlignment="1">
      <alignment horizontal="left" vertical="center" shrinkToFit="1"/>
    </xf>
    <xf numFmtId="0" fontId="37" fillId="2" borderId="12" xfId="3" applyFont="1" applyFill="1" applyBorder="1" applyAlignment="1">
      <alignment horizontal="left" vertical="center" shrinkToFit="1"/>
    </xf>
    <xf numFmtId="0" fontId="37" fillId="2" borderId="29" xfId="3" applyFont="1" applyFill="1" applyBorder="1" applyAlignment="1">
      <alignment horizontal="left" vertical="center" shrinkToFit="1"/>
    </xf>
    <xf numFmtId="0" fontId="37" fillId="2" borderId="42" xfId="3" applyFont="1" applyFill="1" applyBorder="1" applyAlignment="1">
      <alignment horizontal="left" vertical="center" shrinkToFit="1"/>
    </xf>
    <xf numFmtId="0" fontId="37" fillId="2" borderId="52" xfId="3" applyFont="1" applyFill="1" applyBorder="1" applyAlignment="1">
      <alignment horizontal="left" vertical="center" shrinkToFit="1"/>
    </xf>
    <xf numFmtId="0" fontId="37" fillId="2" borderId="25" xfId="3" applyFont="1" applyFill="1" applyBorder="1" applyAlignment="1">
      <alignment horizontal="left" vertical="center" shrinkToFit="1"/>
    </xf>
    <xf numFmtId="0" fontId="37" fillId="2" borderId="33" xfId="3" applyFont="1" applyFill="1" applyBorder="1" applyAlignment="1">
      <alignment horizontal="left" vertical="center" shrinkToFit="1"/>
    </xf>
    <xf numFmtId="0" fontId="37" fillId="2" borderId="32" xfId="3" applyFont="1" applyFill="1" applyBorder="1" applyAlignment="1">
      <alignment horizontal="left" vertical="center" shrinkToFit="1"/>
    </xf>
    <xf numFmtId="0" fontId="4" fillId="2" borderId="8" xfId="3" applyFont="1" applyFill="1" applyBorder="1" applyAlignment="1">
      <alignment horizontal="center" vertical="center" shrinkToFit="1"/>
    </xf>
    <xf numFmtId="0" fontId="4" fillId="2" borderId="7" xfId="3" applyFont="1" applyFill="1" applyBorder="1" applyAlignment="1">
      <alignment horizontal="center" vertical="center" shrinkToFit="1"/>
    </xf>
    <xf numFmtId="0" fontId="75" fillId="2" borderId="8" xfId="3" applyFont="1" applyFill="1" applyBorder="1" applyAlignment="1">
      <alignment horizontal="center" vertical="center" shrinkToFit="1"/>
    </xf>
    <xf numFmtId="0" fontId="75" fillId="2" borderId="7" xfId="3" applyFont="1" applyFill="1" applyBorder="1" applyAlignment="1">
      <alignment horizontal="center" vertical="center" shrinkToFit="1"/>
    </xf>
    <xf numFmtId="0" fontId="37" fillId="2" borderId="0" xfId="3" applyNumberFormat="1" applyFont="1" applyFill="1" applyBorder="1" applyAlignment="1">
      <alignment horizontal="left" vertical="center" wrapText="1"/>
    </xf>
    <xf numFmtId="0" fontId="9" fillId="3" borderId="0" xfId="3" applyFont="1" applyFill="1" applyBorder="1" applyAlignment="1">
      <alignment horizontal="left" vertical="center" shrinkToFit="1"/>
    </xf>
    <xf numFmtId="0" fontId="37" fillId="2" borderId="11" xfId="3" applyFont="1" applyFill="1" applyBorder="1" applyAlignment="1" applyProtection="1">
      <alignment horizontal="center" vertical="center"/>
      <protection locked="0"/>
    </xf>
    <xf numFmtId="0" fontId="4" fillId="2" borderId="13" xfId="3" applyFont="1" applyFill="1" applyBorder="1" applyAlignment="1">
      <alignment horizontal="center" vertical="center"/>
    </xf>
    <xf numFmtId="0" fontId="4" fillId="2" borderId="10" xfId="3" applyFont="1" applyFill="1" applyBorder="1" applyAlignment="1">
      <alignment horizontal="center" vertical="center"/>
    </xf>
    <xf numFmtId="0" fontId="9" fillId="2" borderId="28" xfId="3" applyFont="1" applyFill="1" applyBorder="1" applyAlignment="1">
      <alignment horizontal="center" vertical="center"/>
    </xf>
    <xf numFmtId="0" fontId="4" fillId="2" borderId="27" xfId="3" applyFont="1" applyFill="1" applyBorder="1" applyAlignment="1">
      <alignment horizontal="center" vertical="center"/>
    </xf>
    <xf numFmtId="0" fontId="4" fillId="2" borderId="39" xfId="3" applyFont="1" applyFill="1" applyBorder="1" applyAlignment="1">
      <alignment horizontal="center" vertical="center"/>
    </xf>
    <xf numFmtId="0" fontId="37" fillId="2" borderId="47" xfId="3" applyFont="1" applyFill="1" applyBorder="1" applyAlignment="1">
      <alignment horizontal="center" vertical="center" shrinkToFit="1"/>
    </xf>
    <xf numFmtId="0" fontId="37" fillId="2" borderId="54" xfId="3" applyFont="1" applyFill="1" applyBorder="1" applyAlignment="1">
      <alignment horizontal="center" vertical="center" shrinkToFit="1"/>
    </xf>
    <xf numFmtId="0" fontId="37" fillId="2" borderId="44" xfId="3" applyFont="1" applyFill="1" applyBorder="1" applyAlignment="1">
      <alignment horizontal="center" vertical="center" shrinkToFit="1"/>
    </xf>
    <xf numFmtId="0" fontId="37" fillId="2" borderId="7" xfId="4" applyFont="1" applyFill="1" applyBorder="1" applyAlignment="1" applyProtection="1">
      <alignment horizontal="center" vertical="center" wrapText="1"/>
      <protection locked="0"/>
    </xf>
    <xf numFmtId="43" fontId="9" fillId="2" borderId="47" xfId="4" applyNumberFormat="1" applyFont="1" applyFill="1" applyBorder="1" applyAlignment="1" applyProtection="1">
      <alignment horizontal="center" vertical="center" shrinkToFit="1"/>
      <protection locked="0"/>
    </xf>
    <xf numFmtId="43" fontId="9" fillId="2" borderId="54" xfId="4" applyNumberFormat="1" applyFont="1" applyFill="1" applyBorder="1" applyAlignment="1" applyProtection="1">
      <alignment horizontal="center" vertical="center" shrinkToFit="1"/>
      <protection locked="0"/>
    </xf>
    <xf numFmtId="43" fontId="9" fillId="2" borderId="44" xfId="4" applyNumberFormat="1" applyFont="1" applyFill="1" applyBorder="1" applyAlignment="1" applyProtection="1">
      <alignment horizontal="center" vertical="center" shrinkToFit="1"/>
      <protection locked="0"/>
    </xf>
    <xf numFmtId="0" fontId="75" fillId="2" borderId="13" xfId="3" applyFont="1" applyFill="1" applyBorder="1" applyAlignment="1">
      <alignment horizontal="center" vertical="center" wrapText="1" shrinkToFit="1"/>
    </xf>
    <xf numFmtId="0" fontId="75" fillId="2" borderId="10" xfId="3" applyFont="1" applyFill="1" applyBorder="1" applyAlignment="1">
      <alignment horizontal="center" vertical="center" wrapText="1" shrinkToFit="1"/>
    </xf>
    <xf numFmtId="0" fontId="75" fillId="2" borderId="12" xfId="3" applyFont="1" applyFill="1" applyBorder="1" applyAlignment="1">
      <alignment horizontal="center" vertical="center" wrapText="1" shrinkToFit="1"/>
    </xf>
    <xf numFmtId="0" fontId="37" fillId="2" borderId="0" xfId="4" applyFont="1" applyFill="1" applyBorder="1" applyAlignment="1">
      <alignment horizontal="right" vertical="center"/>
    </xf>
    <xf numFmtId="0" fontId="75" fillId="2" borderId="8" xfId="4" applyFont="1" applyFill="1" applyBorder="1" applyAlignment="1">
      <alignment horizontal="center" vertical="center" shrinkToFit="1"/>
    </xf>
    <xf numFmtId="0" fontId="75" fillId="2" borderId="7" xfId="4" applyFont="1" applyFill="1" applyBorder="1" applyAlignment="1">
      <alignment horizontal="center" vertical="center" shrinkToFit="1"/>
    </xf>
    <xf numFmtId="0" fontId="75" fillId="2" borderId="14" xfId="3" applyFont="1" applyFill="1" applyBorder="1" applyAlignment="1">
      <alignment horizontal="center" vertical="center" wrapText="1" shrinkToFit="1"/>
    </xf>
    <xf numFmtId="0" fontId="75" fillId="2" borderId="11" xfId="3" applyFont="1" applyFill="1" applyBorder="1" applyAlignment="1">
      <alignment horizontal="center" vertical="center" wrapText="1" shrinkToFit="1"/>
    </xf>
    <xf numFmtId="0" fontId="70" fillId="2" borderId="0" xfId="4" applyFont="1" applyFill="1" applyAlignment="1">
      <alignment horizontal="center" vertical="center"/>
    </xf>
    <xf numFmtId="0" fontId="9" fillId="2" borderId="8" xfId="4" applyFont="1" applyFill="1" applyBorder="1" applyAlignment="1">
      <alignment horizontal="center" vertical="center"/>
    </xf>
    <xf numFmtId="0" fontId="9" fillId="2" borderId="7" xfId="4" applyFont="1" applyFill="1" applyBorder="1" applyAlignment="1">
      <alignment horizontal="center" vertical="center"/>
    </xf>
    <xf numFmtId="0" fontId="9" fillId="2" borderId="14" xfId="4" applyFont="1" applyFill="1" applyBorder="1" applyAlignment="1">
      <alignment horizontal="center" vertical="center"/>
    </xf>
    <xf numFmtId="0" fontId="9" fillId="2" borderId="11" xfId="4" applyFont="1" applyFill="1" applyBorder="1" applyAlignment="1">
      <alignment horizontal="center" vertical="center"/>
    </xf>
    <xf numFmtId="0" fontId="9" fillId="2" borderId="13" xfId="4" applyFont="1" applyFill="1" applyBorder="1" applyAlignment="1">
      <alignment horizontal="center" vertical="center"/>
    </xf>
    <xf numFmtId="0" fontId="9" fillId="2" borderId="10" xfId="4" applyFont="1" applyFill="1" applyBorder="1" applyAlignment="1">
      <alignment horizontal="center" vertical="center"/>
    </xf>
    <xf numFmtId="0" fontId="9" fillId="2" borderId="12" xfId="4" applyFont="1" applyFill="1" applyBorder="1" applyAlignment="1">
      <alignment horizontal="center" vertical="center"/>
    </xf>
    <xf numFmtId="0" fontId="70" fillId="2" borderId="0" xfId="4" applyFont="1" applyFill="1" applyAlignment="1" applyProtection="1">
      <alignment horizontal="center" vertical="center"/>
    </xf>
    <xf numFmtId="0" fontId="37" fillId="2" borderId="8" xfId="3" applyFont="1" applyFill="1" applyBorder="1" applyAlignment="1">
      <alignment horizontal="center" vertical="center"/>
    </xf>
    <xf numFmtId="0" fontId="37" fillId="2" borderId="7" xfId="3" applyFont="1" applyFill="1" applyBorder="1" applyAlignment="1">
      <alignment horizontal="center" vertical="center"/>
    </xf>
    <xf numFmtId="0" fontId="75" fillId="2" borderId="8" xfId="3" applyFont="1" applyFill="1" applyBorder="1" applyAlignment="1">
      <alignment horizontal="center" vertical="center"/>
    </xf>
    <xf numFmtId="0" fontId="75" fillId="2" borderId="7" xfId="3" applyFont="1" applyFill="1" applyBorder="1" applyAlignment="1">
      <alignment horizontal="center" vertical="center"/>
    </xf>
    <xf numFmtId="0" fontId="70" fillId="2" borderId="0" xfId="3" applyFont="1" applyFill="1" applyAlignment="1">
      <alignment horizontal="center" vertical="center"/>
    </xf>
    <xf numFmtId="0" fontId="37" fillId="2" borderId="13" xfId="0" applyFont="1" applyFill="1" applyBorder="1" applyAlignment="1">
      <alignment horizontal="center" vertical="center" wrapText="1"/>
    </xf>
    <xf numFmtId="0" fontId="37" fillId="2" borderId="10" xfId="0" applyFont="1" applyFill="1" applyBorder="1" applyAlignment="1">
      <alignment horizontal="center" vertical="center" wrapText="1"/>
    </xf>
    <xf numFmtId="0" fontId="37" fillId="2" borderId="28" xfId="3" applyFont="1" applyFill="1" applyBorder="1" applyAlignment="1">
      <alignment horizontal="center" vertical="center" wrapText="1"/>
    </xf>
    <xf numFmtId="0" fontId="37" fillId="2" borderId="27" xfId="3" applyFont="1" applyFill="1" applyBorder="1" applyAlignment="1">
      <alignment horizontal="center" vertical="center" wrapText="1"/>
    </xf>
    <xf numFmtId="0" fontId="37" fillId="2" borderId="39" xfId="3" applyFont="1" applyFill="1" applyBorder="1" applyAlignment="1">
      <alignment horizontal="center" vertical="center" wrapText="1"/>
    </xf>
    <xf numFmtId="0" fontId="37" fillId="2" borderId="28" xfId="0" applyFont="1" applyFill="1" applyBorder="1" applyAlignment="1">
      <alignment horizontal="center" vertical="center" wrapText="1"/>
    </xf>
    <xf numFmtId="0" fontId="37" fillId="2" borderId="27" xfId="0" applyFont="1" applyFill="1" applyBorder="1" applyAlignment="1">
      <alignment horizontal="center" vertical="center" wrapText="1"/>
    </xf>
    <xf numFmtId="0" fontId="37" fillId="2" borderId="39" xfId="0" applyFont="1" applyFill="1" applyBorder="1" applyAlignment="1">
      <alignment horizontal="center" vertical="center" wrapText="1"/>
    </xf>
    <xf numFmtId="0" fontId="37" fillId="2" borderId="70" xfId="3" applyFont="1" applyFill="1" applyBorder="1" applyAlignment="1">
      <alignment horizontal="center" vertical="center" wrapText="1"/>
    </xf>
    <xf numFmtId="0" fontId="37" fillId="2" borderId="71" xfId="3" applyFont="1" applyFill="1" applyBorder="1" applyAlignment="1">
      <alignment horizontal="center" vertical="center" wrapText="1"/>
    </xf>
    <xf numFmtId="0" fontId="37" fillId="2" borderId="13" xfId="3" applyFont="1" applyFill="1" applyBorder="1" applyAlignment="1" applyProtection="1">
      <alignment horizontal="center" vertical="center"/>
    </xf>
    <xf numFmtId="0" fontId="37" fillId="2" borderId="12" xfId="3" applyFont="1" applyFill="1" applyBorder="1" applyAlignment="1" applyProtection="1">
      <alignment horizontal="center" vertical="center"/>
    </xf>
    <xf numFmtId="0" fontId="37" fillId="2" borderId="13" xfId="3" applyFont="1" applyFill="1" applyBorder="1" applyAlignment="1" applyProtection="1">
      <alignment horizontal="center" vertical="center" wrapText="1"/>
    </xf>
    <xf numFmtId="0" fontId="37" fillId="2" borderId="10" xfId="3" applyFont="1" applyFill="1" applyBorder="1" applyAlignment="1" applyProtection="1">
      <alignment horizontal="center" vertical="center" wrapText="1"/>
    </xf>
    <xf numFmtId="0" fontId="37" fillId="3" borderId="14" xfId="3" applyFont="1" applyFill="1" applyBorder="1" applyAlignment="1" applyProtection="1">
      <alignment horizontal="center" vertical="center" wrapText="1"/>
    </xf>
    <xf numFmtId="0" fontId="37" fillId="3" borderId="11" xfId="3" applyFont="1" applyFill="1" applyBorder="1" applyAlignment="1" applyProtection="1">
      <alignment horizontal="center" vertical="center" wrapText="1"/>
    </xf>
    <xf numFmtId="0" fontId="75" fillId="3" borderId="14" xfId="3" applyFont="1" applyFill="1" applyBorder="1" applyAlignment="1" applyProtection="1">
      <alignment horizontal="center" vertical="center" wrapText="1"/>
    </xf>
    <xf numFmtId="0" fontId="75" fillId="3" borderId="11" xfId="3" applyFont="1" applyFill="1" applyBorder="1" applyAlignment="1" applyProtection="1">
      <alignment horizontal="center" vertical="center" wrapText="1"/>
    </xf>
    <xf numFmtId="0" fontId="37" fillId="2" borderId="11" xfId="3" applyFont="1" applyFill="1" applyBorder="1" applyAlignment="1" applyProtection="1">
      <alignment horizontal="center" vertical="center" shrinkToFit="1"/>
    </xf>
    <xf numFmtId="0" fontId="37" fillId="2" borderId="10" xfId="3" applyFont="1" applyFill="1" applyBorder="1" applyAlignment="1" applyProtection="1">
      <alignment horizontal="center" vertical="center" shrinkToFit="1"/>
    </xf>
    <xf numFmtId="0" fontId="37" fillId="2" borderId="11" xfId="3" applyFont="1" applyFill="1" applyBorder="1" applyAlignment="1" applyProtection="1">
      <alignment vertical="center"/>
    </xf>
    <xf numFmtId="0" fontId="37" fillId="2" borderId="10" xfId="3" applyFont="1" applyFill="1" applyBorder="1" applyAlignment="1" applyProtection="1">
      <alignment vertical="center"/>
    </xf>
    <xf numFmtId="0" fontId="37" fillId="2" borderId="9" xfId="3" applyFont="1" applyFill="1" applyBorder="1" applyAlignment="1" applyProtection="1">
      <alignment vertical="center"/>
    </xf>
    <xf numFmtId="0" fontId="37" fillId="2" borderId="10" xfId="3" applyFont="1" applyFill="1" applyBorder="1" applyAlignment="1" applyProtection="1">
      <alignment horizontal="center" vertical="center"/>
    </xf>
    <xf numFmtId="0" fontId="93" fillId="2" borderId="11" xfId="12" applyFont="1" applyFill="1" applyBorder="1" applyAlignment="1" applyProtection="1">
      <alignment horizontal="left" vertical="center"/>
    </xf>
    <xf numFmtId="0" fontId="93" fillId="2" borderId="10" xfId="12" applyFont="1" applyFill="1" applyBorder="1" applyAlignment="1" applyProtection="1">
      <alignment horizontal="left" vertical="center"/>
    </xf>
    <xf numFmtId="0" fontId="37" fillId="2" borderId="14" xfId="12" applyFont="1" applyFill="1" applyBorder="1" applyAlignment="1" applyProtection="1">
      <alignment horizontal="center" vertical="center"/>
    </xf>
    <xf numFmtId="0" fontId="37" fillId="2" borderId="13" xfId="12" applyFont="1" applyFill="1" applyBorder="1" applyAlignment="1" applyProtection="1">
      <alignment horizontal="center" vertical="center"/>
    </xf>
    <xf numFmtId="0" fontId="37" fillId="2" borderId="11" xfId="12" applyFont="1" applyFill="1" applyBorder="1" applyAlignment="1" applyProtection="1">
      <alignment horizontal="left" vertical="center"/>
    </xf>
    <xf numFmtId="0" fontId="37" fillId="2" borderId="10" xfId="12" applyFont="1" applyFill="1" applyBorder="1" applyAlignment="1" applyProtection="1">
      <alignment horizontal="left" vertical="center"/>
    </xf>
    <xf numFmtId="0" fontId="37" fillId="2" borderId="8" xfId="12" applyFont="1" applyFill="1" applyBorder="1" applyAlignment="1" applyProtection="1">
      <alignment horizontal="left" vertical="center"/>
    </xf>
    <xf numFmtId="0" fontId="37" fillId="2" borderId="7" xfId="12" applyFont="1" applyFill="1" applyBorder="1" applyAlignment="1" applyProtection="1">
      <alignment horizontal="left" vertical="center"/>
    </xf>
    <xf numFmtId="0" fontId="75" fillId="2" borderId="12" xfId="3" applyFont="1" applyFill="1" applyBorder="1" applyAlignment="1" applyProtection="1">
      <alignment horizontal="center" vertical="center" wrapText="1"/>
    </xf>
    <xf numFmtId="0" fontId="75" fillId="2" borderId="9" xfId="3" applyFont="1" applyFill="1" applyBorder="1" applyAlignment="1" applyProtection="1">
      <alignment horizontal="center" vertical="center" wrapText="1"/>
    </xf>
    <xf numFmtId="0" fontId="75" fillId="2" borderId="70" xfId="3" applyFont="1" applyFill="1" applyBorder="1" applyAlignment="1" applyProtection="1">
      <alignment horizontal="center" vertical="center" wrapText="1"/>
    </xf>
    <xf numFmtId="0" fontId="75" fillId="2" borderId="5" xfId="3" applyFont="1" applyFill="1" applyBorder="1" applyAlignment="1" applyProtection="1">
      <alignment horizontal="center" vertical="center" wrapText="1"/>
    </xf>
    <xf numFmtId="0" fontId="75" fillId="2" borderId="71" xfId="3" applyFont="1" applyFill="1" applyBorder="1" applyAlignment="1" applyProtection="1">
      <alignment horizontal="center" vertical="center" wrapText="1"/>
    </xf>
    <xf numFmtId="0" fontId="39" fillId="2" borderId="0" xfId="3" applyFont="1" applyFill="1" applyBorder="1" applyAlignment="1">
      <alignment horizontal="center" vertical="center"/>
    </xf>
    <xf numFmtId="0" fontId="37" fillId="2" borderId="75" xfId="3" applyFont="1" applyFill="1" applyBorder="1" applyAlignment="1" applyProtection="1">
      <alignment vertical="center"/>
    </xf>
    <xf numFmtId="0" fontId="37" fillId="2" borderId="53" xfId="3" applyFont="1" applyFill="1" applyBorder="1" applyAlignment="1" applyProtection="1">
      <alignment vertical="center"/>
    </xf>
    <xf numFmtId="0" fontId="37" fillId="2" borderId="76" xfId="3" applyFont="1" applyFill="1" applyBorder="1" applyAlignment="1" applyProtection="1">
      <alignment vertical="center"/>
    </xf>
    <xf numFmtId="0" fontId="37" fillId="2" borderId="8" xfId="3" applyFont="1" applyFill="1" applyBorder="1" applyAlignment="1" applyProtection="1">
      <alignment horizontal="center" vertical="center" shrinkToFit="1"/>
    </xf>
    <xf numFmtId="0" fontId="37" fillId="2" borderId="7" xfId="3" applyFont="1" applyFill="1" applyBorder="1" applyAlignment="1" applyProtection="1">
      <alignment horizontal="center" vertical="center" shrinkToFit="1"/>
    </xf>
    <xf numFmtId="0" fontId="37" fillId="0" borderId="10" xfId="3" applyFont="1" applyFill="1" applyBorder="1" applyAlignment="1" applyProtection="1">
      <alignment horizontal="center" vertical="center"/>
      <protection locked="0"/>
    </xf>
    <xf numFmtId="0" fontId="37" fillId="2" borderId="8" xfId="12" applyFont="1" applyFill="1" applyBorder="1" applyAlignment="1">
      <alignment horizontal="center" vertical="center" shrinkToFit="1"/>
    </xf>
    <xf numFmtId="0" fontId="37" fillId="2" borderId="7" xfId="12" applyFont="1" applyFill="1" applyBorder="1" applyAlignment="1">
      <alignment horizontal="center" vertical="center" shrinkToFit="1"/>
    </xf>
    <xf numFmtId="0" fontId="37" fillId="2" borderId="13" xfId="21" applyFont="1" applyFill="1" applyBorder="1" applyAlignment="1">
      <alignment horizontal="center" vertical="center" wrapText="1" shrinkToFit="1"/>
    </xf>
    <xf numFmtId="0" fontId="37" fillId="2" borderId="12" xfId="21" applyFont="1" applyFill="1" applyBorder="1" applyAlignment="1">
      <alignment horizontal="center" vertical="center" wrapText="1" shrinkToFit="1"/>
    </xf>
    <xf numFmtId="0" fontId="37" fillId="2" borderId="9" xfId="21" applyFont="1" applyFill="1" applyBorder="1" applyAlignment="1">
      <alignment horizontal="center" vertical="center" wrapText="1" shrinkToFit="1"/>
    </xf>
    <xf numFmtId="0" fontId="37" fillId="2" borderId="8" xfId="21" applyFont="1" applyFill="1" applyBorder="1" applyAlignment="1">
      <alignment horizontal="center" vertical="center" shrinkToFit="1"/>
    </xf>
    <xf numFmtId="0" fontId="37" fillId="2" borderId="7" xfId="21" applyFont="1" applyFill="1" applyBorder="1" applyAlignment="1">
      <alignment horizontal="center" vertical="center" shrinkToFit="1"/>
    </xf>
    <xf numFmtId="0" fontId="37" fillId="2" borderId="10" xfId="21" applyFont="1" applyFill="1" applyBorder="1" applyAlignment="1">
      <alignment horizontal="center" vertical="center" wrapText="1" shrinkToFit="1"/>
    </xf>
    <xf numFmtId="0" fontId="37" fillId="2" borderId="14" xfId="21" applyFont="1" applyFill="1" applyBorder="1" applyAlignment="1">
      <alignment horizontal="center" vertical="center" wrapText="1" shrinkToFit="1"/>
    </xf>
    <xf numFmtId="0" fontId="37" fillId="2" borderId="11" xfId="21" applyFont="1" applyFill="1" applyBorder="1" applyAlignment="1">
      <alignment horizontal="center" vertical="center" wrapText="1" shrinkToFit="1"/>
    </xf>
    <xf numFmtId="0" fontId="37" fillId="2" borderId="13" xfId="22" applyFont="1" applyFill="1" applyBorder="1" applyAlignment="1">
      <alignment horizontal="center" vertical="center" wrapText="1"/>
    </xf>
    <xf numFmtId="0" fontId="37" fillId="2" borderId="10" xfId="22" applyFont="1" applyFill="1" applyBorder="1" applyAlignment="1">
      <alignment horizontal="center" vertical="center" wrapText="1"/>
    </xf>
    <xf numFmtId="0" fontId="39" fillId="2" borderId="0" xfId="22" applyFont="1" applyFill="1" applyAlignment="1">
      <alignment horizontal="center" vertical="center"/>
    </xf>
    <xf numFmtId="185" fontId="37" fillId="3" borderId="14" xfId="22" applyNumberFormat="1" applyFont="1" applyFill="1" applyBorder="1" applyAlignment="1">
      <alignment horizontal="center" vertical="center" wrapText="1"/>
    </xf>
    <xf numFmtId="185" fontId="37" fillId="3" borderId="11" xfId="22" applyNumberFormat="1" applyFont="1" applyFill="1" applyBorder="1" applyAlignment="1">
      <alignment horizontal="center" vertical="center" wrapText="1"/>
    </xf>
    <xf numFmtId="0" fontId="37" fillId="2" borderId="12" xfId="22" applyFont="1" applyFill="1" applyBorder="1" applyAlignment="1">
      <alignment horizontal="center" vertical="center" wrapText="1"/>
    </xf>
    <xf numFmtId="0" fontId="37" fillId="2" borderId="9" xfId="22" applyFont="1" applyFill="1" applyBorder="1" applyAlignment="1">
      <alignment horizontal="center" vertical="center" wrapText="1"/>
    </xf>
    <xf numFmtId="0" fontId="37" fillId="2" borderId="13" xfId="22" applyFont="1" applyFill="1" applyBorder="1" applyAlignment="1">
      <alignment horizontal="center" vertical="center"/>
    </xf>
    <xf numFmtId="184" fontId="37" fillId="2" borderId="13" xfId="22" applyNumberFormat="1" applyFont="1" applyFill="1" applyBorder="1" applyAlignment="1">
      <alignment horizontal="center" vertical="center" shrinkToFit="1"/>
    </xf>
    <xf numFmtId="184" fontId="37" fillId="2" borderId="10" xfId="22" applyNumberFormat="1" applyFont="1" applyFill="1" applyBorder="1" applyAlignment="1">
      <alignment horizontal="center" vertical="center" shrinkToFit="1"/>
    </xf>
    <xf numFmtId="0" fontId="95" fillId="2" borderId="0" xfId="24" applyNumberFormat="1" applyFont="1" applyFill="1" applyBorder="1" applyAlignment="1">
      <alignment horizontal="center" vertical="center"/>
    </xf>
    <xf numFmtId="0" fontId="37" fillId="2" borderId="29" xfId="24" applyNumberFormat="1" applyFont="1" applyFill="1" applyBorder="1" applyAlignment="1">
      <alignment horizontal="center" vertical="center"/>
    </xf>
    <xf numFmtId="0" fontId="37" fillId="2" borderId="25" xfId="24" applyNumberFormat="1" applyFont="1" applyFill="1" applyBorder="1" applyAlignment="1">
      <alignment horizontal="center" vertical="center"/>
    </xf>
    <xf numFmtId="0" fontId="37" fillId="2" borderId="28" xfId="24" applyNumberFormat="1" applyFont="1" applyFill="1" applyBorder="1" applyAlignment="1">
      <alignment horizontal="center" vertical="center"/>
    </xf>
    <xf numFmtId="0" fontId="37" fillId="2" borderId="27" xfId="24" applyNumberFormat="1" applyFont="1" applyFill="1" applyBorder="1" applyAlignment="1">
      <alignment horizontal="center" vertical="center"/>
    </xf>
    <xf numFmtId="0" fontId="37" fillId="2" borderId="26" xfId="24" applyNumberFormat="1" applyFont="1" applyFill="1" applyBorder="1" applyAlignment="1">
      <alignment horizontal="center" vertical="center"/>
    </xf>
    <xf numFmtId="0" fontId="37" fillId="2" borderId="14" xfId="24" applyNumberFormat="1" applyFont="1" applyFill="1" applyBorder="1" applyAlignment="1">
      <alignment horizontal="center" vertical="center"/>
    </xf>
    <xf numFmtId="0" fontId="37" fillId="2" borderId="13" xfId="24" applyNumberFormat="1" applyFont="1" applyFill="1" applyBorder="1" applyAlignment="1">
      <alignment horizontal="center" vertical="center"/>
    </xf>
    <xf numFmtId="0" fontId="37" fillId="2" borderId="12" xfId="24" applyNumberFormat="1" applyFont="1" applyFill="1" applyBorder="1" applyAlignment="1">
      <alignment horizontal="center" vertical="center"/>
    </xf>
    <xf numFmtId="0" fontId="37" fillId="2" borderId="8" xfId="4" applyFont="1" applyFill="1" applyBorder="1" applyAlignment="1">
      <alignment horizontal="center" vertical="center"/>
    </xf>
    <xf numFmtId="0" fontId="37" fillId="2" borderId="7" xfId="4" applyFont="1" applyFill="1" applyBorder="1" applyAlignment="1">
      <alignment horizontal="center" vertical="center"/>
    </xf>
    <xf numFmtId="0" fontId="37" fillId="2" borderId="14" xfId="4" applyFont="1" applyFill="1" applyBorder="1" applyAlignment="1">
      <alignment horizontal="center" vertical="center"/>
    </xf>
    <xf numFmtId="0" fontId="37" fillId="2" borderId="11" xfId="4" applyFont="1" applyFill="1" applyBorder="1" applyAlignment="1">
      <alignment horizontal="center" vertical="center"/>
    </xf>
    <xf numFmtId="0" fontId="37" fillId="2" borderId="13" xfId="4" applyFont="1" applyFill="1" applyBorder="1" applyAlignment="1">
      <alignment horizontal="center" vertical="center"/>
    </xf>
    <xf numFmtId="0" fontId="37" fillId="2" borderId="10" xfId="4" applyFont="1" applyFill="1" applyBorder="1" applyAlignment="1">
      <alignment horizontal="center" vertical="center"/>
    </xf>
    <xf numFmtId="0" fontId="37" fillId="2" borderId="28" xfId="4" applyFont="1" applyFill="1" applyBorder="1" applyAlignment="1">
      <alignment horizontal="center" vertical="center"/>
    </xf>
    <xf numFmtId="0" fontId="37" fillId="2" borderId="12" xfId="4" applyFont="1" applyFill="1" applyBorder="1" applyAlignment="1">
      <alignment horizontal="center" vertical="center"/>
    </xf>
    <xf numFmtId="0" fontId="37" fillId="2" borderId="14" xfId="12" applyFont="1" applyFill="1" applyBorder="1" applyAlignment="1">
      <alignment horizontal="center" vertical="center" shrinkToFit="1"/>
    </xf>
    <xf numFmtId="0" fontId="37" fillId="2" borderId="11" xfId="12" applyFont="1" applyFill="1" applyBorder="1" applyAlignment="1">
      <alignment horizontal="center" vertical="center" shrinkToFit="1"/>
    </xf>
    <xf numFmtId="31" fontId="37" fillId="2" borderId="13" xfId="12" applyNumberFormat="1" applyFont="1" applyFill="1" applyBorder="1" applyAlignment="1">
      <alignment horizontal="center" vertical="center" shrinkToFit="1"/>
    </xf>
    <xf numFmtId="0" fontId="37" fillId="2" borderId="13" xfId="12" applyFont="1" applyFill="1" applyBorder="1" applyAlignment="1">
      <alignment horizontal="center" vertical="center" shrinkToFit="1"/>
    </xf>
    <xf numFmtId="0" fontId="37" fillId="2" borderId="10" xfId="12" applyFont="1" applyFill="1" applyBorder="1" applyAlignment="1">
      <alignment horizontal="center" vertical="center" shrinkToFit="1"/>
    </xf>
    <xf numFmtId="31" fontId="37" fillId="2" borderId="12" xfId="12" applyNumberFormat="1" applyFont="1" applyFill="1" applyBorder="1" applyAlignment="1">
      <alignment horizontal="center" vertical="center" shrinkToFit="1"/>
    </xf>
    <xf numFmtId="0" fontId="37" fillId="2" borderId="12" xfId="12" applyFont="1" applyFill="1" applyBorder="1" applyAlignment="1" applyProtection="1">
      <alignment horizontal="center" vertical="center"/>
    </xf>
    <xf numFmtId="0" fontId="37" fillId="0" borderId="10" xfId="12" applyFont="1" applyFill="1" applyBorder="1" applyAlignment="1" applyProtection="1">
      <alignment vertical="center"/>
      <protection locked="0"/>
    </xf>
    <xf numFmtId="0" fontId="37" fillId="0" borderId="9" xfId="12" applyFont="1" applyFill="1" applyBorder="1" applyAlignment="1" applyProtection="1">
      <alignment vertical="center"/>
      <protection locked="0"/>
    </xf>
    <xf numFmtId="0" fontId="37" fillId="0" borderId="7" xfId="12" applyFont="1" applyFill="1" applyBorder="1" applyAlignment="1" applyProtection="1">
      <alignment horizontal="center" vertical="center"/>
    </xf>
    <xf numFmtId="0" fontId="37" fillId="0" borderId="6" xfId="12" applyFont="1" applyFill="1" applyBorder="1" applyAlignment="1" applyProtection="1">
      <alignment horizontal="center" vertical="center"/>
    </xf>
    <xf numFmtId="0" fontId="37" fillId="2" borderId="10" xfId="12" applyFont="1" applyFill="1" applyBorder="1" applyAlignment="1" applyProtection="1">
      <alignment vertical="center"/>
    </xf>
    <xf numFmtId="0" fontId="37" fillId="2" borderId="9" xfId="12" applyFont="1" applyFill="1" applyBorder="1" applyAlignment="1" applyProtection="1">
      <alignment vertical="center"/>
    </xf>
    <xf numFmtId="0" fontId="37" fillId="2" borderId="10" xfId="12" applyFont="1" applyFill="1" applyBorder="1" applyAlignment="1" applyProtection="1">
      <alignment horizontal="center" vertical="center"/>
    </xf>
    <xf numFmtId="0" fontId="37" fillId="2" borderId="9" xfId="12" applyFont="1" applyFill="1" applyBorder="1" applyAlignment="1" applyProtection="1">
      <alignment horizontal="center" vertical="center"/>
    </xf>
    <xf numFmtId="0" fontId="37" fillId="2" borderId="7" xfId="12" applyFont="1" applyFill="1" applyBorder="1" applyAlignment="1" applyProtection="1">
      <alignment horizontal="center" vertical="center"/>
    </xf>
    <xf numFmtId="0" fontId="37" fillId="2" borderId="6" xfId="12" applyFont="1" applyFill="1" applyBorder="1" applyAlignment="1" applyProtection="1">
      <alignment horizontal="center" vertical="center"/>
    </xf>
    <xf numFmtId="0" fontId="37" fillId="2" borderId="10" xfId="12" applyFont="1" applyFill="1" applyBorder="1" applyAlignment="1" applyProtection="1">
      <alignment vertical="center"/>
      <protection locked="0"/>
    </xf>
    <xf numFmtId="0" fontId="37" fillId="2" borderId="9" xfId="12" applyFont="1" applyFill="1" applyBorder="1" applyAlignment="1" applyProtection="1">
      <alignment vertical="center"/>
      <protection locked="0"/>
    </xf>
    <xf numFmtId="0" fontId="70" fillId="2" borderId="0" xfId="12" applyNumberFormat="1" applyFont="1" applyFill="1" applyAlignment="1" applyProtection="1">
      <alignment horizontal="center" vertical="center"/>
    </xf>
    <xf numFmtId="0" fontId="37" fillId="0" borderId="0" xfId="12" applyFont="1" applyFill="1" applyAlignment="1">
      <alignment horizontal="left" vertical="center" wrapText="1"/>
    </xf>
    <xf numFmtId="43" fontId="37" fillId="2" borderId="8" xfId="12" applyNumberFormat="1" applyFont="1" applyFill="1" applyBorder="1" applyAlignment="1">
      <alignment vertical="center"/>
    </xf>
    <xf numFmtId="43" fontId="37" fillId="2" borderId="7" xfId="12" applyNumberFormat="1" applyFont="1" applyFill="1" applyBorder="1" applyAlignment="1">
      <alignment vertical="center"/>
    </xf>
    <xf numFmtId="43" fontId="37" fillId="2" borderId="11" xfId="12" applyNumberFormat="1" applyFont="1" applyFill="1" applyBorder="1" applyAlignment="1">
      <alignment horizontal="left" vertical="center"/>
    </xf>
    <xf numFmtId="43" fontId="37" fillId="2" borderId="10" xfId="12" applyNumberFormat="1" applyFont="1" applyFill="1" applyBorder="1" applyAlignment="1">
      <alignment horizontal="left" vertical="center"/>
    </xf>
    <xf numFmtId="43" fontId="37" fillId="2" borderId="11" xfId="12" applyNumberFormat="1" applyFont="1" applyFill="1" applyBorder="1" applyAlignment="1">
      <alignment vertical="center"/>
    </xf>
    <xf numFmtId="43" fontId="37" fillId="2" borderId="10" xfId="12" applyNumberFormat="1" applyFont="1" applyFill="1" applyBorder="1" applyAlignment="1">
      <alignment vertical="center"/>
    </xf>
    <xf numFmtId="43" fontId="37" fillId="3" borderId="11" xfId="12" applyNumberFormat="1" applyFont="1" applyFill="1" applyBorder="1" applyAlignment="1">
      <alignment vertical="center"/>
    </xf>
    <xf numFmtId="43" fontId="37" fillId="3" borderId="10" xfId="12" applyNumberFormat="1" applyFont="1" applyFill="1" applyBorder="1" applyAlignment="1">
      <alignment vertical="center"/>
    </xf>
    <xf numFmtId="0" fontId="70" fillId="2" borderId="0" xfId="12" applyNumberFormat="1" applyFont="1" applyFill="1" applyAlignment="1">
      <alignment horizontal="center" vertical="center"/>
    </xf>
    <xf numFmtId="43" fontId="37" fillId="2" borderId="14" xfId="12" applyNumberFormat="1" applyFont="1" applyFill="1" applyBorder="1" applyAlignment="1">
      <alignment horizontal="center" vertical="center"/>
    </xf>
    <xf numFmtId="43" fontId="37" fillId="2" borderId="13" xfId="12" applyNumberFormat="1" applyFont="1" applyFill="1" applyBorder="1" applyAlignment="1">
      <alignment horizontal="center" vertical="center"/>
    </xf>
    <xf numFmtId="0" fontId="37" fillId="2" borderId="14" xfId="29" applyFont="1" applyFill="1" applyBorder="1" applyAlignment="1">
      <alignment horizontal="center" vertical="center"/>
    </xf>
    <xf numFmtId="0" fontId="37" fillId="2" borderId="11" xfId="29" applyFont="1" applyFill="1" applyBorder="1" applyAlignment="1">
      <alignment horizontal="center" vertical="center"/>
    </xf>
    <xf numFmtId="0" fontId="37" fillId="2" borderId="13" xfId="29" applyFont="1" applyFill="1" applyBorder="1" applyAlignment="1">
      <alignment horizontal="center" vertical="center"/>
    </xf>
    <xf numFmtId="0" fontId="37" fillId="2" borderId="13" xfId="29" applyFont="1" applyFill="1" applyBorder="1"/>
    <xf numFmtId="0" fontId="37" fillId="2" borderId="12" xfId="29" applyFont="1" applyFill="1" applyBorder="1" applyAlignment="1">
      <alignment horizontal="center" vertical="center"/>
    </xf>
    <xf numFmtId="0" fontId="37" fillId="2" borderId="13" xfId="3" applyFont="1" applyFill="1" applyBorder="1" applyAlignment="1" applyProtection="1">
      <alignment horizontal="center" vertical="center" wrapText="1"/>
      <protection locked="0"/>
    </xf>
    <xf numFmtId="0" fontId="37" fillId="2" borderId="10" xfId="3" applyFont="1" applyFill="1" applyBorder="1" applyAlignment="1" applyProtection="1">
      <alignment horizontal="center" vertical="center" wrapText="1"/>
      <protection locked="0"/>
    </xf>
    <xf numFmtId="0" fontId="82" fillId="2" borderId="10" xfId="3" applyFont="1" applyFill="1" applyBorder="1" applyAlignment="1" applyProtection="1">
      <alignment horizontal="center" vertical="center" wrapText="1"/>
      <protection locked="0"/>
    </xf>
    <xf numFmtId="0" fontId="37" fillId="2" borderId="12" xfId="3" applyFont="1" applyFill="1" applyBorder="1" applyAlignment="1" applyProtection="1">
      <alignment horizontal="center" vertical="center" wrapText="1"/>
      <protection locked="0"/>
    </xf>
    <xf numFmtId="0" fontId="37" fillId="2" borderId="13" xfId="29" applyFont="1" applyFill="1" applyBorder="1" applyAlignment="1" applyProtection="1">
      <alignment horizontal="center" vertical="center"/>
      <protection locked="0"/>
    </xf>
    <xf numFmtId="0" fontId="37" fillId="2" borderId="12" xfId="29" applyFont="1" applyFill="1" applyBorder="1" applyAlignment="1" applyProtection="1">
      <alignment horizontal="center" vertical="center"/>
      <protection locked="0"/>
    </xf>
    <xf numFmtId="0" fontId="37" fillId="2" borderId="14" xfId="29" applyFont="1" applyFill="1" applyBorder="1" applyAlignment="1" applyProtection="1">
      <alignment horizontal="center" vertical="center"/>
      <protection locked="0"/>
    </xf>
    <xf numFmtId="0" fontId="37" fillId="2" borderId="11" xfId="29" applyFont="1" applyFill="1" applyBorder="1" applyAlignment="1" applyProtection="1">
      <alignment horizontal="center" vertical="center"/>
      <protection locked="0"/>
    </xf>
    <xf numFmtId="0" fontId="4" fillId="2" borderId="13" xfId="29" applyFont="1" applyFill="1" applyBorder="1" applyAlignment="1" applyProtection="1">
      <alignment horizontal="center" vertical="center"/>
      <protection locked="0"/>
    </xf>
    <xf numFmtId="0" fontId="4" fillId="2" borderId="12" xfId="29" applyFont="1" applyFill="1" applyBorder="1" applyAlignment="1" applyProtection="1">
      <alignment horizontal="center" vertical="center"/>
      <protection locked="0"/>
    </xf>
    <xf numFmtId="0" fontId="43" fillId="2" borderId="10" xfId="3" applyFont="1" applyFill="1" applyBorder="1" applyProtection="1">
      <alignment vertical="center"/>
    </xf>
    <xf numFmtId="178" fontId="37" fillId="2" borderId="10" xfId="3" applyNumberFormat="1" applyFont="1" applyFill="1" applyBorder="1" applyAlignment="1" applyProtection="1">
      <alignment horizontal="center" vertical="center" shrinkToFit="1"/>
    </xf>
    <xf numFmtId="0" fontId="37" fillId="2" borderId="8" xfId="3" applyFont="1" applyFill="1" applyBorder="1" applyAlignment="1" applyProtection="1">
      <alignment horizontal="center" vertical="center"/>
    </xf>
    <xf numFmtId="0" fontId="43" fillId="2" borderId="7" xfId="3" applyFont="1" applyFill="1" applyBorder="1" applyProtection="1">
      <alignment vertical="center"/>
    </xf>
    <xf numFmtId="10" fontId="37" fillId="2" borderId="7" xfId="8" applyNumberFormat="1" applyFont="1" applyFill="1" applyBorder="1" applyAlignment="1" applyProtection="1">
      <alignment horizontal="center" vertical="center" shrinkToFit="1"/>
    </xf>
    <xf numFmtId="189" fontId="39" fillId="2" borderId="0" xfId="3" applyNumberFormat="1" applyFont="1" applyFill="1" applyAlignment="1">
      <alignment horizontal="center" vertical="center"/>
    </xf>
    <xf numFmtId="0" fontId="9" fillId="2" borderId="12" xfId="3" applyFont="1" applyFill="1" applyBorder="1" applyAlignment="1">
      <alignment horizontal="center" vertical="center" wrapText="1"/>
    </xf>
    <xf numFmtId="0" fontId="9" fillId="2" borderId="9" xfId="3" applyFont="1" applyFill="1" applyBorder="1" applyAlignment="1">
      <alignment horizontal="center" vertical="center" wrapText="1"/>
    </xf>
    <xf numFmtId="0" fontId="4" fillId="2" borderId="14"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2" borderId="13" xfId="3" applyFont="1" applyFill="1" applyBorder="1" applyAlignment="1">
      <alignment horizontal="center" vertical="center" wrapText="1"/>
    </xf>
    <xf numFmtId="0" fontId="4" fillId="2" borderId="10" xfId="3" applyFont="1" applyFill="1" applyBorder="1" applyAlignment="1">
      <alignment horizontal="center" vertical="center" wrapText="1"/>
    </xf>
    <xf numFmtId="0" fontId="9" fillId="2" borderId="13" xfId="3" applyFont="1" applyFill="1" applyBorder="1" applyAlignment="1">
      <alignment horizontal="center" vertical="center" wrapText="1"/>
    </xf>
    <xf numFmtId="0" fontId="4" fillId="2" borderId="8" xfId="3" applyFont="1" applyFill="1" applyBorder="1" applyAlignment="1" applyProtection="1">
      <alignment horizontal="center" vertical="center" shrinkToFit="1"/>
    </xf>
    <xf numFmtId="0" fontId="4" fillId="2" borderId="7" xfId="3" applyFont="1" applyFill="1" applyBorder="1" applyAlignment="1" applyProtection="1">
      <alignment horizontal="center" vertical="center" shrinkToFit="1"/>
    </xf>
    <xf numFmtId="0" fontId="37" fillId="2" borderId="0" xfId="3" applyFont="1" applyFill="1" applyBorder="1" applyAlignment="1" applyProtection="1">
      <alignment horizontal="center" vertical="center"/>
    </xf>
    <xf numFmtId="0" fontId="70" fillId="2" borderId="0" xfId="30" applyFont="1" applyFill="1" applyBorder="1" applyAlignment="1">
      <alignment horizontal="center" vertical="center"/>
    </xf>
    <xf numFmtId="0" fontId="37" fillId="2" borderId="0" xfId="3" applyNumberFormat="1" applyFont="1" applyFill="1" applyBorder="1" applyAlignment="1" applyProtection="1">
      <alignment horizontal="center" vertical="center"/>
    </xf>
    <xf numFmtId="0" fontId="37" fillId="2" borderId="7" xfId="3" applyFont="1" applyFill="1" applyBorder="1" applyAlignment="1" applyProtection="1">
      <alignment horizontal="center" vertical="center"/>
    </xf>
    <xf numFmtId="0" fontId="4" fillId="2" borderId="0" xfId="3" applyNumberFormat="1" applyFont="1" applyFill="1" applyBorder="1" applyAlignment="1" applyProtection="1">
      <alignment horizontal="center" vertical="center"/>
    </xf>
    <xf numFmtId="0" fontId="4" fillId="2" borderId="8" xfId="3" applyFont="1" applyFill="1" applyBorder="1" applyAlignment="1" applyProtection="1">
      <alignment horizontal="center" vertical="center"/>
    </xf>
    <xf numFmtId="0" fontId="4" fillId="2" borderId="7" xfId="3" applyFont="1" applyFill="1" applyBorder="1" applyAlignment="1" applyProtection="1">
      <alignment horizontal="center" vertical="center"/>
    </xf>
    <xf numFmtId="0" fontId="9" fillId="2" borderId="8" xfId="3" applyFont="1" applyFill="1" applyBorder="1" applyAlignment="1" applyProtection="1">
      <alignment horizontal="center" vertical="center"/>
    </xf>
    <xf numFmtId="0" fontId="9" fillId="2" borderId="7" xfId="3" applyFont="1" applyFill="1" applyBorder="1" applyAlignment="1" applyProtection="1">
      <alignment horizontal="center" vertical="center"/>
    </xf>
    <xf numFmtId="0" fontId="37" fillId="2" borderId="9" xfId="3" applyFont="1" applyFill="1" applyBorder="1" applyAlignment="1" applyProtection="1">
      <alignment horizontal="center" vertical="center"/>
    </xf>
    <xf numFmtId="0" fontId="37" fillId="3" borderId="10" xfId="3" applyFont="1" applyFill="1" applyBorder="1" applyAlignment="1" applyProtection="1">
      <alignment horizontal="center" vertical="center"/>
    </xf>
    <xf numFmtId="0" fontId="37" fillId="3" borderId="9" xfId="3" applyFont="1" applyFill="1" applyBorder="1" applyAlignment="1" applyProtection="1">
      <alignment horizontal="center" vertical="center"/>
    </xf>
    <xf numFmtId="0" fontId="37" fillId="0" borderId="9" xfId="3" applyFont="1" applyFill="1" applyBorder="1" applyAlignment="1" applyProtection="1">
      <alignment horizontal="center" vertical="center"/>
      <protection locked="0"/>
    </xf>
    <xf numFmtId="0" fontId="37" fillId="3" borderId="10" xfId="3" applyFont="1" applyFill="1" applyBorder="1" applyAlignment="1">
      <alignment horizontal="center" vertical="center"/>
    </xf>
    <xf numFmtId="0" fontId="37" fillId="3" borderId="9" xfId="3" applyFont="1" applyFill="1" applyBorder="1" applyAlignment="1">
      <alignment horizontal="center" vertical="center"/>
    </xf>
    <xf numFmtId="178" fontId="37" fillId="2" borderId="10" xfId="3" applyNumberFormat="1" applyFont="1" applyFill="1" applyBorder="1" applyAlignment="1" applyProtection="1">
      <alignment horizontal="center" vertical="center"/>
    </xf>
    <xf numFmtId="178" fontId="37" fillId="2" borderId="9" xfId="3" applyNumberFormat="1" applyFont="1" applyFill="1" applyBorder="1" applyAlignment="1" applyProtection="1">
      <alignment horizontal="center" vertical="center"/>
    </xf>
    <xf numFmtId="0" fontId="37" fillId="3" borderId="7" xfId="3" applyFont="1" applyFill="1" applyBorder="1" applyAlignment="1">
      <alignment horizontal="center" vertical="center"/>
    </xf>
    <xf numFmtId="0" fontId="37" fillId="3" borderId="6" xfId="3" applyFont="1" applyFill="1" applyBorder="1" applyAlignment="1">
      <alignment horizontal="center" vertical="center"/>
    </xf>
    <xf numFmtId="178" fontId="37" fillId="2" borderId="38" xfId="3" applyNumberFormat="1" applyFont="1" applyFill="1" applyBorder="1" applyAlignment="1">
      <alignment vertical="center"/>
    </xf>
    <xf numFmtId="178" fontId="37" fillId="2" borderId="41" xfId="3" applyNumberFormat="1" applyFont="1" applyFill="1" applyBorder="1" applyAlignment="1">
      <alignment vertical="center"/>
    </xf>
    <xf numFmtId="0" fontId="37" fillId="2" borderId="28" xfId="3" applyFont="1" applyFill="1" applyBorder="1" applyAlignment="1">
      <alignment horizontal="center" vertical="center"/>
    </xf>
    <xf numFmtId="0" fontId="37" fillId="2" borderId="39" xfId="3" applyFont="1" applyFill="1" applyBorder="1" applyAlignment="1">
      <alignment horizontal="center" vertical="center"/>
    </xf>
    <xf numFmtId="178" fontId="37" fillId="0" borderId="38" xfId="3" applyNumberFormat="1" applyFont="1" applyFill="1" applyBorder="1" applyAlignment="1">
      <alignment vertical="center"/>
    </xf>
    <xf numFmtId="178" fontId="37" fillId="0" borderId="41" xfId="3" applyNumberFormat="1" applyFont="1" applyFill="1" applyBorder="1" applyAlignment="1">
      <alignment vertical="center"/>
    </xf>
    <xf numFmtId="0" fontId="37" fillId="2" borderId="15" xfId="3" applyFont="1" applyFill="1" applyBorder="1" applyAlignment="1">
      <alignment horizontal="left" vertical="center"/>
    </xf>
    <xf numFmtId="178" fontId="37" fillId="2" borderId="35" xfId="3" applyNumberFormat="1" applyFont="1" applyFill="1" applyBorder="1" applyAlignment="1">
      <alignment vertical="center"/>
    </xf>
    <xf numFmtId="178" fontId="37" fillId="2" borderId="40" xfId="3" applyNumberFormat="1" applyFont="1" applyFill="1" applyBorder="1" applyAlignment="1">
      <alignment vertical="center"/>
    </xf>
    <xf numFmtId="0" fontId="70" fillId="2" borderId="0" xfId="32" applyFont="1" applyFill="1" applyAlignment="1">
      <alignment horizontal="center" vertical="center" wrapText="1"/>
    </xf>
    <xf numFmtId="0" fontId="37" fillId="2" borderId="14" xfId="32" applyFont="1" applyFill="1" applyBorder="1" applyAlignment="1">
      <alignment horizontal="center" vertical="center" wrapText="1"/>
    </xf>
    <xf numFmtId="0" fontId="37" fillId="2" borderId="11" xfId="32" applyFont="1" applyFill="1" applyBorder="1" applyAlignment="1">
      <alignment horizontal="center" vertical="center" wrapText="1"/>
    </xf>
    <xf numFmtId="0" fontId="37" fillId="2" borderId="42" xfId="32" applyFont="1" applyFill="1" applyBorder="1" applyAlignment="1">
      <alignment horizontal="center" vertical="center" wrapText="1"/>
    </xf>
    <xf numFmtId="0" fontId="37" fillId="2" borderId="33" xfId="32" applyFont="1" applyFill="1" applyBorder="1" applyAlignment="1">
      <alignment horizontal="center" vertical="center" wrapText="1"/>
    </xf>
    <xf numFmtId="0" fontId="37" fillId="2" borderId="28" xfId="32" applyFont="1" applyFill="1" applyBorder="1" applyAlignment="1">
      <alignment horizontal="center" vertical="center" wrapText="1"/>
    </xf>
    <xf numFmtId="0" fontId="37" fillId="2" borderId="27" xfId="32" applyFont="1" applyFill="1" applyBorder="1" applyAlignment="1">
      <alignment horizontal="center" vertical="center" wrapText="1"/>
    </xf>
    <xf numFmtId="0" fontId="37" fillId="2" borderId="39" xfId="32" applyFont="1" applyFill="1" applyBorder="1" applyAlignment="1">
      <alignment horizontal="center" vertical="center" wrapText="1"/>
    </xf>
    <xf numFmtId="0" fontId="37" fillId="2" borderId="13" xfId="32" applyFont="1" applyFill="1" applyBorder="1" applyAlignment="1">
      <alignment horizontal="center" vertical="center" wrapText="1"/>
    </xf>
    <xf numFmtId="0" fontId="37" fillId="2" borderId="12" xfId="32" applyFont="1" applyFill="1" applyBorder="1" applyAlignment="1">
      <alignment horizontal="center" vertical="center" wrapText="1"/>
    </xf>
    <xf numFmtId="0" fontId="4" fillId="2" borderId="28" xfId="32" applyFont="1" applyFill="1" applyBorder="1" applyAlignment="1">
      <alignment horizontal="center" vertical="center" wrapText="1"/>
    </xf>
    <xf numFmtId="0" fontId="4" fillId="2" borderId="27" xfId="32" applyFont="1" applyFill="1" applyBorder="1" applyAlignment="1">
      <alignment horizontal="center" vertical="center" wrapText="1"/>
    </xf>
    <xf numFmtId="0" fontId="4" fillId="2" borderId="39" xfId="32" applyFont="1" applyFill="1" applyBorder="1" applyAlignment="1">
      <alignment horizontal="center" vertical="center" wrapText="1"/>
    </xf>
    <xf numFmtId="0" fontId="4" fillId="2" borderId="13" xfId="32" applyFont="1" applyFill="1" applyBorder="1" applyAlignment="1">
      <alignment horizontal="center" vertical="center" wrapText="1"/>
    </xf>
    <xf numFmtId="0" fontId="4" fillId="2" borderId="12" xfId="32" applyFont="1" applyFill="1" applyBorder="1" applyAlignment="1">
      <alignment horizontal="center" vertical="center" wrapText="1"/>
    </xf>
    <xf numFmtId="0" fontId="37" fillId="2" borderId="27" xfId="3" applyFont="1" applyFill="1" applyBorder="1" applyAlignment="1">
      <alignment horizontal="center" vertical="center"/>
    </xf>
    <xf numFmtId="0" fontId="37" fillId="2" borderId="26" xfId="3" applyFont="1" applyFill="1" applyBorder="1" applyAlignment="1">
      <alignment horizontal="center" vertical="center"/>
    </xf>
    <xf numFmtId="0" fontId="37" fillId="0" borderId="47" xfId="32" applyFont="1" applyFill="1" applyBorder="1" applyAlignment="1">
      <alignment horizontal="left" vertical="center" wrapText="1"/>
    </xf>
    <xf numFmtId="0" fontId="37" fillId="0" borderId="41" xfId="3" applyFont="1" applyFill="1" applyBorder="1">
      <alignment vertical="center"/>
    </xf>
    <xf numFmtId="0" fontId="37" fillId="2" borderId="46" xfId="32" applyFont="1" applyFill="1" applyBorder="1" applyAlignment="1">
      <alignment horizontal="left" vertical="center" wrapText="1"/>
    </xf>
    <xf numFmtId="0" fontId="37" fillId="2" borderId="40" xfId="32" applyFont="1" applyFill="1" applyBorder="1" applyAlignment="1">
      <alignment horizontal="left" vertical="center" wrapText="1"/>
    </xf>
    <xf numFmtId="0" fontId="37" fillId="0" borderId="23" xfId="32" applyFont="1" applyFill="1" applyBorder="1" applyAlignment="1">
      <alignment horizontal="left" vertical="center" wrapText="1"/>
    </xf>
    <xf numFmtId="0" fontId="37" fillId="0" borderId="41" xfId="32" applyFont="1" applyFill="1" applyBorder="1" applyAlignment="1">
      <alignment horizontal="left" vertical="center" wrapText="1"/>
    </xf>
    <xf numFmtId="0" fontId="37" fillId="0" borderId="38" xfId="32" applyFont="1" applyFill="1" applyBorder="1" applyAlignment="1">
      <alignment horizontal="left" vertical="center" wrapText="1"/>
    </xf>
    <xf numFmtId="0" fontId="37" fillId="0" borderId="44" xfId="32" applyFont="1" applyFill="1" applyBorder="1" applyAlignment="1">
      <alignment horizontal="left" vertical="center" wrapText="1"/>
    </xf>
    <xf numFmtId="0" fontId="37" fillId="2" borderId="34" xfId="32" applyFont="1" applyFill="1" applyBorder="1" applyAlignment="1">
      <alignment horizontal="left" vertical="center" wrapText="1"/>
    </xf>
    <xf numFmtId="0" fontId="37" fillId="2" borderId="35" xfId="32" applyFont="1" applyFill="1" applyBorder="1" applyAlignment="1">
      <alignment horizontal="left" vertical="center" wrapText="1"/>
    </xf>
    <xf numFmtId="0" fontId="37" fillId="2" borderId="43" xfId="32" applyFont="1" applyFill="1" applyBorder="1" applyAlignment="1">
      <alignment horizontal="left" vertical="center" wrapText="1"/>
    </xf>
    <xf numFmtId="0" fontId="37" fillId="2" borderId="0" xfId="32" applyFont="1" applyFill="1" applyBorder="1" applyAlignment="1">
      <alignment horizontal="left" vertical="center" wrapText="1"/>
    </xf>
    <xf numFmtId="0" fontId="37" fillId="2" borderId="48" xfId="32" applyFont="1" applyFill="1" applyBorder="1" applyAlignment="1">
      <alignment horizontal="center" vertical="center" wrapText="1"/>
    </xf>
    <xf numFmtId="0" fontId="37" fillId="2" borderId="0" xfId="32" applyFont="1" applyFill="1" applyAlignment="1">
      <alignment horizontal="left" vertical="center" wrapText="1"/>
    </xf>
    <xf numFmtId="0" fontId="37" fillId="2" borderId="26" xfId="32" applyFont="1" applyFill="1" applyBorder="1" applyAlignment="1">
      <alignment horizontal="center" vertical="center" wrapText="1"/>
    </xf>
    <xf numFmtId="0" fontId="37" fillId="0" borderId="47" xfId="32" applyFont="1" applyFill="1" applyBorder="1" applyAlignment="1">
      <alignment vertical="center" wrapText="1"/>
    </xf>
    <xf numFmtId="0" fontId="37" fillId="0" borderId="23" xfId="32" applyFont="1" applyFill="1" applyBorder="1" applyAlignment="1">
      <alignment vertical="center" wrapText="1"/>
    </xf>
    <xf numFmtId="0" fontId="37" fillId="0" borderId="41" xfId="32" applyFont="1" applyFill="1" applyBorder="1" applyAlignment="1">
      <alignment vertical="center" wrapText="1"/>
    </xf>
    <xf numFmtId="0" fontId="37" fillId="2" borderId="46" xfId="32" applyFont="1" applyFill="1" applyBorder="1" applyAlignment="1">
      <alignment vertical="center" wrapText="1"/>
    </xf>
    <xf numFmtId="0" fontId="37" fillId="2" borderId="34" xfId="32" applyFont="1" applyFill="1" applyBorder="1" applyAlignment="1">
      <alignment vertical="center" wrapText="1"/>
    </xf>
    <xf numFmtId="0" fontId="37" fillId="2" borderId="40" xfId="32" applyFont="1" applyFill="1" applyBorder="1" applyAlignment="1">
      <alignment vertical="center" wrapText="1"/>
    </xf>
    <xf numFmtId="178" fontId="37" fillId="2" borderId="13" xfId="35" applyNumberFormat="1" applyFont="1" applyFill="1" applyBorder="1" applyAlignment="1" applyProtection="1">
      <alignment horizontal="center" vertical="center" wrapText="1"/>
    </xf>
    <xf numFmtId="178" fontId="37" fillId="2" borderId="10" xfId="35" applyNumberFormat="1" applyFont="1" applyFill="1" applyBorder="1" applyAlignment="1" applyProtection="1">
      <alignment horizontal="center" vertical="center" wrapText="1"/>
    </xf>
    <xf numFmtId="0" fontId="77" fillId="2" borderId="0" xfId="34" applyFont="1" applyFill="1" applyBorder="1" applyAlignment="1" applyProtection="1">
      <alignment horizontal="center" vertical="center"/>
    </xf>
    <xf numFmtId="0" fontId="37" fillId="2" borderId="14" xfId="35" applyFont="1" applyFill="1" applyBorder="1" applyAlignment="1" applyProtection="1">
      <alignment horizontal="center" vertical="center" wrapText="1"/>
    </xf>
    <xf numFmtId="0" fontId="37" fillId="2" borderId="11" xfId="35" applyFont="1" applyFill="1" applyBorder="1" applyAlignment="1" applyProtection="1">
      <alignment horizontal="center" vertical="center" wrapText="1"/>
    </xf>
    <xf numFmtId="0" fontId="37" fillId="2" borderId="13" xfId="35" applyFont="1" applyFill="1" applyBorder="1" applyAlignment="1" applyProtection="1">
      <alignment horizontal="center" vertical="center" wrapText="1"/>
    </xf>
    <xf numFmtId="0" fontId="37" fillId="2" borderId="10" xfId="35" applyFont="1" applyFill="1" applyBorder="1" applyAlignment="1" applyProtection="1">
      <alignment horizontal="center" vertical="center" wrapText="1"/>
    </xf>
    <xf numFmtId="0" fontId="37" fillId="2" borderId="12" xfId="35" applyFont="1" applyFill="1" applyBorder="1" applyAlignment="1" applyProtection="1">
      <alignment horizontal="center" vertical="center" wrapText="1"/>
    </xf>
    <xf numFmtId="0" fontId="37" fillId="2" borderId="9" xfId="35" applyFont="1" applyFill="1" applyBorder="1" applyAlignment="1" applyProtection="1">
      <alignment horizontal="center" vertical="center" wrapText="1"/>
    </xf>
  </cellXfs>
  <cellStyles count="55">
    <cellStyle name="Comma 2" xfId="5"/>
    <cellStyle name="Comma 2 2" xfId="14"/>
    <cellStyle name="Currency 2" xfId="10"/>
    <cellStyle name="Hyperlink 2" xfId="11"/>
    <cellStyle name="Normal 2" xfId="3"/>
    <cellStyle name="Normal 2 2" xfId="16"/>
    <cellStyle name="Normal 3" xfId="29"/>
    <cellStyle name="Normal 4" xfId="20"/>
    <cellStyle name="Normal 4 2" xfId="17"/>
    <cellStyle name="Normal 4 3" xfId="53"/>
    <cellStyle name="Percent 2" xfId="8"/>
    <cellStyle name="Percent 2 2" xfId="15"/>
    <cellStyle name="百分比" xfId="2" builtinId="5"/>
    <cellStyle name="百分比 2" xfId="26"/>
    <cellStyle name="百分比 3" xfId="47"/>
    <cellStyle name="常规" xfId="0" builtinId="0"/>
    <cellStyle name="常规 10" xfId="48"/>
    <cellStyle name="常规 2" xfId="28"/>
    <cellStyle name="常规 2 12" xfId="44"/>
    <cellStyle name="常规 2 2" xfId="30"/>
    <cellStyle name="常规 2 4" xfId="43"/>
    <cellStyle name="常规 2_03-附件2-辞退福利表（11.11）" xfId="22"/>
    <cellStyle name="常规 3" xfId="27"/>
    <cellStyle name="常规 3 2" xfId="25"/>
    <cellStyle name="常规 3 3" xfId="54"/>
    <cellStyle name="常规 4" xfId="40"/>
    <cellStyle name="常规 4 2" xfId="50"/>
    <cellStyle name="常规 5" xfId="46"/>
    <cellStyle name="常规 6" xfId="38"/>
    <cellStyle name="常规 7" xfId="49"/>
    <cellStyle name="常规 8" xfId="51"/>
    <cellStyle name="常规 9" xfId="39"/>
    <cellStyle name="常规_03-附件2-辞退福利表（11.11）" xfId="24"/>
    <cellStyle name="常规_2、负债及权益类明细表（全部）" xfId="21"/>
    <cellStyle name="常规_2006年年报安排计划-新" xfId="41"/>
    <cellStyle name="常规_CEC附注系统 " xfId="37"/>
    <cellStyle name="常规_E重要事项及Z（部分）" xfId="34"/>
    <cellStyle name="常规_Sheet1" xfId="4"/>
    <cellStyle name="常规_Sheet9" xfId="6"/>
    <cellStyle name="常规_ZC-应收票据" xfId="9"/>
    <cellStyle name="常规_ZV开发支出" xfId="33"/>
    <cellStyle name="常规_报表格式" xfId="18"/>
    <cellStyle name="常规_递延所得税计算明细表（桑）" xfId="42"/>
    <cellStyle name="常规_费用相关表格" xfId="31"/>
    <cellStyle name="常规_负债及权益类明细表（全部）" xfId="12"/>
    <cellStyle name="常规_附注系统" xfId="36"/>
    <cellStyle name="常规_关联方及其关联交易审计程序" xfId="32"/>
    <cellStyle name="常规_沙隆达工作表" xfId="35"/>
    <cellStyle name="超链接" xfId="7" builtinId="8"/>
    <cellStyle name="千位分隔" xfId="1" builtinId="3"/>
    <cellStyle name="千位分隔 2" xfId="13"/>
    <cellStyle name="千位分隔 2 2" xfId="23"/>
    <cellStyle name="千位分隔 4" xfId="19"/>
    <cellStyle name="千位分隔 8" xfId="45"/>
    <cellStyle name="千位分隔[0] 2" xfId="52"/>
  </cellStyles>
  <dxfs count="28">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mruColors>
      <color rgb="FFC65911"/>
      <color rgb="FF007AC0"/>
      <color rgb="FF008000"/>
      <color rgb="FF0000CC"/>
      <color rgb="FF7030A0"/>
      <color rgb="FF0070C0"/>
      <color rgb="FFCCFFFF"/>
      <color rgb="FFFFFFFF"/>
      <color rgb="FF66FF33"/>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53" Type="http://schemas.openxmlformats.org/officeDocument/2006/relationships/worksheet" Target="worksheets/sheet15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1033;&#28070;&#34920;&#21407;&#25253;!A1"/></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1033;&#28070;&#34920;&#21407;&#25253;!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36164;&#20135;&#36127;&#20538;&#34920;&#21407;&#25253;&#65288;&#32493;&#65289;'!A1"/></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36164;&#20135;&#36127;&#20538;&#34920;&#21407;&#25253;&#65288;&#32493;&#65289;'!A1"/></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36164;&#20135;&#36127;&#20538;&#34920;&#21407;&#25253;&#65288;&#32493;&#65289;'!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36164;&#20135;&#36127;&#20538;&#34920;&#21407;&#25253;&#65288;&#32493;&#65289;'!A1"/></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30446;&#24405;!A1"/></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9.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0</xdr:rowOff>
    </xdr:from>
    <xdr:to>
      <xdr:col>0</xdr:col>
      <xdr:colOff>1028700</xdr:colOff>
      <xdr:row>1</xdr:row>
      <xdr:rowOff>0</xdr:rowOff>
    </xdr:to>
    <xdr:grpSp>
      <xdr:nvGrpSpPr>
        <xdr:cNvPr id="2" name="Group 2">
          <a:hlinkClick xmlns:r="http://schemas.openxmlformats.org/officeDocument/2006/relationships" r:id="rId1"/>
          <a:extLst>
            <a:ext uri="{FF2B5EF4-FFF2-40B4-BE49-F238E27FC236}">
              <a16:creationId xmlns="" xmlns:a16="http://schemas.microsoft.com/office/drawing/2014/main" id="{00000000-0008-0000-1C00-000002000000}"/>
            </a:ext>
          </a:extLst>
        </xdr:cNvPr>
        <xdr:cNvGrpSpPr>
          <a:grpSpLocks/>
        </xdr:cNvGrpSpPr>
      </xdr:nvGrpSpPr>
      <xdr:grpSpPr bwMode="auto">
        <a:xfrm>
          <a:off x="66675" y="190500"/>
          <a:ext cx="962025" cy="0"/>
          <a:chOff x="145" y="0"/>
          <a:chExt cx="115" cy="45"/>
        </a:xfrm>
      </xdr:grpSpPr>
      <xdr:pic>
        <xdr:nvPicPr>
          <xdr:cNvPr id="3" name="Picture 3" descr="房子3">
            <a:extLst>
              <a:ext uri="{FF2B5EF4-FFF2-40B4-BE49-F238E27FC236}">
                <a16:creationId xmlns=""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4">
            <a:extLst>
              <a:ext uri="{FF2B5EF4-FFF2-40B4-BE49-F238E27FC236}">
                <a16:creationId xmlns="" xmlns:a16="http://schemas.microsoft.com/office/drawing/2014/main" id="{00000000-0008-0000-1C00-000004000000}"/>
              </a:ext>
            </a:extLst>
          </xdr:cNvPr>
          <xdr:cNvSpPr>
            <a:spLocks noChangeArrowheads="1" noChangeShapeType="1" noTextEdit="1"/>
          </xdr:cNvSpPr>
        </xdr:nvSpPr>
        <xdr:spPr bwMode="auto">
          <a:xfrm>
            <a:off x="-4989905207845" y="0"/>
            <a:ext cx="65"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xdr:row>
      <xdr:rowOff>0</xdr:rowOff>
    </xdr:from>
    <xdr:to>
      <xdr:col>1</xdr:col>
      <xdr:colOff>0</xdr:colOff>
      <xdr:row>1</xdr:row>
      <xdr:rowOff>0</xdr:rowOff>
    </xdr:to>
    <xdr:grpSp>
      <xdr:nvGrpSpPr>
        <xdr:cNvPr id="2" name="Group 2">
          <a:hlinkClick xmlns:r="http://schemas.openxmlformats.org/officeDocument/2006/relationships" r:id="rId1"/>
          <a:extLst>
            <a:ext uri="{FF2B5EF4-FFF2-40B4-BE49-F238E27FC236}">
              <a16:creationId xmlns="" xmlns:a16="http://schemas.microsoft.com/office/drawing/2014/main" id="{00000000-0008-0000-1D00-000002000000}"/>
            </a:ext>
          </a:extLst>
        </xdr:cNvPr>
        <xdr:cNvGrpSpPr>
          <a:grpSpLocks/>
        </xdr:cNvGrpSpPr>
      </xdr:nvGrpSpPr>
      <xdr:grpSpPr bwMode="auto">
        <a:xfrm>
          <a:off x="66675" y="190500"/>
          <a:ext cx="314325" cy="0"/>
          <a:chOff x="145" y="0"/>
          <a:chExt cx="115" cy="45"/>
        </a:xfrm>
      </xdr:grpSpPr>
      <xdr:pic>
        <xdr:nvPicPr>
          <xdr:cNvPr id="3" name="Picture 3" descr="房子3">
            <a:extLst>
              <a:ext uri="{FF2B5EF4-FFF2-40B4-BE49-F238E27FC236}">
                <a16:creationId xmlns="" xmlns:a16="http://schemas.microsoft.com/office/drawing/2014/main" id="{00000000-0008-0000-1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4">
            <a:extLst>
              <a:ext uri="{FF2B5EF4-FFF2-40B4-BE49-F238E27FC236}">
                <a16:creationId xmlns="" xmlns:a16="http://schemas.microsoft.com/office/drawing/2014/main" id="{00000000-0008-0000-1D00-000004000000}"/>
              </a:ext>
            </a:extLst>
          </xdr:cNvPr>
          <xdr:cNvSpPr>
            <a:spLocks noChangeArrowheads="1" noChangeShapeType="1" noTextEdit="1"/>
          </xdr:cNvSpPr>
        </xdr:nvSpPr>
        <xdr:spPr bwMode="auto">
          <a:xfrm>
            <a:off x="5169852188815" y="0"/>
            <a:ext cx="70"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0</xdr:rowOff>
    </xdr:from>
    <xdr:to>
      <xdr:col>1</xdr:col>
      <xdr:colOff>0</xdr:colOff>
      <xdr:row>0</xdr:row>
      <xdr:rowOff>0</xdr:rowOff>
    </xdr:to>
    <xdr:grpSp>
      <xdr:nvGrpSpPr>
        <xdr:cNvPr id="2" name="Group 4">
          <a:hlinkClick xmlns:r="http://schemas.openxmlformats.org/officeDocument/2006/relationships" r:id="rId1"/>
          <a:extLst>
            <a:ext uri="{FF2B5EF4-FFF2-40B4-BE49-F238E27FC236}">
              <a16:creationId xmlns="" xmlns:a16="http://schemas.microsoft.com/office/drawing/2014/main" id="{00000000-0008-0000-5B00-000002000000}"/>
            </a:ext>
          </a:extLst>
        </xdr:cNvPr>
        <xdr:cNvGrpSpPr>
          <a:grpSpLocks/>
        </xdr:cNvGrpSpPr>
      </xdr:nvGrpSpPr>
      <xdr:grpSpPr bwMode="auto">
        <a:xfrm>
          <a:off x="66675" y="0"/>
          <a:ext cx="381000" cy="0"/>
          <a:chOff x="145" y="0"/>
          <a:chExt cx="115" cy="45"/>
        </a:xfrm>
      </xdr:grpSpPr>
      <xdr:pic>
        <xdr:nvPicPr>
          <xdr:cNvPr id="3" name="Picture 5" descr="房子3">
            <a:extLst>
              <a:ext uri="{FF2B5EF4-FFF2-40B4-BE49-F238E27FC236}">
                <a16:creationId xmlns="" xmlns:a16="http://schemas.microsoft.com/office/drawing/2014/main" id="{00000000-0008-0000-5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6">
            <a:extLst>
              <a:ext uri="{FF2B5EF4-FFF2-40B4-BE49-F238E27FC236}">
                <a16:creationId xmlns="" xmlns:a16="http://schemas.microsoft.com/office/drawing/2014/main" id="{00000000-0008-0000-5B00-000004000000}"/>
              </a:ext>
            </a:extLst>
          </xdr:cNvPr>
          <xdr:cNvSpPr>
            <a:spLocks noChangeArrowheads="1" noChangeShapeType="1" noTextEdit="1"/>
          </xdr:cNvSpPr>
        </xdr:nvSpPr>
        <xdr:spPr bwMode="auto">
          <a:xfrm>
            <a:off x="-391525391735" y="0"/>
            <a:ext cx="69"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0</xdr:rowOff>
    </xdr:from>
    <xdr:to>
      <xdr:col>1</xdr:col>
      <xdr:colOff>0</xdr:colOff>
      <xdr:row>0</xdr:row>
      <xdr:rowOff>0</xdr:rowOff>
    </xdr:to>
    <xdr:grpSp>
      <xdr:nvGrpSpPr>
        <xdr:cNvPr id="2" name="Group 4">
          <a:hlinkClick xmlns:r="http://schemas.openxmlformats.org/officeDocument/2006/relationships" r:id="rId1"/>
          <a:extLst>
            <a:ext uri="{FF2B5EF4-FFF2-40B4-BE49-F238E27FC236}">
              <a16:creationId xmlns="" xmlns:a16="http://schemas.microsoft.com/office/drawing/2014/main" id="{00000000-0008-0000-5C00-000002000000}"/>
            </a:ext>
          </a:extLst>
        </xdr:cNvPr>
        <xdr:cNvGrpSpPr>
          <a:grpSpLocks/>
        </xdr:cNvGrpSpPr>
      </xdr:nvGrpSpPr>
      <xdr:grpSpPr bwMode="auto">
        <a:xfrm>
          <a:off x="66675" y="0"/>
          <a:ext cx="381000" cy="0"/>
          <a:chOff x="145" y="0"/>
          <a:chExt cx="115" cy="45"/>
        </a:xfrm>
      </xdr:grpSpPr>
      <xdr:pic>
        <xdr:nvPicPr>
          <xdr:cNvPr id="3" name="Picture 5" descr="房子3">
            <a:extLst>
              <a:ext uri="{FF2B5EF4-FFF2-40B4-BE49-F238E27FC236}">
                <a16:creationId xmlns="" xmlns:a16="http://schemas.microsoft.com/office/drawing/2014/main" id="{00000000-0008-0000-5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6">
            <a:extLst>
              <a:ext uri="{FF2B5EF4-FFF2-40B4-BE49-F238E27FC236}">
                <a16:creationId xmlns="" xmlns:a16="http://schemas.microsoft.com/office/drawing/2014/main" id="{00000000-0008-0000-5C00-000004000000}"/>
              </a:ext>
            </a:extLst>
          </xdr:cNvPr>
          <xdr:cNvSpPr>
            <a:spLocks noChangeArrowheads="1" noChangeShapeType="1" noTextEdit="1"/>
          </xdr:cNvSpPr>
        </xdr:nvSpPr>
        <xdr:spPr bwMode="auto">
          <a:xfrm>
            <a:off x="-391525391735" y="0"/>
            <a:ext cx="69"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0</xdr:rowOff>
    </xdr:from>
    <xdr:to>
      <xdr:col>1</xdr:col>
      <xdr:colOff>0</xdr:colOff>
      <xdr:row>0</xdr:row>
      <xdr:rowOff>0</xdr:rowOff>
    </xdr:to>
    <xdr:grpSp>
      <xdr:nvGrpSpPr>
        <xdr:cNvPr id="2" name="Group 5">
          <a:hlinkClick xmlns:r="http://schemas.openxmlformats.org/officeDocument/2006/relationships" r:id="rId1"/>
          <a:extLst>
            <a:ext uri="{FF2B5EF4-FFF2-40B4-BE49-F238E27FC236}">
              <a16:creationId xmlns="" xmlns:a16="http://schemas.microsoft.com/office/drawing/2014/main" id="{00000000-0008-0000-6000-000002000000}"/>
            </a:ext>
          </a:extLst>
        </xdr:cNvPr>
        <xdr:cNvGrpSpPr>
          <a:grpSpLocks/>
        </xdr:cNvGrpSpPr>
      </xdr:nvGrpSpPr>
      <xdr:grpSpPr bwMode="auto">
        <a:xfrm>
          <a:off x="66675" y="0"/>
          <a:ext cx="314325" cy="0"/>
          <a:chOff x="145" y="0"/>
          <a:chExt cx="115" cy="45"/>
        </a:xfrm>
      </xdr:grpSpPr>
      <xdr:pic>
        <xdr:nvPicPr>
          <xdr:cNvPr id="3" name="Picture 6" descr="房子3">
            <a:extLst>
              <a:ext uri="{FF2B5EF4-FFF2-40B4-BE49-F238E27FC236}">
                <a16:creationId xmlns="" xmlns:a16="http://schemas.microsoft.com/office/drawing/2014/main" id="{00000000-0008-0000-6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7">
            <a:extLst>
              <a:ext uri="{FF2B5EF4-FFF2-40B4-BE49-F238E27FC236}">
                <a16:creationId xmlns="" xmlns:a16="http://schemas.microsoft.com/office/drawing/2014/main" id="{00000000-0008-0000-6000-000004000000}"/>
              </a:ext>
            </a:extLst>
          </xdr:cNvPr>
          <xdr:cNvSpPr>
            <a:spLocks noChangeArrowheads="1" noChangeShapeType="1" noTextEdit="1"/>
          </xdr:cNvSpPr>
        </xdr:nvSpPr>
        <xdr:spPr bwMode="auto">
          <a:xfrm>
            <a:off x="5169852188815" y="0"/>
            <a:ext cx="70"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0</xdr:row>
      <xdr:rowOff>0</xdr:rowOff>
    </xdr:from>
    <xdr:to>
      <xdr:col>1</xdr:col>
      <xdr:colOff>0</xdr:colOff>
      <xdr:row>0</xdr:row>
      <xdr:rowOff>0</xdr:rowOff>
    </xdr:to>
    <xdr:grpSp>
      <xdr:nvGrpSpPr>
        <xdr:cNvPr id="2" name="Group 5">
          <a:hlinkClick xmlns:r="http://schemas.openxmlformats.org/officeDocument/2006/relationships" r:id="rId1"/>
          <a:extLst>
            <a:ext uri="{FF2B5EF4-FFF2-40B4-BE49-F238E27FC236}">
              <a16:creationId xmlns="" xmlns:a16="http://schemas.microsoft.com/office/drawing/2014/main" id="{00000000-0008-0000-6100-000002000000}"/>
            </a:ext>
          </a:extLst>
        </xdr:cNvPr>
        <xdr:cNvGrpSpPr>
          <a:grpSpLocks/>
        </xdr:cNvGrpSpPr>
      </xdr:nvGrpSpPr>
      <xdr:grpSpPr bwMode="auto">
        <a:xfrm>
          <a:off x="66675" y="0"/>
          <a:ext cx="314325" cy="0"/>
          <a:chOff x="145" y="0"/>
          <a:chExt cx="115" cy="45"/>
        </a:xfrm>
      </xdr:grpSpPr>
      <xdr:pic>
        <xdr:nvPicPr>
          <xdr:cNvPr id="3" name="Picture 6" descr="房子3">
            <a:extLst>
              <a:ext uri="{FF2B5EF4-FFF2-40B4-BE49-F238E27FC236}">
                <a16:creationId xmlns="" xmlns:a16="http://schemas.microsoft.com/office/drawing/2014/main" id="{00000000-0008-0000-6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 y="0"/>
            <a:ext cx="45"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7">
            <a:extLst>
              <a:ext uri="{FF2B5EF4-FFF2-40B4-BE49-F238E27FC236}">
                <a16:creationId xmlns="" xmlns:a16="http://schemas.microsoft.com/office/drawing/2014/main" id="{00000000-0008-0000-6100-000004000000}"/>
              </a:ext>
            </a:extLst>
          </xdr:cNvPr>
          <xdr:cNvSpPr>
            <a:spLocks noChangeArrowheads="1" noChangeShapeType="1" noTextEdit="1"/>
          </xdr:cNvSpPr>
        </xdr:nvSpPr>
        <xdr:spPr bwMode="auto">
          <a:xfrm>
            <a:off x="5169852188815" y="0"/>
            <a:ext cx="70" cy="0"/>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回报表</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6</xdr:row>
      <xdr:rowOff>9525</xdr:rowOff>
    </xdr:from>
    <xdr:to>
      <xdr:col>1</xdr:col>
      <xdr:colOff>0</xdr:colOff>
      <xdr:row>9</xdr:row>
      <xdr:rowOff>9525</xdr:rowOff>
    </xdr:to>
    <xdr:sp macro="" textlink="">
      <xdr:nvSpPr>
        <xdr:cNvPr id="2" name="Line 1">
          <a:extLst>
            <a:ext uri="{FF2B5EF4-FFF2-40B4-BE49-F238E27FC236}">
              <a16:creationId xmlns="" xmlns:a16="http://schemas.microsoft.com/office/drawing/2014/main" id="{00000000-0008-0000-7300-000002000000}"/>
            </a:ext>
          </a:extLst>
        </xdr:cNvPr>
        <xdr:cNvSpPr>
          <a:spLocks noChangeShapeType="1"/>
        </xdr:cNvSpPr>
      </xdr:nvSpPr>
      <xdr:spPr bwMode="auto">
        <a:xfrm>
          <a:off x="9525" y="923925"/>
          <a:ext cx="600075" cy="457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0</xdr:colOff>
          <xdr:row>1</xdr:row>
          <xdr:rowOff>0</xdr:rowOff>
        </xdr:from>
        <xdr:to>
          <xdr:col>13</xdr:col>
          <xdr:colOff>0</xdr:colOff>
          <xdr:row>1</xdr:row>
          <xdr:rowOff>171450</xdr:rowOff>
        </xdr:to>
        <xdr:sp macro="" textlink="">
          <xdr:nvSpPr>
            <xdr:cNvPr id="107521" name="Object 1" hidden="1">
              <a:extLst>
                <a:ext uri="{63B3BB69-23CF-44E3-9099-C40C66FF867C}">
                  <a14:compatExt spid="_x0000_s10752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82550</xdr:colOff>
      <xdr:row>1</xdr:row>
      <xdr:rowOff>0</xdr:rowOff>
    </xdr:from>
    <xdr:to>
      <xdr:col>0</xdr:col>
      <xdr:colOff>1022350</xdr:colOff>
      <xdr:row>1</xdr:row>
      <xdr:rowOff>0</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8A00-000002000000}"/>
            </a:ext>
          </a:extLst>
        </xdr:cNvPr>
        <xdr:cNvGrpSpPr>
          <a:grpSpLocks/>
        </xdr:cNvGrpSpPr>
      </xdr:nvGrpSpPr>
      <xdr:grpSpPr bwMode="auto">
        <a:xfrm>
          <a:off x="82550" y="152400"/>
          <a:ext cx="939800" cy="0"/>
          <a:chOff x="9" y="6"/>
          <a:chExt cx="134" cy="30"/>
        </a:xfrm>
      </xdr:grpSpPr>
      <xdr:pic>
        <xdr:nvPicPr>
          <xdr:cNvPr id="3" name="Picture 2" descr="房子3">
            <a:extLst>
              <a:ext uri="{FF2B5EF4-FFF2-40B4-BE49-F238E27FC236}">
                <a16:creationId xmlns="" xmlns:a16="http://schemas.microsoft.com/office/drawing/2014/main" id="{00000000-0008-0000-8A00-000003000000}"/>
              </a:ext>
            </a:extLst>
          </xdr:cNvPr>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 y="6"/>
            <a:ext cx="44"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WordArt 3">
            <a:extLst>
              <a:ext uri="{FF2B5EF4-FFF2-40B4-BE49-F238E27FC236}">
                <a16:creationId xmlns="" xmlns:a16="http://schemas.microsoft.com/office/drawing/2014/main" id="{00000000-0008-0000-8A00-000004000000}"/>
              </a:ext>
            </a:extLst>
          </xdr:cNvPr>
          <xdr:cNvSpPr>
            <a:spLocks noChangeArrowheads="1" noChangeShapeType="1" noTextEdit="1"/>
          </xdr:cNvSpPr>
        </xdr:nvSpPr>
        <xdr:spPr bwMode="auto">
          <a:xfrm>
            <a:off x="55" y="12"/>
            <a:ext cx="88" cy="21"/>
          </a:xfrm>
          <a:prstGeom prst="rect">
            <a:avLst/>
          </a:prstGeom>
        </xdr:spPr>
        <xdr:txBody>
          <a:bodyPr wrap="none" fromWordArt="1">
            <a:prstTxWarp prst="textPlain">
              <a:avLst>
                <a:gd name="adj" fmla="val 50000"/>
              </a:avLst>
            </a:prstTxWarp>
          </a:bodyPr>
          <a:lstStyle/>
          <a:p>
            <a:pPr algn="ctr" rtl="0"/>
            <a:r>
              <a:rPr lang="zh-CN" altLang="en-US" sz="3600" b="1" kern="10" spc="0">
                <a:ln w="9525">
                  <a:noFill/>
                  <a:round/>
                  <a:headEnd/>
                  <a:tailEnd/>
                </a:ln>
                <a:solidFill>
                  <a:srgbClr val="000000"/>
                </a:solidFill>
                <a:effectLst>
                  <a:outerShdw dist="35921" dir="2700000" algn="ctr" rotWithShape="0">
                    <a:srgbClr val="C0C0C0">
                      <a:alpha val="80000"/>
                    </a:srgbClr>
                  </a:outerShdw>
                </a:effectLst>
                <a:latin typeface="隶书"/>
                <a:ea typeface="隶书"/>
              </a:rPr>
              <a:t>返回目录</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vmlDrawing" Target="../drawings/vmlDrawing91.v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3" Type="http://schemas.openxmlformats.org/officeDocument/2006/relationships/vmlDrawing" Target="../drawings/vmlDrawing92.vml"/><Relationship Id="rId2" Type="http://schemas.openxmlformats.org/officeDocument/2006/relationships/drawing" Target="../drawings/drawing3.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93.vml"/><Relationship Id="rId2" Type="http://schemas.openxmlformats.org/officeDocument/2006/relationships/drawing" Target="../drawings/drawing4.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vmlDrawing" Target="../drawings/vmlDrawing94.v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vmlDrawing" Target="../drawings/vmlDrawing95.v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vmlDrawing" Target="../drawings/vmlDrawing96.v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3" Type="http://schemas.openxmlformats.org/officeDocument/2006/relationships/vmlDrawing" Target="../drawings/vmlDrawing98.vml"/><Relationship Id="rId2" Type="http://schemas.openxmlformats.org/officeDocument/2006/relationships/vmlDrawing" Target="../drawings/vmlDrawing97.vml"/><Relationship Id="rId1" Type="http://schemas.openxmlformats.org/officeDocument/2006/relationships/printerSettings" Target="../printerSettings/printerSettings106.bin"/><Relationship Id="rId4" Type="http://schemas.openxmlformats.org/officeDocument/2006/relationships/comments" Target="../comments4.xml"/></Relationships>
</file>

<file path=xl/worksheets/_rels/sheet107.xml.rels><?xml version="1.0" encoding="UTF-8" standalone="yes"?>
<Relationships xmlns="http://schemas.openxmlformats.org/package/2006/relationships"><Relationship Id="rId3" Type="http://schemas.openxmlformats.org/officeDocument/2006/relationships/vmlDrawing" Target="../drawings/vmlDrawing99.vml"/><Relationship Id="rId2" Type="http://schemas.openxmlformats.org/officeDocument/2006/relationships/drawing" Target="../drawings/drawing5.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3" Type="http://schemas.openxmlformats.org/officeDocument/2006/relationships/vmlDrawing" Target="../drawings/vmlDrawing100.vml"/><Relationship Id="rId2" Type="http://schemas.openxmlformats.org/officeDocument/2006/relationships/drawing" Target="../drawings/drawing6.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2" Type="http://schemas.openxmlformats.org/officeDocument/2006/relationships/vmlDrawing" Target="../drawings/vmlDrawing101.v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vmlDrawing" Target="../drawings/vmlDrawing102.v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vmlDrawing" Target="../drawings/vmlDrawing103.v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vmlDrawing" Target="../drawings/vmlDrawing104.v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vmlDrawing" Target="../drawings/vmlDrawing105.v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vmlDrawing" Target="../drawings/vmlDrawing106.v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vmlDrawing" Target="../drawings/vmlDrawing107.v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vmlDrawing" Target="../drawings/vmlDrawing108.v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vmlDrawing" Target="../drawings/vmlDrawing109.v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vmlDrawing" Target="../drawings/vmlDrawing110.v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vmlDrawing" Target="../drawings/vmlDrawing111.v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vmlDrawing" Target="../drawings/vmlDrawing112.v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vmlDrawing" Target="../drawings/vmlDrawing113.v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vmlDrawing" Target="../drawings/vmlDrawing114.v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vmlDrawing" Target="../drawings/vmlDrawing115.v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3" Type="http://schemas.openxmlformats.org/officeDocument/2006/relationships/vmlDrawing" Target="../drawings/vmlDrawing116.vml"/><Relationship Id="rId2" Type="http://schemas.openxmlformats.org/officeDocument/2006/relationships/drawing" Target="../drawings/drawing7.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vmlDrawing" Target="../drawings/vmlDrawing117.v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vmlDrawing" Target="../drawings/vmlDrawing118.v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3" Type="http://schemas.openxmlformats.org/officeDocument/2006/relationships/vmlDrawing" Target="../drawings/vmlDrawing119.vml"/><Relationship Id="rId2" Type="http://schemas.openxmlformats.org/officeDocument/2006/relationships/drawing" Target="../drawings/drawing8.xml"/><Relationship Id="rId1" Type="http://schemas.openxmlformats.org/officeDocument/2006/relationships/printerSettings" Target="../printerSettings/printerSettings131.bin"/><Relationship Id="rId6" Type="http://schemas.openxmlformats.org/officeDocument/2006/relationships/image" Target="../media/image4.emf"/><Relationship Id="rId5" Type="http://schemas.openxmlformats.org/officeDocument/2006/relationships/oleObject" Target="../embeddings/oleObject1.bin"/><Relationship Id="rId4" Type="http://schemas.openxmlformats.org/officeDocument/2006/relationships/vmlDrawing" Target="../drawings/vmlDrawing120.vml"/></Relationships>
</file>

<file path=xl/worksheets/_rels/sheet132.xml.rels><?xml version="1.0" encoding="UTF-8" standalone="yes"?>
<Relationships xmlns="http://schemas.openxmlformats.org/package/2006/relationships"><Relationship Id="rId2" Type="http://schemas.openxmlformats.org/officeDocument/2006/relationships/vmlDrawing" Target="../drawings/vmlDrawing121.v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vmlDrawing" Target="../drawings/vmlDrawing122.v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vmlDrawing" Target="../drawings/vmlDrawing123.v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vmlDrawing" Target="../drawings/vmlDrawing124.v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vmlDrawing" Target="../drawings/vmlDrawing125.v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vmlDrawing" Target="../drawings/vmlDrawing126.v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vmlDrawing" Target="../drawings/vmlDrawing127.v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vmlDrawing" Target="../drawings/vmlDrawing128.v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vmlDrawing" Target="../drawings/vmlDrawing129.v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vmlDrawing" Target="../drawings/vmlDrawing130.v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3" Type="http://schemas.openxmlformats.org/officeDocument/2006/relationships/vmlDrawing" Target="../drawings/vmlDrawing131.vml"/><Relationship Id="rId2" Type="http://schemas.openxmlformats.org/officeDocument/2006/relationships/drawing" Target="../drawings/drawing9.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vmlDrawing" Target="../drawings/vmlDrawing132.v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vmlDrawing" Target="../drawings/vmlDrawing133.v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vmlDrawing" Target="../drawings/vmlDrawing134.v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vmlDrawing" Target="../drawings/vmlDrawing135.v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vmlDrawing" Target="../drawings/vmlDrawing136.vml"/><Relationship Id="rId1" Type="http://schemas.openxmlformats.org/officeDocument/2006/relationships/printerSettings" Target="../printerSettings/printerSettings152.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53.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54.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55.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vmlDrawing" Target="../drawings/vmlDrawing63.v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3" Type="http://schemas.openxmlformats.org/officeDocument/2006/relationships/vmlDrawing" Target="../drawings/vmlDrawing65.vml"/><Relationship Id="rId2" Type="http://schemas.openxmlformats.org/officeDocument/2006/relationships/vmlDrawing" Target="../drawings/vmlDrawing64.vml"/><Relationship Id="rId1" Type="http://schemas.openxmlformats.org/officeDocument/2006/relationships/printerSettings" Target="../printerSettings/printerSettings74.bin"/><Relationship Id="rId4" Type="http://schemas.openxmlformats.org/officeDocument/2006/relationships/comments" Target="../comments2.xml"/></Relationships>
</file>

<file path=xl/worksheets/_rels/sheet75.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vmlDrawing" Target="../drawings/vmlDrawing67.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vmlDrawing" Target="../drawings/vmlDrawing69.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vmlDrawing" Target="../drawings/vmlDrawing72.v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vmlDrawing" Target="../drawings/vmlDrawing73.v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vmlDrawing" Target="../drawings/vmlDrawing74.v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vmlDrawing" Target="../drawings/vmlDrawing75.v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vmlDrawing" Target="../drawings/vmlDrawing76.v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vmlDrawing" Target="../drawings/vmlDrawing77.v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vmlDrawing" Target="../drawings/vmlDrawing78.v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vmlDrawing" Target="../drawings/vmlDrawing79.v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vmlDrawing" Target="../drawings/vmlDrawing80.v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vmlDrawing" Target="../drawings/vmlDrawing81.v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vmlDrawing" Target="../drawings/vmlDrawing82.v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vmlDrawing" Target="../drawings/vmlDrawing83.v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vmlDrawing" Target="../drawings/vmlDrawing84.v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vmlDrawing" Target="../drawings/vmlDrawing85.v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vmlDrawing" Target="../drawings/vmlDrawing86.v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vmlDrawing" Target="../drawings/vmlDrawing87.v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vmlDrawing" Target="../drawings/vmlDrawing88.v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3" Type="http://schemas.openxmlformats.org/officeDocument/2006/relationships/vmlDrawing" Target="../drawings/vmlDrawing90.vml"/><Relationship Id="rId2" Type="http://schemas.openxmlformats.org/officeDocument/2006/relationships/vmlDrawing" Target="../drawings/vmlDrawing89.vml"/><Relationship Id="rId1" Type="http://schemas.openxmlformats.org/officeDocument/2006/relationships/printerSettings" Target="../printerSettings/printerSettings9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B9"/>
  <sheetViews>
    <sheetView view="pageBreakPreview" zoomScaleSheetLayoutView="100" workbookViewId="0">
      <selection activeCell="H8" sqref="H8"/>
    </sheetView>
  </sheetViews>
  <sheetFormatPr defaultColWidth="9.140625" defaultRowHeight="26.25" customHeight="1"/>
  <cols>
    <col min="1" max="1" width="100.7109375" style="437" customWidth="1"/>
    <col min="2" max="2" width="9.140625" style="437" customWidth="1"/>
    <col min="3" max="16384" width="9.140625" style="437"/>
  </cols>
  <sheetData>
    <row r="1" spans="1:2" ht="24.95" customHeight="1">
      <c r="A1" s="477" t="s">
        <v>727</v>
      </c>
    </row>
    <row r="2" spans="1:2" s="439" customFormat="1" ht="24.95" customHeight="1">
      <c r="A2" s="870" t="s">
        <v>728</v>
      </c>
      <c r="B2" s="438"/>
    </row>
    <row r="3" spans="1:2" s="439" customFormat="1" ht="24.95" customHeight="1">
      <c r="A3" s="871" t="s">
        <v>838</v>
      </c>
      <c r="B3" s="440"/>
    </row>
    <row r="4" spans="1:2" s="439" customFormat="1" ht="24.95" customHeight="1">
      <c r="A4" s="871" t="s">
        <v>1426</v>
      </c>
      <c r="B4" s="440"/>
    </row>
    <row r="5" spans="1:2" s="439" customFormat="1" ht="24.95" customHeight="1">
      <c r="A5" s="871" t="s">
        <v>1427</v>
      </c>
      <c r="B5" s="440"/>
    </row>
    <row r="6" spans="1:2" s="439" customFormat="1" ht="28.7" customHeight="1">
      <c r="A6" s="871" t="s">
        <v>1428</v>
      </c>
      <c r="B6" s="440"/>
    </row>
    <row r="7" spans="1:2" s="439" customFormat="1" ht="24.95" customHeight="1">
      <c r="A7" s="871" t="s">
        <v>1429</v>
      </c>
      <c r="B7" s="440"/>
    </row>
    <row r="8" spans="1:2" s="439" customFormat="1" ht="24.95" customHeight="1">
      <c r="A8" s="871" t="s">
        <v>1430</v>
      </c>
      <c r="B8" s="440"/>
    </row>
    <row r="9" spans="1:2" ht="24.95" customHeight="1">
      <c r="A9" s="872" t="s">
        <v>839</v>
      </c>
    </row>
  </sheetData>
  <sheetProtection selectLockedCells="1" selectUnlockedCells="1"/>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E36"/>
  <sheetViews>
    <sheetView view="pageBreakPreview" zoomScaleSheetLayoutView="100" workbookViewId="0">
      <selection activeCell="A34" sqref="A34"/>
    </sheetView>
  </sheetViews>
  <sheetFormatPr defaultRowHeight="12"/>
  <cols>
    <col min="1" max="1" width="42.28515625" customWidth="1"/>
    <col min="2" max="2" width="14.28515625" customWidth="1"/>
    <col min="3" max="3" width="12.5703125" customWidth="1"/>
    <col min="4" max="4" width="13.42578125" customWidth="1"/>
    <col min="5" max="5" width="13.7109375" customWidth="1"/>
  </cols>
  <sheetData>
    <row r="1" spans="1:5">
      <c r="A1" s="2691" t="str">
        <f>HYPERLINK("#利润表审定!A1","返回利润表审定")</f>
        <v>返回利润表审定</v>
      </c>
      <c r="B1" s="2692" t="str">
        <f>HYPERLINK("#利润表原报!A1","返回利润表原报")</f>
        <v>返回利润表原报</v>
      </c>
      <c r="C1" s="2617"/>
    </row>
    <row r="2" spans="1:5" ht="35.25" customHeight="1">
      <c r="A2" s="2753" t="s">
        <v>2388</v>
      </c>
      <c r="B2" s="2753"/>
      <c r="C2" s="2753"/>
      <c r="D2" s="2753"/>
      <c r="E2" s="2753"/>
    </row>
    <row r="3" spans="1:5" ht="24" customHeight="1" thickBot="1">
      <c r="A3" s="2618" t="s">
        <v>2389</v>
      </c>
      <c r="B3" s="2619" t="str">
        <f>利润表原报!B2</f>
        <v>2019年度</v>
      </c>
      <c r="C3" s="2618"/>
      <c r="D3" s="2618"/>
      <c r="E3" s="2620" t="s">
        <v>60</v>
      </c>
    </row>
    <row r="4" spans="1:5" ht="22.5" customHeight="1">
      <c r="A4" s="2765" t="s">
        <v>2390</v>
      </c>
      <c r="B4" s="2767" t="s">
        <v>2423</v>
      </c>
      <c r="C4" s="2767"/>
      <c r="D4" s="2767" t="s">
        <v>2422</v>
      </c>
      <c r="E4" s="2768"/>
    </row>
    <row r="5" spans="1:5" ht="22.5" customHeight="1">
      <c r="A5" s="2766"/>
      <c r="B5" s="2645"/>
      <c r="C5" s="2645"/>
      <c r="D5" s="2645"/>
      <c r="E5" s="2646"/>
    </row>
    <row r="6" spans="1:5" ht="22.5" customHeight="1">
      <c r="A6" s="2630" t="s">
        <v>2391</v>
      </c>
      <c r="B6" s="2647">
        <f>B26</f>
        <v>0</v>
      </c>
      <c r="C6" s="2647">
        <f>C26</f>
        <v>0</v>
      </c>
      <c r="D6" s="2647">
        <f>D26</f>
        <v>0</v>
      </c>
      <c r="E6" s="2648">
        <f>E26</f>
        <v>0</v>
      </c>
    </row>
    <row r="7" spans="1:5" ht="22.5" customHeight="1">
      <c r="A7" s="2621" t="s">
        <v>2612</v>
      </c>
      <c r="B7" s="2622"/>
      <c r="C7" s="2622"/>
      <c r="D7" s="2622"/>
      <c r="E7" s="2623"/>
    </row>
    <row r="8" spans="1:5" ht="22.5" customHeight="1">
      <c r="A8" s="2621" t="s">
        <v>2392</v>
      </c>
      <c r="B8" s="2622"/>
      <c r="C8" s="2622"/>
      <c r="D8" s="2622"/>
      <c r="E8" s="2623"/>
    </row>
    <row r="9" spans="1:5" ht="22.5" customHeight="1">
      <c r="A9" s="2621" t="s">
        <v>2393</v>
      </c>
      <c r="B9" s="2622"/>
      <c r="C9" s="2622"/>
      <c r="D9" s="2622"/>
      <c r="E9" s="2623"/>
    </row>
    <row r="10" spans="1:5" ht="22.5" customHeight="1">
      <c r="A10" s="2621" t="s">
        <v>2394</v>
      </c>
      <c r="B10" s="2622"/>
      <c r="C10" s="2622"/>
      <c r="D10" s="2622"/>
      <c r="E10" s="2623"/>
    </row>
    <row r="11" spans="1:5" ht="22.5" customHeight="1">
      <c r="A11" s="2621" t="s">
        <v>2395</v>
      </c>
      <c r="B11" s="2622"/>
      <c r="C11" s="2622"/>
      <c r="D11" s="2622"/>
      <c r="E11" s="2623"/>
    </row>
    <row r="12" spans="1:5" ht="22.5" customHeight="1">
      <c r="A12" s="2621" t="s">
        <v>2421</v>
      </c>
      <c r="B12" s="2622"/>
      <c r="C12" s="2622"/>
      <c r="D12" s="2622"/>
      <c r="E12" s="2623"/>
    </row>
    <row r="13" spans="1:5" ht="22.5" customHeight="1">
      <c r="A13" s="2621" t="s">
        <v>2396</v>
      </c>
      <c r="B13" s="2622"/>
      <c r="C13" s="2622"/>
      <c r="D13" s="2622"/>
      <c r="E13" s="2623"/>
    </row>
    <row r="14" spans="1:5" ht="22.5" customHeight="1">
      <c r="A14" s="2621" t="s">
        <v>2397</v>
      </c>
      <c r="B14" s="2622"/>
      <c r="C14" s="2622"/>
      <c r="D14" s="2622"/>
      <c r="E14" s="2623"/>
    </row>
    <row r="15" spans="1:5" ht="22.5" customHeight="1">
      <c r="A15" s="274" t="s">
        <v>2398</v>
      </c>
      <c r="B15" s="2622"/>
      <c r="C15" s="2622"/>
      <c r="D15" s="2622"/>
      <c r="E15" s="2623"/>
    </row>
    <row r="16" spans="1:5" ht="22.5" customHeight="1">
      <c r="A16" s="2231" t="s">
        <v>2412</v>
      </c>
      <c r="B16" s="2622"/>
      <c r="C16" s="2622"/>
      <c r="D16" s="2622"/>
      <c r="E16" s="2623"/>
    </row>
    <row r="17" spans="1:5" ht="22.5" customHeight="1">
      <c r="A17" s="2231" t="s">
        <v>2399</v>
      </c>
      <c r="B17" s="2622"/>
      <c r="C17" s="2622"/>
      <c r="D17" s="2622"/>
      <c r="E17" s="2623"/>
    </row>
    <row r="18" spans="1:5" ht="22.5" customHeight="1">
      <c r="A18" s="274" t="s">
        <v>2411</v>
      </c>
      <c r="B18" s="2622"/>
      <c r="C18" s="2622"/>
      <c r="D18" s="2622"/>
      <c r="E18" s="2623"/>
    </row>
    <row r="19" spans="1:5" ht="22.5" customHeight="1">
      <c r="A19" s="274" t="s">
        <v>2400</v>
      </c>
      <c r="B19" s="2622"/>
      <c r="C19" s="2622"/>
      <c r="D19" s="2622"/>
      <c r="E19" s="2623"/>
    </row>
    <row r="20" spans="1:5" ht="22.5" customHeight="1">
      <c r="A20" s="2231" t="s">
        <v>2401</v>
      </c>
      <c r="B20" s="2622"/>
      <c r="C20" s="2622"/>
      <c r="D20" s="2622"/>
      <c r="E20" s="2623"/>
    </row>
    <row r="21" spans="1:5" ht="22.5" customHeight="1">
      <c r="A21" s="2621" t="s">
        <v>2613</v>
      </c>
      <c r="B21" s="2624">
        <f>B7-SUM(B8:B13)+SUM(B14:B20)</f>
        <v>0</v>
      </c>
      <c r="C21" s="2624">
        <f>C7-SUM(C8:C13)+SUM(C14:C20)</f>
        <v>0</v>
      </c>
      <c r="D21" s="2624">
        <f>D7-SUM(D8:D13)+SUM(D14:D20)</f>
        <v>0</v>
      </c>
      <c r="E21" s="2625">
        <f>E7-SUM(E8:E13)+SUM(E14:E20)</f>
        <v>0</v>
      </c>
    </row>
    <row r="22" spans="1:5" ht="22.5" customHeight="1">
      <c r="A22" s="2621" t="s">
        <v>2402</v>
      </c>
      <c r="B22" s="2622"/>
      <c r="C22" s="2622"/>
      <c r="D22" s="2622"/>
      <c r="E22" s="2623"/>
    </row>
    <row r="23" spans="1:5" ht="22.5" customHeight="1">
      <c r="A23" s="2621" t="s">
        <v>2403</v>
      </c>
      <c r="B23" s="2622"/>
      <c r="C23" s="2622"/>
      <c r="D23" s="2622"/>
      <c r="E23" s="2623"/>
    </row>
    <row r="24" spans="1:5" ht="22.5" customHeight="1">
      <c r="A24" s="2621" t="s">
        <v>2614</v>
      </c>
      <c r="B24" s="2624">
        <f>B21+B22-B23</f>
        <v>0</v>
      </c>
      <c r="C24" s="2624">
        <f>C21+C22-C23</f>
        <v>0</v>
      </c>
      <c r="D24" s="2624">
        <f>D21+D22-D23</f>
        <v>0</v>
      </c>
      <c r="E24" s="2625">
        <f>E21+E22-E23</f>
        <v>0</v>
      </c>
    </row>
    <row r="25" spans="1:5" ht="22.5" customHeight="1">
      <c r="A25" s="2621" t="s">
        <v>2404</v>
      </c>
      <c r="B25" s="2622"/>
      <c r="C25" s="2622"/>
      <c r="D25" s="2622"/>
      <c r="E25" s="2623"/>
    </row>
    <row r="26" spans="1:5" ht="22.5" customHeight="1">
      <c r="A26" s="2621" t="s">
        <v>2615</v>
      </c>
      <c r="B26" s="2624">
        <f>B24-B25</f>
        <v>0</v>
      </c>
      <c r="C26" s="2624">
        <f>C24-C25</f>
        <v>0</v>
      </c>
      <c r="D26" s="2624">
        <f>D24-D25</f>
        <v>0</v>
      </c>
      <c r="E26" s="2625">
        <f>E24-E25</f>
        <v>0</v>
      </c>
    </row>
    <row r="27" spans="1:5" ht="22.5" customHeight="1">
      <c r="A27" s="2621" t="s">
        <v>2405</v>
      </c>
      <c r="B27" s="2622"/>
      <c r="C27" s="2622"/>
      <c r="D27" s="2622"/>
      <c r="E27" s="2623"/>
    </row>
    <row r="28" spans="1:5" ht="31.5" customHeight="1">
      <c r="A28" s="2621" t="s">
        <v>2406</v>
      </c>
      <c r="B28" s="2622"/>
      <c r="C28" s="2622"/>
      <c r="D28" s="2622"/>
      <c r="E28" s="2623"/>
    </row>
    <row r="29" spans="1:5" ht="22.5" customHeight="1">
      <c r="A29" s="2621" t="s">
        <v>2407</v>
      </c>
      <c r="B29" s="2626">
        <f>B30-B31</f>
        <v>0</v>
      </c>
      <c r="C29" s="2626">
        <f>C30-C31</f>
        <v>0</v>
      </c>
      <c r="D29" s="2626">
        <f>D30-D31</f>
        <v>0</v>
      </c>
      <c r="E29" s="2627">
        <f>E30-E31</f>
        <v>0</v>
      </c>
    </row>
    <row r="30" spans="1:5" ht="22.5" customHeight="1">
      <c r="A30" s="2621" t="s">
        <v>2616</v>
      </c>
      <c r="B30" s="2622"/>
      <c r="C30" s="2622"/>
      <c r="D30" s="2622"/>
      <c r="E30" s="2623"/>
    </row>
    <row r="31" spans="1:5" ht="22.5" customHeight="1">
      <c r="A31" s="2621" t="s">
        <v>2617</v>
      </c>
      <c r="B31" s="2622"/>
      <c r="C31" s="2622"/>
      <c r="D31" s="2622"/>
      <c r="E31" s="2623"/>
    </row>
    <row r="32" spans="1:5" ht="22.5" customHeight="1">
      <c r="A32" s="2621" t="s">
        <v>2408</v>
      </c>
      <c r="B32" s="2628"/>
      <c r="C32" s="2628"/>
      <c r="D32" s="2628"/>
      <c r="E32" s="2629"/>
    </row>
    <row r="33" spans="1:5" ht="22.5" customHeight="1">
      <c r="A33" s="2630" t="s">
        <v>2409</v>
      </c>
      <c r="B33" s="2631">
        <f>B6+B28+B29+B32</f>
        <v>0</v>
      </c>
      <c r="C33" s="2631">
        <f>C6+C28+C29+C32</f>
        <v>0</v>
      </c>
      <c r="D33" s="2631">
        <f>D6+D28+D29+D32</f>
        <v>0</v>
      </c>
      <c r="E33" s="2632">
        <f>E6+E28+E29+E32</f>
        <v>0</v>
      </c>
    </row>
    <row r="34" spans="1:5" ht="30" customHeight="1" thickBot="1">
      <c r="A34" s="2633" t="s">
        <v>2410</v>
      </c>
      <c r="B34" s="2634"/>
      <c r="C34" s="2634"/>
      <c r="D34" s="2634"/>
      <c r="E34" s="2635"/>
    </row>
    <row r="36" spans="1:5">
      <c r="A36" s="206"/>
    </row>
  </sheetData>
  <mergeCells count="4">
    <mergeCell ref="A4:A5"/>
    <mergeCell ref="B4:C4"/>
    <mergeCell ref="D4:E4"/>
    <mergeCell ref="A2:E2"/>
  </mergeCells>
  <phoneticPr fontId="5" type="noConversion"/>
  <pageMargins left="0.70866141732283472" right="0.70866141732283472" top="0.74803149606299213" bottom="0.74803149606299213" header="0.31496062992125984" footer="0.31496062992125984"/>
  <pageSetup paperSize="9" orientation="portrait" blackAndWhite="1"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rgb="FF7030A0"/>
    <pageSetUpPr fitToPage="1"/>
  </sheetPr>
  <dimension ref="A1:K36"/>
  <sheetViews>
    <sheetView showGridLines="0" showZeros="0" view="pageBreakPreview" zoomScaleSheetLayoutView="100" workbookViewId="0">
      <pane ySplit="5" topLeftCell="A6" activePane="bottomLeft" state="frozen"/>
      <selection activeCell="I9" sqref="I9"/>
      <selection pane="bottomLeft" activeCell="F30" sqref="F30:I30"/>
    </sheetView>
  </sheetViews>
  <sheetFormatPr defaultColWidth="9.140625" defaultRowHeight="12" customHeight="1"/>
  <cols>
    <col min="1" max="1" width="20.7109375" style="148" customWidth="1"/>
    <col min="2" max="3" width="10.7109375" style="148" customWidth="1"/>
    <col min="4" max="4" width="10.42578125" style="148" customWidth="1"/>
    <col min="5" max="5" width="10.7109375" style="148" customWidth="1"/>
    <col min="6" max="7" width="12.7109375" style="148" customWidth="1"/>
    <col min="8" max="8" width="8.7109375" style="148" customWidth="1"/>
    <col min="9" max="9" width="10.7109375" style="148" customWidth="1"/>
    <col min="10" max="11" width="12.7109375" style="148" customWidth="1"/>
    <col min="12" max="16384" width="9.140625" style="148"/>
  </cols>
  <sheetData>
    <row r="1" spans="1:11" s="700" customFormat="1" ht="15" customHeight="1">
      <c r="A1" s="2691" t="str">
        <f>HYPERLINK("#负债表审定!A1","返回负债表审定")</f>
        <v>返回负债表审定</v>
      </c>
      <c r="B1" s="2692" t="str">
        <f>HYPERLINK("#负债表原报!A1","返回负债表原报")</f>
        <v>返回负债表原报</v>
      </c>
    </row>
    <row r="2" spans="1:11" s="702" customFormat="1" ht="30" customHeight="1">
      <c r="A2" s="907" t="s">
        <v>2417</v>
      </c>
      <c r="B2" s="701"/>
      <c r="C2" s="701"/>
      <c r="D2" s="701"/>
      <c r="E2" s="701"/>
      <c r="F2" s="701"/>
      <c r="G2" s="701"/>
      <c r="H2" s="701"/>
      <c r="I2" s="701"/>
      <c r="J2" s="701"/>
      <c r="K2" s="701"/>
    </row>
    <row r="3" spans="1:11" s="1680" customFormat="1" ht="11.25">
      <c r="A3" s="960"/>
      <c r="B3" s="960"/>
      <c r="C3" s="960"/>
      <c r="D3" s="1221"/>
      <c r="E3" s="1221"/>
      <c r="F3" s="1221"/>
      <c r="G3" s="1678"/>
      <c r="H3" s="1678"/>
      <c r="I3" s="1679"/>
      <c r="J3" s="1679"/>
      <c r="K3" s="944" t="str">
        <f>"单位："&amp;表头!$C$5</f>
        <v>单位：人民币元</v>
      </c>
    </row>
    <row r="4" spans="1:11" s="1684" customFormat="1">
      <c r="A4" s="945" t="str">
        <f>"客户："&amp;表头!C3</f>
        <v>客户：</v>
      </c>
      <c r="B4" s="1681"/>
      <c r="C4" s="1681"/>
      <c r="D4" s="1221"/>
      <c r="E4" s="1221"/>
      <c r="F4" s="948" t="str">
        <f>"编制人员："&amp;表头!$C$6</f>
        <v>编制人员：</v>
      </c>
      <c r="G4" s="1682"/>
      <c r="H4" s="1682"/>
      <c r="I4" s="1682"/>
      <c r="J4" s="1683" t="s">
        <v>1460</v>
      </c>
      <c r="K4" s="2089" t="s">
        <v>2076</v>
      </c>
    </row>
    <row r="5" spans="1:11" s="1684" customFormat="1" ht="11.25">
      <c r="A5" s="945" t="str">
        <f>"报表截止日："&amp;TEXT(表头!C4,"yyyy-mm-dd")</f>
        <v>报表截止日：2019-12-31</v>
      </c>
      <c r="B5" s="1681"/>
      <c r="C5" s="1681"/>
      <c r="D5" s="1221"/>
      <c r="E5" s="1221"/>
      <c r="F5" s="948" t="str">
        <f>"会计主管："&amp;表头!$C$7</f>
        <v>会计主管：</v>
      </c>
      <c r="G5" s="1682"/>
      <c r="H5" s="1682"/>
      <c r="I5" s="1682"/>
      <c r="J5" s="1683" t="s">
        <v>1461</v>
      </c>
      <c r="K5" s="1683"/>
    </row>
    <row r="6" spans="1:11" s="1680" customFormat="1" ht="8.1" customHeight="1">
      <c r="A6" s="1685"/>
      <c r="B6" s="1686"/>
      <c r="C6" s="1686"/>
      <c r="D6" s="1686"/>
      <c r="E6" s="1686"/>
      <c r="F6" s="1687"/>
      <c r="G6" s="1688"/>
      <c r="H6" s="1688"/>
      <c r="I6" s="1688"/>
      <c r="J6" s="1687"/>
      <c r="K6" s="1687"/>
    </row>
    <row r="7" spans="1:11" s="1008" customFormat="1" ht="15" customHeight="1" thickBot="1">
      <c r="A7" s="960" t="s">
        <v>1858</v>
      </c>
      <c r="B7" s="1053"/>
      <c r="C7" s="1053"/>
      <c r="D7" s="1053"/>
      <c r="E7" s="1053"/>
      <c r="F7" s="1053"/>
      <c r="G7" s="1053"/>
      <c r="H7" s="1689"/>
      <c r="I7" s="1689"/>
      <c r="J7" s="1689"/>
      <c r="K7" s="1689"/>
    </row>
    <row r="8" spans="1:11" ht="15" customHeight="1">
      <c r="A8" s="1044" t="s">
        <v>138</v>
      </c>
      <c r="B8" s="1045" t="s">
        <v>947</v>
      </c>
      <c r="C8" s="255" t="s">
        <v>311</v>
      </c>
      <c r="D8" s="256" t="s">
        <v>312</v>
      </c>
      <c r="E8" s="17"/>
      <c r="F8" s="17"/>
      <c r="G8" s="17"/>
      <c r="H8" s="526"/>
      <c r="I8" s="526"/>
      <c r="J8" s="526"/>
      <c r="K8" s="526"/>
    </row>
    <row r="9" spans="1:11" ht="15" customHeight="1">
      <c r="A9" s="1700" t="s">
        <v>1872</v>
      </c>
      <c r="B9" s="893" t="s">
        <v>1873</v>
      </c>
      <c r="C9" s="132"/>
      <c r="D9" s="1701"/>
      <c r="E9" s="17"/>
      <c r="F9" s="17"/>
      <c r="G9" s="17"/>
      <c r="H9" s="526"/>
      <c r="I9" s="526"/>
      <c r="J9" s="526"/>
      <c r="K9" s="526"/>
    </row>
    <row r="10" spans="1:11" ht="15" customHeight="1">
      <c r="A10" s="1700" t="s">
        <v>1874</v>
      </c>
      <c r="B10" s="893" t="s">
        <v>1873</v>
      </c>
      <c r="C10" s="132"/>
      <c r="D10" s="1701"/>
      <c r="E10" s="17"/>
      <c r="F10" s="17"/>
      <c r="G10" s="17"/>
      <c r="H10" s="526"/>
      <c r="I10" s="526"/>
      <c r="J10" s="526"/>
      <c r="K10" s="526"/>
    </row>
    <row r="11" spans="1:11" ht="15" customHeight="1">
      <c r="A11" s="1700" t="s">
        <v>1875</v>
      </c>
      <c r="B11" s="893" t="s">
        <v>1873</v>
      </c>
      <c r="C11" s="132"/>
      <c r="D11" s="1701"/>
      <c r="E11" s="17"/>
      <c r="F11" s="17"/>
      <c r="G11" s="17"/>
      <c r="H11" s="526"/>
      <c r="I11" s="526"/>
      <c r="J11" s="526"/>
      <c r="K11" s="526"/>
    </row>
    <row r="12" spans="1:11" ht="15" customHeight="1">
      <c r="A12" s="1700" t="s">
        <v>1876</v>
      </c>
      <c r="B12" s="893" t="s">
        <v>1873</v>
      </c>
      <c r="C12" s="132"/>
      <c r="D12" s="1701"/>
      <c r="E12" s="17"/>
      <c r="F12" s="17"/>
      <c r="G12" s="17"/>
      <c r="H12" s="526"/>
      <c r="I12" s="526"/>
      <c r="J12" s="526"/>
      <c r="K12" s="526"/>
    </row>
    <row r="13" spans="1:11" ht="15" customHeight="1" thickBot="1">
      <c r="A13" s="1477" t="s">
        <v>220</v>
      </c>
      <c r="B13" s="1039"/>
      <c r="C13" s="65">
        <f>SUM(C9:C12)</f>
        <v>0</v>
      </c>
      <c r="D13" s="165">
        <f>SUM(D9:D12)</f>
        <v>0</v>
      </c>
      <c r="E13" s="17"/>
      <c r="F13" s="172"/>
      <c r="G13" s="17"/>
      <c r="H13" s="526"/>
      <c r="I13" s="526"/>
      <c r="J13" s="526"/>
      <c r="K13" s="526"/>
    </row>
    <row r="14" spans="1:11" s="1008" customFormat="1" ht="15" customHeight="1">
      <c r="A14" s="1053" t="s">
        <v>1859</v>
      </c>
      <c r="B14" s="1053"/>
      <c r="C14" s="1053"/>
      <c r="D14" s="1053"/>
      <c r="E14" s="1053"/>
      <c r="F14" s="1690"/>
      <c r="G14" s="1053"/>
      <c r="H14" s="1691"/>
      <c r="I14" s="1689"/>
      <c r="J14" s="1689"/>
      <c r="K14" s="1689"/>
    </row>
    <row r="15" spans="1:11" s="1008" customFormat="1" ht="15" customHeight="1" thickBot="1">
      <c r="A15" s="960" t="s">
        <v>1860</v>
      </c>
      <c r="B15" s="1053"/>
      <c r="C15" s="1053"/>
      <c r="D15" s="1053"/>
      <c r="E15" s="1053"/>
      <c r="F15" s="1053"/>
      <c r="G15" s="1053"/>
      <c r="H15" s="1053"/>
      <c r="I15" s="1053"/>
      <c r="J15" s="1053"/>
      <c r="K15" s="1053"/>
    </row>
    <row r="16" spans="1:11" s="1008" customFormat="1" ht="15" customHeight="1">
      <c r="A16" s="2909" t="s">
        <v>1861</v>
      </c>
      <c r="B16" s="2911" t="s">
        <v>1862</v>
      </c>
      <c r="C16" s="2911" t="s">
        <v>1863</v>
      </c>
      <c r="D16" s="2911" t="s">
        <v>135</v>
      </c>
      <c r="E16" s="2911"/>
      <c r="F16" s="2911"/>
      <c r="G16" s="2911"/>
      <c r="H16" s="2911" t="s">
        <v>56</v>
      </c>
      <c r="I16" s="2911"/>
      <c r="J16" s="2911"/>
      <c r="K16" s="2913"/>
    </row>
    <row r="17" spans="1:11" s="1008" customFormat="1" ht="15" customHeight="1">
      <c r="A17" s="2910"/>
      <c r="B17" s="2912"/>
      <c r="C17" s="2912"/>
      <c r="D17" s="2111" t="s">
        <v>1786</v>
      </c>
      <c r="E17" s="2111" t="s">
        <v>1864</v>
      </c>
      <c r="F17" s="2111" t="s">
        <v>1865</v>
      </c>
      <c r="G17" s="2111" t="s">
        <v>1866</v>
      </c>
      <c r="H17" s="2111" t="s">
        <v>1786</v>
      </c>
      <c r="I17" s="2111" t="s">
        <v>1864</v>
      </c>
      <c r="J17" s="2111" t="s">
        <v>1865</v>
      </c>
      <c r="K17" s="2142" t="s">
        <v>1866</v>
      </c>
    </row>
    <row r="18" spans="1:11" s="153" customFormat="1" ht="15" customHeight="1">
      <c r="A18" s="733"/>
      <c r="B18" s="111"/>
      <c r="C18" s="111"/>
      <c r="D18" s="1702"/>
      <c r="E18" s="1703"/>
      <c r="F18" s="75"/>
      <c r="G18" s="75"/>
      <c r="H18" s="1702"/>
      <c r="I18" s="1703"/>
      <c r="J18" s="75"/>
      <c r="K18" s="2514"/>
    </row>
    <row r="19" spans="1:11" s="153" customFormat="1" ht="15" customHeight="1">
      <c r="A19" s="733"/>
      <c r="B19" s="111"/>
      <c r="C19" s="111"/>
      <c r="D19" s="1702"/>
      <c r="E19" s="1703"/>
      <c r="F19" s="75"/>
      <c r="G19" s="75"/>
      <c r="H19" s="1702"/>
      <c r="I19" s="1703"/>
      <c r="J19" s="75"/>
      <c r="K19" s="2514"/>
    </row>
    <row r="20" spans="1:11" s="153" customFormat="1" ht="15" customHeight="1">
      <c r="A20" s="733"/>
      <c r="B20" s="111"/>
      <c r="C20" s="111"/>
      <c r="D20" s="1702"/>
      <c r="E20" s="1703"/>
      <c r="F20" s="75"/>
      <c r="G20" s="75"/>
      <c r="H20" s="1702"/>
      <c r="I20" s="1703"/>
      <c r="J20" s="75"/>
      <c r="K20" s="2514"/>
    </row>
    <row r="21" spans="1:11" s="153" customFormat="1" ht="15" customHeight="1">
      <c r="A21" s="733"/>
      <c r="B21" s="111"/>
      <c r="C21" s="111"/>
      <c r="D21" s="1702"/>
      <c r="E21" s="1703"/>
      <c r="F21" s="75"/>
      <c r="G21" s="75"/>
      <c r="H21" s="1702"/>
      <c r="I21" s="1703"/>
      <c r="J21" s="75"/>
      <c r="K21" s="2514"/>
    </row>
    <row r="22" spans="1:11" s="153" customFormat="1" ht="15" customHeight="1">
      <c r="A22" s="1556"/>
      <c r="B22" s="897"/>
      <c r="C22" s="897"/>
      <c r="D22" s="1702"/>
      <c r="E22" s="1704"/>
      <c r="F22" s="75"/>
      <c r="G22" s="75"/>
      <c r="H22" s="1702"/>
      <c r="I22" s="1704"/>
      <c r="J22" s="75"/>
      <c r="K22" s="2514"/>
    </row>
    <row r="23" spans="1:11" ht="15" customHeight="1">
      <c r="A23" s="1047"/>
      <c r="B23" s="76"/>
      <c r="C23" s="76"/>
      <c r="D23" s="64"/>
      <c r="E23" s="1554"/>
      <c r="F23" s="64"/>
      <c r="G23" s="64"/>
      <c r="H23" s="64"/>
      <c r="I23" s="1554"/>
      <c r="J23" s="64"/>
      <c r="K23" s="80"/>
    </row>
    <row r="24" spans="1:11" ht="15" customHeight="1" thickBot="1">
      <c r="A24" s="2126" t="s">
        <v>220</v>
      </c>
      <c r="B24" s="2515"/>
      <c r="C24" s="2515"/>
      <c r="D24" s="65"/>
      <c r="E24" s="2516"/>
      <c r="F24" s="1919">
        <f>SUM(F18:F23)</f>
        <v>0</v>
      </c>
      <c r="G24" s="1919">
        <f>SUM(G18:G23)</f>
        <v>0</v>
      </c>
      <c r="H24" s="65"/>
      <c r="I24" s="2516"/>
      <c r="J24" s="1920">
        <f>SUM(J18:J23)</f>
        <v>0</v>
      </c>
      <c r="K24" s="1920">
        <f>SUM(K18:K23)</f>
        <v>0</v>
      </c>
    </row>
    <row r="25" spans="1:11" s="1008" customFormat="1" ht="15" customHeight="1" thickBot="1">
      <c r="A25" s="960" t="s">
        <v>2432</v>
      </c>
      <c r="B25" s="1053"/>
      <c r="C25" s="1053"/>
      <c r="D25" s="1053"/>
      <c r="E25" s="1053"/>
      <c r="F25" s="1053"/>
      <c r="G25" s="1053"/>
      <c r="H25" s="1053"/>
      <c r="I25" s="1053"/>
      <c r="J25" s="1053"/>
      <c r="K25" s="1053"/>
    </row>
    <row r="26" spans="1:11" s="1011" customFormat="1" ht="15" customHeight="1">
      <c r="A26" s="2123" t="s">
        <v>1861</v>
      </c>
      <c r="B26" s="2121" t="s">
        <v>1867</v>
      </c>
      <c r="C26" s="2121" t="s">
        <v>1268</v>
      </c>
      <c r="D26" s="2121" t="s">
        <v>1868</v>
      </c>
      <c r="E26" s="2121" t="s">
        <v>1869</v>
      </c>
      <c r="F26" s="2911" t="s">
        <v>1870</v>
      </c>
      <c r="G26" s="2911"/>
      <c r="H26" s="2911"/>
      <c r="I26" s="2911"/>
      <c r="J26" s="2121" t="s">
        <v>1269</v>
      </c>
      <c r="K26" s="2141" t="s">
        <v>1871</v>
      </c>
    </row>
    <row r="27" spans="1:11" s="153" customFormat="1" ht="15" customHeight="1">
      <c r="A27" s="733"/>
      <c r="B27" s="77"/>
      <c r="C27" s="77"/>
      <c r="D27" s="112"/>
      <c r="E27" s="111"/>
      <c r="F27" s="3081"/>
      <c r="G27" s="3081"/>
      <c r="H27" s="3081"/>
      <c r="I27" s="3081"/>
      <c r="J27" s="94"/>
      <c r="K27" s="1561"/>
    </row>
    <row r="28" spans="1:11" s="153" customFormat="1" ht="15" customHeight="1">
      <c r="A28" s="733"/>
      <c r="B28" s="77"/>
      <c r="C28" s="77"/>
      <c r="D28" s="112"/>
      <c r="E28" s="111"/>
      <c r="F28" s="3081"/>
      <c r="G28" s="3081"/>
      <c r="H28" s="3081"/>
      <c r="I28" s="3081"/>
      <c r="J28" s="94"/>
      <c r="K28" s="1561"/>
    </row>
    <row r="29" spans="1:11" s="153" customFormat="1" ht="15" customHeight="1">
      <c r="A29" s="733"/>
      <c r="B29" s="77"/>
      <c r="C29" s="77"/>
      <c r="D29" s="112"/>
      <c r="E29" s="111"/>
      <c r="F29" s="3081"/>
      <c r="G29" s="3081"/>
      <c r="H29" s="3081"/>
      <c r="I29" s="3081"/>
      <c r="J29" s="94"/>
      <c r="K29" s="1561"/>
    </row>
    <row r="30" spans="1:11" s="153" customFormat="1" ht="15" customHeight="1">
      <c r="A30" s="733"/>
      <c r="B30" s="77"/>
      <c r="C30" s="77"/>
      <c r="D30" s="112"/>
      <c r="E30" s="111"/>
      <c r="F30" s="3081"/>
      <c r="G30" s="3081"/>
      <c r="H30" s="3081"/>
      <c r="I30" s="3081"/>
      <c r="J30" s="94"/>
      <c r="K30" s="1561"/>
    </row>
    <row r="31" spans="1:11" ht="15" customHeight="1">
      <c r="A31" s="2124"/>
      <c r="B31" s="78"/>
      <c r="C31" s="78"/>
      <c r="D31" s="110"/>
      <c r="E31" s="109"/>
      <c r="F31" s="2912"/>
      <c r="G31" s="2912"/>
      <c r="H31" s="2912"/>
      <c r="I31" s="2912"/>
      <c r="J31" s="76"/>
      <c r="K31" s="1555"/>
    </row>
    <row r="32" spans="1:11" ht="15" customHeight="1" thickBot="1">
      <c r="A32" s="2126" t="s">
        <v>220</v>
      </c>
      <c r="B32" s="167">
        <f>SUM(B27:C31)</f>
        <v>0</v>
      </c>
      <c r="C32" s="167"/>
      <c r="D32" s="2517"/>
      <c r="E32" s="2518"/>
      <c r="F32" s="3034"/>
      <c r="G32" s="3034"/>
      <c r="H32" s="3034"/>
      <c r="I32" s="3034"/>
      <c r="J32" s="2515"/>
      <c r="K32" s="1037"/>
    </row>
    <row r="33" spans="1:11" s="1008" customFormat="1" ht="15" customHeight="1" thickBot="1">
      <c r="A33" s="1690" t="s">
        <v>128</v>
      </c>
      <c r="B33" s="1690"/>
      <c r="C33" s="1053"/>
      <c r="D33" s="964"/>
      <c r="E33" s="964"/>
      <c r="F33" s="964"/>
      <c r="G33" s="964"/>
      <c r="H33" s="964"/>
      <c r="I33" s="964"/>
      <c r="J33" s="964"/>
      <c r="K33" s="964"/>
    </row>
    <row r="34" spans="1:11" s="1008" customFormat="1" ht="15" customHeight="1">
      <c r="A34" s="1692"/>
      <c r="B34" s="1693"/>
      <c r="C34" s="1094"/>
      <c r="D34" s="1694"/>
      <c r="E34" s="1694"/>
      <c r="F34" s="1694"/>
      <c r="G34" s="1694"/>
      <c r="H34" s="1694"/>
      <c r="I34" s="1694"/>
      <c r="J34" s="1694"/>
      <c r="K34" s="1695"/>
    </row>
    <row r="35" spans="1:11" s="1008" customFormat="1" ht="15" customHeight="1" thickBot="1">
      <c r="A35" s="1696"/>
      <c r="B35" s="1697"/>
      <c r="C35" s="1099"/>
      <c r="D35" s="1698"/>
      <c r="E35" s="1698"/>
      <c r="F35" s="1698"/>
      <c r="G35" s="1698"/>
      <c r="H35" s="1698"/>
      <c r="I35" s="1698"/>
      <c r="J35" s="1698"/>
      <c r="K35" s="1699"/>
    </row>
    <row r="36" spans="1:11" ht="15" customHeight="1">
      <c r="A36" s="364"/>
      <c r="B36" s="364"/>
      <c r="D36" s="325"/>
      <c r="E36" s="325"/>
      <c r="F36" s="325"/>
      <c r="G36" s="325"/>
      <c r="H36" s="325"/>
      <c r="I36" s="325"/>
      <c r="J36" s="325"/>
      <c r="K36" s="325"/>
    </row>
  </sheetData>
  <sheetProtection insertRows="0" deleteRows="0"/>
  <mergeCells count="12">
    <mergeCell ref="F31:I31"/>
    <mergeCell ref="F32:I32"/>
    <mergeCell ref="A16:A17"/>
    <mergeCell ref="B16:B17"/>
    <mergeCell ref="C16:C17"/>
    <mergeCell ref="D16:G16"/>
    <mergeCell ref="H16:K16"/>
    <mergeCell ref="F26:I26"/>
    <mergeCell ref="F27:I27"/>
    <mergeCell ref="F28:I28"/>
    <mergeCell ref="F29:I29"/>
    <mergeCell ref="F30:I30"/>
  </mergeCells>
  <phoneticPr fontId="5" type="noConversion"/>
  <printOptions horizontalCentered="1"/>
  <pageMargins left="0.70866141732283472" right="0.70866141732283472" top="0.74803149606299213" bottom="0.74803149606299213" header="0.31496062992125984" footer="0.31496062992125984"/>
  <pageSetup paperSize="9" scale="73" fitToHeight="0" orientation="portrait" blackAndWhite="1" verticalDpi="1200" r:id="rId1"/>
  <headerFooter alignWithMargins="0"/>
  <legacyDrawingHF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tabColor rgb="FF7030A0"/>
    <pageSetUpPr fitToPage="1"/>
  </sheetPr>
  <dimension ref="A1:K15"/>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J9" sqref="J9"/>
    </sheetView>
  </sheetViews>
  <sheetFormatPr defaultColWidth="10.28515625" defaultRowHeight="12" customHeight="1"/>
  <cols>
    <col min="1" max="1" width="6.7109375" style="355" customWidth="1"/>
    <col min="2" max="3" width="10.7109375" style="355" customWidth="1"/>
    <col min="4" max="4" width="12.7109375" style="367" customWidth="1"/>
    <col min="5" max="10" width="12.7109375" style="224" customWidth="1"/>
    <col min="11" max="11" width="12.7109375" style="355" customWidth="1"/>
    <col min="12" max="16384" width="10.28515625" style="355"/>
  </cols>
  <sheetData>
    <row r="1" spans="1:11" s="694" customFormat="1" ht="15" customHeight="1">
      <c r="A1" s="2691" t="str">
        <f>HYPERLINK("#负债表审定!A1","返回负债表审定")</f>
        <v>返回负债表审定</v>
      </c>
      <c r="B1" s="2692" t="str">
        <f>HYPERLINK("#负债表原报!A1","返回负债表原报")</f>
        <v>返回负债表原报</v>
      </c>
      <c r="D1" s="695"/>
      <c r="E1" s="696"/>
      <c r="F1" s="696"/>
      <c r="G1" s="696"/>
      <c r="H1" s="696"/>
      <c r="I1" s="696"/>
      <c r="J1" s="696"/>
    </row>
    <row r="2" spans="1:11" s="698" customFormat="1" ht="30" customHeight="1">
      <c r="A2" s="908" t="s">
        <v>1267</v>
      </c>
      <c r="B2" s="697"/>
      <c r="C2" s="697"/>
      <c r="D2" s="697"/>
      <c r="E2" s="697"/>
      <c r="F2" s="697"/>
      <c r="G2" s="697"/>
      <c r="H2" s="697"/>
      <c r="I2" s="697"/>
      <c r="J2" s="697"/>
      <c r="K2" s="697"/>
    </row>
    <row r="3" spans="1:11" s="1680" customFormat="1" ht="11.25">
      <c r="A3" s="960"/>
      <c r="B3" s="960"/>
      <c r="C3" s="960"/>
      <c r="D3" s="1705"/>
      <c r="E3" s="1221"/>
      <c r="F3" s="1221"/>
      <c r="G3" s="1678"/>
      <c r="H3" s="1679"/>
      <c r="I3" s="1679"/>
      <c r="J3" s="1679"/>
      <c r="K3" s="944" t="str">
        <f>"单位："&amp;表头!$C$5</f>
        <v>单位：人民币元</v>
      </c>
    </row>
    <row r="4" spans="1:11" s="1684" customFormat="1">
      <c r="A4" s="945" t="str">
        <f>"客户："&amp;表头!C3</f>
        <v>客户：</v>
      </c>
      <c r="B4" s="1681"/>
      <c r="C4" s="1681"/>
      <c r="D4" s="1681"/>
      <c r="E4" s="1221"/>
      <c r="F4" s="948" t="str">
        <f>"编制人员："&amp;表头!$C$6</f>
        <v>编制人员：</v>
      </c>
      <c r="G4" s="1682"/>
      <c r="H4" s="1682"/>
      <c r="I4" s="1682"/>
      <c r="J4" s="1683" t="s">
        <v>1460</v>
      </c>
      <c r="K4" s="2088" t="s">
        <v>2077</v>
      </c>
    </row>
    <row r="5" spans="1:11" s="1684" customFormat="1" ht="11.25">
      <c r="A5" s="945" t="str">
        <f>"报表截止日："&amp;TEXT(表头!C4,"yyyy-mm-dd")</f>
        <v>报表截止日：2019-12-31</v>
      </c>
      <c r="B5" s="1681"/>
      <c r="C5" s="1681"/>
      <c r="D5" s="1681"/>
      <c r="E5" s="1221"/>
      <c r="F5" s="948" t="str">
        <f>"会计主管："&amp;表头!$C$7</f>
        <v>会计主管：</v>
      </c>
      <c r="G5" s="1682"/>
      <c r="H5" s="1682"/>
      <c r="I5" s="1682"/>
      <c r="J5" s="1683" t="s">
        <v>1461</v>
      </c>
      <c r="K5" s="1683"/>
    </row>
    <row r="6" spans="1:11" s="1680" customFormat="1" ht="8.1" customHeight="1" thickBot="1">
      <c r="A6" s="1706"/>
      <c r="B6" s="1707"/>
      <c r="C6" s="1707"/>
      <c r="D6" s="1707"/>
      <c r="E6" s="1707"/>
      <c r="F6" s="1707"/>
      <c r="G6" s="1707"/>
      <c r="H6" s="1707"/>
      <c r="I6" s="1707"/>
      <c r="J6" s="1707"/>
      <c r="K6" s="1707"/>
    </row>
    <row r="7" spans="1:11" s="1708" customFormat="1" ht="15" customHeight="1">
      <c r="A7" s="2519" t="s">
        <v>398</v>
      </c>
      <c r="B7" s="2488" t="s">
        <v>369</v>
      </c>
      <c r="C7" s="2488" t="s">
        <v>370</v>
      </c>
      <c r="D7" s="2488" t="s">
        <v>371</v>
      </c>
      <c r="E7" s="2488" t="s">
        <v>372</v>
      </c>
      <c r="F7" s="2488" t="s">
        <v>373</v>
      </c>
      <c r="G7" s="2488" t="s">
        <v>377</v>
      </c>
      <c r="H7" s="2488" t="s">
        <v>375</v>
      </c>
      <c r="I7" s="2488" t="s">
        <v>376</v>
      </c>
      <c r="J7" s="2488" t="s">
        <v>374</v>
      </c>
      <c r="K7" s="2489" t="s">
        <v>57</v>
      </c>
    </row>
    <row r="8" spans="1:11" s="351" customFormat="1" ht="15" customHeight="1">
      <c r="A8" s="1717">
        <v>1</v>
      </c>
      <c r="B8" s="734"/>
      <c r="C8" s="1239"/>
      <c r="D8" s="699"/>
      <c r="E8" s="888"/>
      <c r="F8" s="888"/>
      <c r="G8" s="888"/>
      <c r="H8" s="888"/>
      <c r="I8" s="888"/>
      <c r="J8" s="1146">
        <f>G8+H8-I8</f>
        <v>0</v>
      </c>
      <c r="K8" s="1308"/>
    </row>
    <row r="9" spans="1:11" s="351" customFormat="1" ht="15" customHeight="1">
      <c r="A9" s="1717">
        <v>2</v>
      </c>
      <c r="B9" s="734"/>
      <c r="C9" s="1239"/>
      <c r="D9" s="699"/>
      <c r="E9" s="888"/>
      <c r="F9" s="888"/>
      <c r="G9" s="888"/>
      <c r="H9" s="888"/>
      <c r="I9" s="888"/>
      <c r="J9" s="1146">
        <f t="shared" ref="J9:J12" si="0">G9+H9-I9</f>
        <v>0</v>
      </c>
      <c r="K9" s="1308"/>
    </row>
    <row r="10" spans="1:11" s="351" customFormat="1" ht="15" customHeight="1">
      <c r="A10" s="1717">
        <v>3</v>
      </c>
      <c r="B10" s="734"/>
      <c r="C10" s="1239"/>
      <c r="D10" s="699"/>
      <c r="E10" s="888"/>
      <c r="F10" s="888"/>
      <c r="G10" s="888"/>
      <c r="H10" s="888"/>
      <c r="I10" s="888"/>
      <c r="J10" s="1146">
        <f t="shared" si="0"/>
        <v>0</v>
      </c>
      <c r="K10" s="1308"/>
    </row>
    <row r="11" spans="1:11" s="351" customFormat="1" ht="15" customHeight="1">
      <c r="A11" s="1717">
        <v>4</v>
      </c>
      <c r="B11" s="734"/>
      <c r="C11" s="1239"/>
      <c r="D11" s="699"/>
      <c r="E11" s="888"/>
      <c r="F11" s="888"/>
      <c r="G11" s="888"/>
      <c r="H11" s="888"/>
      <c r="I11" s="888"/>
      <c r="J11" s="1146">
        <f t="shared" si="0"/>
        <v>0</v>
      </c>
      <c r="K11" s="1308"/>
    </row>
    <row r="12" spans="1:11" s="351" customFormat="1" ht="15" customHeight="1">
      <c r="A12" s="1717">
        <v>5</v>
      </c>
      <c r="B12" s="734"/>
      <c r="C12" s="1239"/>
      <c r="D12" s="699"/>
      <c r="E12" s="888"/>
      <c r="F12" s="888"/>
      <c r="G12" s="888"/>
      <c r="H12" s="888"/>
      <c r="I12" s="888"/>
      <c r="J12" s="1146">
        <f t="shared" si="0"/>
        <v>0</v>
      </c>
      <c r="K12" s="1308"/>
    </row>
    <row r="13" spans="1:11" ht="15" customHeight="1">
      <c r="A13" s="2520"/>
      <c r="B13" s="1709"/>
      <c r="C13" s="82"/>
      <c r="D13" s="114"/>
      <c r="E13" s="82"/>
      <c r="F13" s="82"/>
      <c r="G13" s="82"/>
      <c r="H13" s="82"/>
      <c r="I13" s="82"/>
      <c r="J13" s="82"/>
      <c r="K13" s="2321"/>
    </row>
    <row r="14" spans="1:11" ht="15" customHeight="1" thickBot="1">
      <c r="A14" s="2159" t="s">
        <v>220</v>
      </c>
      <c r="B14" s="2477"/>
      <c r="C14" s="2476">
        <f>SUM(C8:C13)</f>
        <v>0</v>
      </c>
      <c r="D14" s="2375"/>
      <c r="E14" s="2476"/>
      <c r="F14" s="2476">
        <f t="shared" ref="F14:K14" si="1">SUM(F8:F13)</f>
        <v>0</v>
      </c>
      <c r="G14" s="2476">
        <f t="shared" si="1"/>
        <v>0</v>
      </c>
      <c r="H14" s="2476">
        <f t="shared" si="1"/>
        <v>0</v>
      </c>
      <c r="I14" s="2476">
        <f t="shared" si="1"/>
        <v>0</v>
      </c>
      <c r="J14" s="2476">
        <f t="shared" si="1"/>
        <v>0</v>
      </c>
      <c r="K14" s="1927">
        <f t="shared" si="1"/>
        <v>0</v>
      </c>
    </row>
    <row r="15" spans="1:11" ht="15" customHeight="1">
      <c r="A15" s="365"/>
      <c r="B15" s="365"/>
      <c r="C15" s="356"/>
      <c r="D15" s="366"/>
      <c r="E15" s="330"/>
      <c r="F15" s="330"/>
      <c r="G15" s="330"/>
      <c r="H15" s="330"/>
      <c r="I15" s="330"/>
      <c r="J15" s="330"/>
      <c r="K15" s="356"/>
    </row>
  </sheetData>
  <sheetProtection insertRows="0" deleteRows="0"/>
  <phoneticPr fontId="5" type="noConversion"/>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drawing r:id="rId2"/>
  <legacyDrawingHF r:id="rId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tabColor rgb="FF7030A0"/>
    <pageSetUpPr fitToPage="1"/>
  </sheetPr>
  <dimension ref="A1:H19"/>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G18" sqref="G18"/>
    </sheetView>
  </sheetViews>
  <sheetFormatPr defaultColWidth="10.28515625" defaultRowHeight="12" customHeight="1"/>
  <cols>
    <col min="1" max="1" width="6.7109375" style="350" customWidth="1"/>
    <col min="2" max="2" width="20.7109375" style="350" customWidth="1"/>
    <col min="3" max="3" width="10.7109375" style="350" customWidth="1"/>
    <col min="4" max="4" width="12.7109375" style="350" customWidth="1"/>
    <col min="5" max="5" width="7.7109375" style="328" customWidth="1"/>
    <col min="6" max="6" width="12.7109375" style="323" customWidth="1"/>
    <col min="7" max="7" width="13.140625" style="323" customWidth="1"/>
    <col min="8" max="8" width="15.85546875" style="323" customWidth="1"/>
    <col min="9" max="16384" width="10.28515625" style="350"/>
  </cols>
  <sheetData>
    <row r="1" spans="1:8" s="691" customFormat="1" ht="15" customHeight="1">
      <c r="A1" s="2691" t="str">
        <f>HYPERLINK("#负债表审定!A1","返回负债表审定")</f>
        <v>返回负债表审定</v>
      </c>
      <c r="B1" s="2692" t="str">
        <f>HYPERLINK("#负债表原报!A1","返回负债表原报")</f>
        <v>返回负债表原报</v>
      </c>
      <c r="E1" s="692"/>
      <c r="F1" s="659"/>
      <c r="G1" s="659"/>
      <c r="H1" s="659"/>
    </row>
    <row r="2" spans="1:8" s="347" customFormat="1" ht="30" customHeight="1">
      <c r="A2" s="905" t="s">
        <v>1266</v>
      </c>
      <c r="B2" s="182"/>
      <c r="C2" s="182"/>
      <c r="D2" s="182"/>
      <c r="E2" s="182"/>
      <c r="F2" s="182"/>
      <c r="G2" s="182"/>
      <c r="H2" s="182"/>
    </row>
    <row r="3" spans="1:8" s="720" customFormat="1" ht="11.25">
      <c r="A3" s="942"/>
      <c r="B3" s="942"/>
      <c r="C3" s="942"/>
      <c r="D3" s="1221"/>
      <c r="E3" s="1221"/>
      <c r="F3" s="1221"/>
      <c r="G3" s="1668"/>
      <c r="H3" s="944" t="str">
        <f>"单位："&amp;表头!$C$5</f>
        <v>单位：人民币元</v>
      </c>
    </row>
    <row r="4" spans="1:8" s="1609" customFormat="1">
      <c r="A4" s="945" t="str">
        <f>"客户："&amp;表头!C3</f>
        <v>客户：</v>
      </c>
      <c r="B4" s="1605"/>
      <c r="C4" s="1605"/>
      <c r="D4" s="1221"/>
      <c r="E4" s="948" t="str">
        <f>"编制人员："&amp;表头!$C$6</f>
        <v>编制人员：</v>
      </c>
      <c r="F4" s="1221"/>
      <c r="G4" s="1710" t="s">
        <v>1460</v>
      </c>
      <c r="H4" s="2087" t="s">
        <v>2078</v>
      </c>
    </row>
    <row r="5" spans="1:8" s="1609" customFormat="1" ht="11.25">
      <c r="A5" s="945" t="str">
        <f>"报表截止日："&amp;TEXT(表头!C4,"yyyy-mm-dd")</f>
        <v>报表截止日：2019-12-31</v>
      </c>
      <c r="B5" s="1605"/>
      <c r="C5" s="1605"/>
      <c r="D5" s="1221"/>
      <c r="E5" s="948" t="str">
        <f>"会计主管："&amp;表头!$C$7</f>
        <v>会计主管：</v>
      </c>
      <c r="F5" s="1221"/>
      <c r="G5" s="1710" t="s">
        <v>1461</v>
      </c>
      <c r="H5" s="1711"/>
    </row>
    <row r="6" spans="1:8" s="720" customFormat="1" ht="8.1" customHeight="1" thickBot="1">
      <c r="A6" s="1712"/>
      <c r="B6" s="1713"/>
      <c r="C6" s="1713"/>
      <c r="D6" s="1713"/>
      <c r="E6" s="1713"/>
      <c r="F6" s="1713"/>
      <c r="G6" s="1713"/>
      <c r="H6" s="1713"/>
    </row>
    <row r="7" spans="1:8" s="720" customFormat="1" ht="15" customHeight="1">
      <c r="A7" s="1611" t="s">
        <v>398</v>
      </c>
      <c r="B7" s="1612" t="s">
        <v>1877</v>
      </c>
      <c r="C7" s="1612" t="s">
        <v>1878</v>
      </c>
      <c r="D7" s="1612" t="s">
        <v>1879</v>
      </c>
      <c r="E7" s="1714" t="s">
        <v>1768</v>
      </c>
      <c r="F7" s="1715" t="s">
        <v>956</v>
      </c>
      <c r="G7" s="1715" t="s">
        <v>135</v>
      </c>
      <c r="H7" s="1716" t="s">
        <v>1772</v>
      </c>
    </row>
    <row r="8" spans="1:8" s="351" customFormat="1" ht="15" customHeight="1">
      <c r="A8" s="1717">
        <v>1</v>
      </c>
      <c r="B8" s="1718"/>
      <c r="C8" s="734"/>
      <c r="D8" s="116"/>
      <c r="E8" s="54"/>
      <c r="F8" s="116"/>
      <c r="G8" s="116"/>
      <c r="H8" s="1722"/>
    </row>
    <row r="9" spans="1:8" s="351" customFormat="1" ht="15" customHeight="1">
      <c r="A9" s="1717">
        <v>2</v>
      </c>
      <c r="B9" s="1718"/>
      <c r="C9" s="734"/>
      <c r="D9" s="116"/>
      <c r="E9" s="54"/>
      <c r="F9" s="116"/>
      <c r="G9" s="116"/>
      <c r="H9" s="1722"/>
    </row>
    <row r="10" spans="1:8" s="351" customFormat="1" ht="15" customHeight="1">
      <c r="A10" s="1717">
        <v>3</v>
      </c>
      <c r="B10" s="1718"/>
      <c r="C10" s="734"/>
      <c r="D10" s="116"/>
      <c r="E10" s="54"/>
      <c r="F10" s="116"/>
      <c r="G10" s="116"/>
      <c r="H10" s="1722"/>
    </row>
    <row r="11" spans="1:8" s="351" customFormat="1" ht="15" customHeight="1">
      <c r="A11" s="1717">
        <v>4</v>
      </c>
      <c r="B11" s="1718"/>
      <c r="C11" s="734"/>
      <c r="D11" s="116"/>
      <c r="E11" s="54"/>
      <c r="F11" s="116"/>
      <c r="G11" s="116"/>
      <c r="H11" s="1722"/>
    </row>
    <row r="12" spans="1:8" s="351" customFormat="1" ht="15" customHeight="1">
      <c r="A12" s="1717">
        <v>5</v>
      </c>
      <c r="B12" s="1718"/>
      <c r="C12" s="734"/>
      <c r="D12" s="116"/>
      <c r="E12" s="54"/>
      <c r="F12" s="116"/>
      <c r="G12" s="116"/>
      <c r="H12" s="1722"/>
    </row>
    <row r="13" spans="1:8" s="351" customFormat="1" ht="15" customHeight="1">
      <c r="A13" s="1717">
        <v>6</v>
      </c>
      <c r="B13" s="1718"/>
      <c r="C13" s="734"/>
      <c r="D13" s="116"/>
      <c r="E13" s="54"/>
      <c r="F13" s="116"/>
      <c r="G13" s="116"/>
      <c r="H13" s="1722"/>
    </row>
    <row r="14" spans="1:8" s="351" customFormat="1" ht="15" customHeight="1">
      <c r="A14" s="1717">
        <v>7</v>
      </c>
      <c r="B14" s="1718"/>
      <c r="C14" s="734"/>
      <c r="D14" s="116"/>
      <c r="E14" s="54"/>
      <c r="F14" s="116"/>
      <c r="G14" s="116"/>
      <c r="H14" s="1722"/>
    </row>
    <row r="15" spans="1:8" s="351" customFormat="1" ht="15" customHeight="1">
      <c r="A15" s="1717">
        <v>8</v>
      </c>
      <c r="B15" s="1718"/>
      <c r="C15" s="734"/>
      <c r="D15" s="116"/>
      <c r="E15" s="54"/>
      <c r="F15" s="116"/>
      <c r="G15" s="116"/>
      <c r="H15" s="1722"/>
    </row>
    <row r="16" spans="1:8" ht="15" customHeight="1">
      <c r="A16" s="1719"/>
      <c r="B16" s="1720"/>
      <c r="C16" s="1720"/>
      <c r="D16" s="115"/>
      <c r="E16" s="55"/>
      <c r="F16" s="31"/>
      <c r="G16" s="31"/>
      <c r="H16" s="1723"/>
    </row>
    <row r="17" spans="1:8" ht="15" customHeight="1" thickBot="1">
      <c r="A17" s="3082" t="s">
        <v>220</v>
      </c>
      <c r="B17" s="3083"/>
      <c r="C17" s="1721"/>
      <c r="D17" s="58">
        <f>SUM(D8:D16)</f>
        <v>0</v>
      </c>
      <c r="E17" s="168"/>
      <c r="F17" s="58">
        <f>SUM(F8:F16)</f>
        <v>0</v>
      </c>
      <c r="G17" s="58">
        <f>SUM(G8:G16)</f>
        <v>0</v>
      </c>
      <c r="H17" s="1458"/>
    </row>
    <row r="18" spans="1:8" ht="15" customHeight="1">
      <c r="A18" s="350" t="s">
        <v>190</v>
      </c>
    </row>
    <row r="19" spans="1:8" ht="15" customHeight="1">
      <c r="A19" s="350" t="s">
        <v>221</v>
      </c>
    </row>
  </sheetData>
  <sheetProtection insertRows="0" deleteRows="0"/>
  <mergeCells count="1">
    <mergeCell ref="A17:B17"/>
  </mergeCells>
  <phoneticPr fontId="5" type="noConversion"/>
  <printOptions horizontalCentered="1"/>
  <pageMargins left="0.70866141732283472" right="0.70866141732283472" top="0.74803149606299213" bottom="0.74803149606299213" header="0.31496062992125984" footer="0.31496062992125984"/>
  <pageSetup paperSize="9" scale="97" fitToHeight="0" orientation="portrait" blackAndWhite="1" verticalDpi="1200" r:id="rId1"/>
  <headerFooter alignWithMargins="0"/>
  <drawing r:id="rId2"/>
  <legacyDrawingHF r:id="rId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tabColor rgb="FF7030A0"/>
    <pageSetUpPr fitToPage="1"/>
  </sheetPr>
  <dimension ref="A1:K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K20" sqref="K20"/>
    </sheetView>
  </sheetViews>
  <sheetFormatPr defaultColWidth="9.140625" defaultRowHeight="12" customHeight="1"/>
  <cols>
    <col min="1" max="1" width="5.7109375" style="322" customWidth="1"/>
    <col min="2" max="2" width="20.7109375" style="322" customWidth="1"/>
    <col min="3" max="3" width="24.7109375" style="322" customWidth="1"/>
    <col min="4" max="9" width="12.7109375" style="322" customWidth="1"/>
    <col min="10" max="10" width="13.140625" style="501" customWidth="1"/>
    <col min="11" max="11" width="12.85546875" style="501" customWidth="1"/>
    <col min="12" max="16384" width="9.140625" style="322"/>
  </cols>
  <sheetData>
    <row r="1" spans="1:11" s="640" customFormat="1" ht="15" customHeight="1">
      <c r="A1" s="2691" t="str">
        <f>HYPERLINK("#负债表审定!A1","返回负债表审定")</f>
        <v>返回负债表审定</v>
      </c>
      <c r="B1" s="2692" t="str">
        <f>HYPERLINK("#负债表原报!A1","返回负债表原报")</f>
        <v>返回负债表原报</v>
      </c>
      <c r="J1" s="641"/>
      <c r="K1" s="641"/>
    </row>
    <row r="2" spans="1:11" s="675" customFormat="1" ht="30" customHeight="1">
      <c r="A2" s="3037" t="s">
        <v>1265</v>
      </c>
      <c r="B2" s="3037"/>
      <c r="C2" s="3037"/>
      <c r="D2" s="3037"/>
      <c r="E2" s="3037"/>
      <c r="F2" s="3037"/>
      <c r="G2" s="3037"/>
      <c r="H2" s="3037"/>
      <c r="I2" s="3037"/>
      <c r="J2" s="3037"/>
      <c r="K2" s="3037"/>
    </row>
    <row r="3" spans="1:11" s="664" customFormat="1" ht="11.25">
      <c r="A3" s="985"/>
      <c r="B3" s="985"/>
      <c r="C3" s="1221"/>
      <c r="D3" s="1221"/>
      <c r="E3" s="1221"/>
      <c r="F3" s="1221"/>
      <c r="G3" s="956"/>
      <c r="H3" s="956"/>
      <c r="I3" s="944"/>
      <c r="J3" s="1205"/>
      <c r="K3" s="944" t="str">
        <f>"单位："&amp;表头!$C$5</f>
        <v>单位：人民币元</v>
      </c>
    </row>
    <row r="4" spans="1:11" s="958" customFormat="1" ht="11.25">
      <c r="A4" s="945" t="str">
        <f>"客户："&amp;表头!C3</f>
        <v>客户：</v>
      </c>
      <c r="B4" s="956"/>
      <c r="C4" s="1221"/>
      <c r="D4" s="948"/>
      <c r="E4" s="948"/>
      <c r="F4" s="948" t="str">
        <f>"编制人员："&amp;表头!$C$6</f>
        <v>编制人员：</v>
      </c>
      <c r="G4" s="1372">
        <v>0</v>
      </c>
      <c r="H4" s="955"/>
      <c r="I4" s="955"/>
      <c r="J4" s="955" t="s">
        <v>1460</v>
      </c>
      <c r="K4" s="957" t="s">
        <v>2079</v>
      </c>
    </row>
    <row r="5" spans="1:11" s="958" customFormat="1" ht="11.25">
      <c r="A5" s="945" t="str">
        <f>"报表截止日："&amp;TEXT(表头!C4,"yyyy-mm-dd")</f>
        <v>报表截止日：2019-12-31</v>
      </c>
      <c r="B5" s="956"/>
      <c r="C5" s="1221"/>
      <c r="D5" s="948"/>
      <c r="E5" s="948"/>
      <c r="F5" s="948" t="str">
        <f>"会计主管："&amp;表头!$C$7</f>
        <v>会计主管：</v>
      </c>
      <c r="G5" s="1372">
        <v>0</v>
      </c>
      <c r="H5" s="955"/>
      <c r="I5" s="955"/>
      <c r="J5" s="955" t="s">
        <v>1461</v>
      </c>
      <c r="K5" s="1205"/>
    </row>
    <row r="6" spans="1:11" s="664" customFormat="1" ht="8.1" customHeight="1" thickBot="1">
      <c r="A6" s="959"/>
      <c r="B6" s="959"/>
      <c r="C6" s="1221"/>
      <c r="D6" s="1221"/>
      <c r="E6" s="1221"/>
      <c r="F6" s="1221"/>
      <c r="G6" s="959"/>
      <c r="H6" s="959"/>
      <c r="I6" s="959"/>
      <c r="J6" s="1373"/>
      <c r="K6" s="1373"/>
    </row>
    <row r="7" spans="1:11" s="663" customFormat="1" ht="15" customHeight="1">
      <c r="A7" s="1350" t="s">
        <v>398</v>
      </c>
      <c r="B7" s="1351" t="s">
        <v>138</v>
      </c>
      <c r="C7" s="1351" t="s">
        <v>1233</v>
      </c>
      <c r="D7" s="1351" t="s">
        <v>137</v>
      </c>
      <c r="E7" s="1351" t="s">
        <v>1034</v>
      </c>
      <c r="F7" s="1351" t="s">
        <v>1021</v>
      </c>
      <c r="G7" s="1351" t="s">
        <v>136</v>
      </c>
      <c r="H7" s="1351" t="s">
        <v>214</v>
      </c>
      <c r="I7" s="1351" t="s">
        <v>972</v>
      </c>
      <c r="J7" s="2162" t="s">
        <v>1035</v>
      </c>
      <c r="K7" s="2163" t="s">
        <v>1019</v>
      </c>
    </row>
    <row r="8" spans="1:11" ht="15" customHeight="1">
      <c r="A8" s="1355">
        <v>1</v>
      </c>
      <c r="B8" s="1367"/>
      <c r="C8" s="1244"/>
      <c r="D8" s="888"/>
      <c r="E8" s="1209"/>
      <c r="F8" s="1210">
        <f>D8+E8</f>
        <v>0</v>
      </c>
      <c r="G8" s="888"/>
      <c r="H8" s="888"/>
      <c r="I8" s="67">
        <f t="shared" ref="I8:I17" si="0">D8+G8-H8</f>
        <v>0</v>
      </c>
      <c r="J8" s="1209"/>
      <c r="K8" s="2164">
        <f>I8+J8</f>
        <v>0</v>
      </c>
    </row>
    <row r="9" spans="1:11" ht="15" customHeight="1">
      <c r="A9" s="1355">
        <v>2</v>
      </c>
      <c r="B9" s="1306"/>
      <c r="C9" s="1244"/>
      <c r="D9" s="888"/>
      <c r="E9" s="1209"/>
      <c r="F9" s="1210">
        <f t="shared" ref="F9:F17" si="1">D9+E9</f>
        <v>0</v>
      </c>
      <c r="G9" s="888"/>
      <c r="H9" s="888"/>
      <c r="I9" s="67">
        <f t="shared" si="0"/>
        <v>0</v>
      </c>
      <c r="J9" s="1209"/>
      <c r="K9" s="2164">
        <f t="shared" ref="K9:K17" si="2">I9+J9</f>
        <v>0</v>
      </c>
    </row>
    <row r="10" spans="1:11" ht="15" customHeight="1">
      <c r="A10" s="1355">
        <v>3</v>
      </c>
      <c r="B10" s="1306"/>
      <c r="C10" s="1244"/>
      <c r="D10" s="888"/>
      <c r="E10" s="1209"/>
      <c r="F10" s="1210">
        <f t="shared" si="1"/>
        <v>0</v>
      </c>
      <c r="G10" s="888"/>
      <c r="H10" s="888"/>
      <c r="I10" s="67">
        <f t="shared" si="0"/>
        <v>0</v>
      </c>
      <c r="J10" s="1209"/>
      <c r="K10" s="2164">
        <f t="shared" si="2"/>
        <v>0</v>
      </c>
    </row>
    <row r="11" spans="1:11" ht="15" customHeight="1">
      <c r="A11" s="1355">
        <v>4</v>
      </c>
      <c r="B11" s="1306"/>
      <c r="C11" s="1244"/>
      <c r="D11" s="888"/>
      <c r="E11" s="1209"/>
      <c r="F11" s="1210">
        <f t="shared" si="1"/>
        <v>0</v>
      </c>
      <c r="G11" s="888"/>
      <c r="H11" s="888"/>
      <c r="I11" s="67">
        <f t="shared" si="0"/>
        <v>0</v>
      </c>
      <c r="J11" s="1209"/>
      <c r="K11" s="2164">
        <f t="shared" si="2"/>
        <v>0</v>
      </c>
    </row>
    <row r="12" spans="1:11" ht="15" customHeight="1">
      <c r="A12" s="1355">
        <v>5</v>
      </c>
      <c r="B12" s="1306"/>
      <c r="C12" s="1244"/>
      <c r="D12" s="888"/>
      <c r="E12" s="1209"/>
      <c r="F12" s="1210">
        <f t="shared" si="1"/>
        <v>0</v>
      </c>
      <c r="G12" s="888"/>
      <c r="H12" s="888"/>
      <c r="I12" s="67">
        <f t="shared" si="0"/>
        <v>0</v>
      </c>
      <c r="J12" s="1209"/>
      <c r="K12" s="2164">
        <f t="shared" si="2"/>
        <v>0</v>
      </c>
    </row>
    <row r="13" spans="1:11" ht="15" customHeight="1">
      <c r="A13" s="1355">
        <v>6</v>
      </c>
      <c r="B13" s="1306"/>
      <c r="C13" s="1244"/>
      <c r="D13" s="888"/>
      <c r="E13" s="1209"/>
      <c r="F13" s="1210">
        <f t="shared" si="1"/>
        <v>0</v>
      </c>
      <c r="G13" s="888"/>
      <c r="H13" s="888"/>
      <c r="I13" s="67">
        <f t="shared" si="0"/>
        <v>0</v>
      </c>
      <c r="J13" s="1209"/>
      <c r="K13" s="2164">
        <f t="shared" si="2"/>
        <v>0</v>
      </c>
    </row>
    <row r="14" spans="1:11" ht="15" customHeight="1">
      <c r="A14" s="1355">
        <v>7</v>
      </c>
      <c r="B14" s="1306"/>
      <c r="C14" s="1244"/>
      <c r="D14" s="888"/>
      <c r="E14" s="1209"/>
      <c r="F14" s="1210">
        <f t="shared" si="1"/>
        <v>0</v>
      </c>
      <c r="G14" s="888"/>
      <c r="H14" s="888"/>
      <c r="I14" s="67">
        <f t="shared" si="0"/>
        <v>0</v>
      </c>
      <c r="J14" s="1209"/>
      <c r="K14" s="2164">
        <f t="shared" si="2"/>
        <v>0</v>
      </c>
    </row>
    <row r="15" spans="1:11" ht="15" customHeight="1">
      <c r="A15" s="1355">
        <v>8</v>
      </c>
      <c r="B15" s="1306"/>
      <c r="C15" s="1244"/>
      <c r="D15" s="888"/>
      <c r="E15" s="1209"/>
      <c r="F15" s="1210">
        <f t="shared" si="1"/>
        <v>0</v>
      </c>
      <c r="G15" s="888"/>
      <c r="H15" s="888"/>
      <c r="I15" s="67">
        <f t="shared" si="0"/>
        <v>0</v>
      </c>
      <c r="J15" s="1209"/>
      <c r="K15" s="2164">
        <f t="shared" si="2"/>
        <v>0</v>
      </c>
    </row>
    <row r="16" spans="1:11" ht="15" customHeight="1">
      <c r="A16" s="1355">
        <v>9</v>
      </c>
      <c r="B16" s="1306"/>
      <c r="C16" s="1244"/>
      <c r="D16" s="888"/>
      <c r="E16" s="1209"/>
      <c r="F16" s="1210">
        <f t="shared" si="1"/>
        <v>0</v>
      </c>
      <c r="G16" s="888"/>
      <c r="H16" s="888"/>
      <c r="I16" s="67">
        <f t="shared" si="0"/>
        <v>0</v>
      </c>
      <c r="J16" s="1209"/>
      <c r="K16" s="2164">
        <f t="shared" si="2"/>
        <v>0</v>
      </c>
    </row>
    <row r="17" spans="1:11" ht="15" customHeight="1">
      <c r="A17" s="1355">
        <v>10</v>
      </c>
      <c r="B17" s="1306"/>
      <c r="C17" s="1244"/>
      <c r="D17" s="888"/>
      <c r="E17" s="1209"/>
      <c r="F17" s="1210">
        <f t="shared" si="1"/>
        <v>0</v>
      </c>
      <c r="G17" s="888"/>
      <c r="H17" s="888"/>
      <c r="I17" s="67">
        <f t="shared" si="0"/>
        <v>0</v>
      </c>
      <c r="J17" s="1209"/>
      <c r="K17" s="2164">
        <f t="shared" si="2"/>
        <v>0</v>
      </c>
    </row>
    <row r="18" spans="1:11" ht="15" customHeight="1">
      <c r="A18" s="1358"/>
      <c r="B18" s="1368"/>
      <c r="C18" s="1370"/>
      <c r="D18" s="67"/>
      <c r="E18" s="67"/>
      <c r="F18" s="67"/>
      <c r="G18" s="67"/>
      <c r="H18" s="67"/>
      <c r="I18" s="67"/>
      <c r="J18" s="67"/>
      <c r="K18" s="108"/>
    </row>
    <row r="19" spans="1:11" ht="15" customHeight="1" thickBot="1">
      <c r="A19" s="2901" t="s">
        <v>1192</v>
      </c>
      <c r="B19" s="2902"/>
      <c r="C19" s="1820">
        <f t="shared" ref="C19:H19" si="3">SUM(C8:C18)</f>
        <v>0</v>
      </c>
      <c r="D19" s="1480">
        <f>SUM(D8:D18)</f>
        <v>0</v>
      </c>
      <c r="E19" s="1480">
        <f>SUM(E8:E18)</f>
        <v>0</v>
      </c>
      <c r="F19" s="1480">
        <f>SUM(F8:F18)</f>
        <v>0</v>
      </c>
      <c r="G19" s="1480">
        <f t="shared" si="3"/>
        <v>0</v>
      </c>
      <c r="H19" s="1480">
        <f t="shared" si="3"/>
        <v>0</v>
      </c>
      <c r="I19" s="1480">
        <f>SUM(I8:I18)</f>
        <v>0</v>
      </c>
      <c r="J19" s="1480">
        <f>SUM(J8:J18)</f>
        <v>0</v>
      </c>
      <c r="K19" s="1677">
        <f>SUM(K8:K18)</f>
        <v>0</v>
      </c>
    </row>
    <row r="20" spans="1:11" ht="15" customHeight="1"/>
    <row r="21" spans="1:11" ht="15" customHeight="1">
      <c r="A21" s="334"/>
    </row>
    <row r="22" spans="1:11" ht="15" customHeight="1"/>
  </sheetData>
  <mergeCells count="2">
    <mergeCell ref="A19:B19"/>
    <mergeCell ref="A2:K2"/>
  </mergeCells>
  <phoneticPr fontId="5" type="noConversion"/>
  <hyperlinks>
    <hyperlink ref="J3" location="目录!A1" display="目录"/>
  </hyperlinks>
  <printOptions horizontalCentered="1"/>
  <pageMargins left="0.70866141732283472" right="0.70866141732283472" top="0.74803149606299213" bottom="0.74803149606299213" header="0.31496062992125984" footer="0.31496062992125984"/>
  <pageSetup paperSize="9" scale="95" fitToHeight="0" orientation="landscape" blackAndWhite="1" verticalDpi="1200" r:id="rId1"/>
  <headerFooter alignWithMargins="0"/>
  <legacyDrawingHF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tabColor theme="5" tint="-0.249977111117893"/>
    <pageSetUpPr fitToPage="1"/>
  </sheetPr>
  <dimension ref="A1:Z27"/>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S41" sqref="S41"/>
    </sheetView>
  </sheetViews>
  <sheetFormatPr defaultColWidth="9.140625" defaultRowHeight="12" customHeight="1"/>
  <cols>
    <col min="1" max="1" width="5.7109375" style="322" customWidth="1"/>
    <col min="2" max="2" width="20.7109375" style="322" customWidth="1"/>
    <col min="3" max="3" width="7.7109375" style="327" customWidth="1"/>
    <col min="4" max="4" width="12.140625" style="327" customWidth="1"/>
    <col min="5" max="5" width="12.7109375" style="322" customWidth="1"/>
    <col min="6" max="6" width="7.7109375" style="322" customWidth="1"/>
    <col min="7" max="8" width="10.28515625" style="322" customWidth="1"/>
    <col min="9" max="9" width="8.7109375" style="327" customWidth="1"/>
    <col min="10" max="20" width="12.7109375" style="322" customWidth="1"/>
    <col min="21" max="21" width="20.140625" style="322" customWidth="1"/>
    <col min="22" max="22" width="20.85546875" style="322" customWidth="1"/>
    <col min="23" max="23" width="12.5703125" style="322" customWidth="1"/>
    <col min="24" max="24" width="12.7109375" style="322" customWidth="1"/>
    <col min="25" max="16384" width="9.140625" style="322"/>
  </cols>
  <sheetData>
    <row r="1" spans="1:26" s="640" customFormat="1" ht="15" customHeight="1">
      <c r="A1" s="2691" t="str">
        <f>HYPERLINK("#负债表审定!A1","返回负债表审定")</f>
        <v>返回负债表审定</v>
      </c>
      <c r="B1" s="2692" t="str">
        <f>HYPERLINK("#负债表原报!A1","返回负债表原报")</f>
        <v>返回负债表原报</v>
      </c>
      <c r="C1" s="741"/>
      <c r="D1" s="741"/>
      <c r="I1" s="741"/>
    </row>
    <row r="2" spans="1:26" s="675" customFormat="1" ht="30" customHeight="1">
      <c r="A2" s="652" t="s">
        <v>2418</v>
      </c>
      <c r="B2" s="674"/>
      <c r="C2" s="674"/>
      <c r="D2" s="674"/>
      <c r="E2" s="674"/>
      <c r="F2" s="674"/>
      <c r="G2" s="674"/>
      <c r="H2" s="674"/>
      <c r="I2" s="674"/>
      <c r="J2" s="674"/>
      <c r="K2" s="674"/>
      <c r="L2" s="674"/>
      <c r="M2" s="674"/>
      <c r="N2" s="674"/>
      <c r="O2" s="674"/>
      <c r="P2" s="674"/>
      <c r="Q2" s="674"/>
      <c r="R2" s="674"/>
      <c r="S2" s="674"/>
      <c r="T2" s="674"/>
      <c r="U2" s="674"/>
      <c r="V2" s="674"/>
      <c r="W2" s="674"/>
    </row>
    <row r="3" spans="1:26" s="663" customFormat="1" ht="11.25">
      <c r="A3" s="968"/>
      <c r="B3" s="968"/>
      <c r="C3" s="1013"/>
      <c r="D3" s="1013"/>
      <c r="E3" s="968"/>
      <c r="F3" s="968"/>
      <c r="G3" s="1013"/>
      <c r="H3" s="1013"/>
      <c r="I3" s="1013"/>
      <c r="J3" s="1013"/>
      <c r="K3" s="1013"/>
      <c r="L3" s="1013"/>
      <c r="M3" s="1013"/>
      <c r="N3" s="1013"/>
      <c r="O3" s="1013"/>
      <c r="P3" s="1013"/>
      <c r="Q3" s="1013"/>
      <c r="R3" s="968"/>
      <c r="S3" s="968"/>
      <c r="T3" s="968"/>
      <c r="U3" s="968"/>
      <c r="V3" s="968"/>
      <c r="W3" s="944" t="str">
        <f>"单位："&amp;表头!$C$5</f>
        <v>单位：人民币元</v>
      </c>
    </row>
    <row r="4" spans="1:26" s="958" customFormat="1">
      <c r="A4" s="945" t="str">
        <f>"客户："&amp;表头!C3</f>
        <v>客户：</v>
      </c>
      <c r="B4" s="956"/>
      <c r="C4" s="956"/>
      <c r="D4" s="956"/>
      <c r="E4" s="956"/>
      <c r="F4" s="956"/>
      <c r="G4" s="1013"/>
      <c r="H4" s="1013"/>
      <c r="I4" s="1013"/>
      <c r="J4" s="1013"/>
      <c r="K4" s="1013"/>
      <c r="L4" s="1013"/>
      <c r="M4" s="948" t="str">
        <f>"编制人员："&amp;表头!$C$6</f>
        <v>编制人员：</v>
      </c>
      <c r="N4" s="1013"/>
      <c r="O4" s="1013"/>
      <c r="P4" s="1013"/>
      <c r="Q4" s="1013"/>
      <c r="R4" s="956"/>
      <c r="S4" s="956"/>
      <c r="T4" s="956"/>
      <c r="U4" s="956"/>
      <c r="V4" s="955" t="s">
        <v>1460</v>
      </c>
      <c r="W4" s="2027" t="s">
        <v>226</v>
      </c>
    </row>
    <row r="5" spans="1:26" s="958" customFormat="1" ht="11.25">
      <c r="A5" s="945" t="str">
        <f>"报表截止日："&amp;TEXT(表头!C4,"yyyy-mm-dd")</f>
        <v>报表截止日：2019-12-31</v>
      </c>
      <c r="B5" s="956"/>
      <c r="C5" s="956"/>
      <c r="D5" s="956"/>
      <c r="E5" s="956"/>
      <c r="F5" s="956"/>
      <c r="G5" s="1013"/>
      <c r="H5" s="1013"/>
      <c r="I5" s="1013"/>
      <c r="J5" s="1013"/>
      <c r="K5" s="1013"/>
      <c r="L5" s="1013"/>
      <c r="M5" s="948" t="str">
        <f>"会计主管："&amp;表头!$C$7</f>
        <v>会计主管：</v>
      </c>
      <c r="N5" s="1013"/>
      <c r="O5" s="1013"/>
      <c r="P5" s="1013"/>
      <c r="Q5" s="1013"/>
      <c r="R5" s="956"/>
      <c r="S5" s="956"/>
      <c r="T5" s="956"/>
      <c r="U5" s="956"/>
      <c r="V5" s="955" t="s">
        <v>1461</v>
      </c>
      <c r="W5" s="955"/>
    </row>
    <row r="6" spans="1:26" s="663" customFormat="1" ht="8.1" customHeight="1" thickBot="1">
      <c r="A6" s="1565"/>
      <c r="B6" s="1565"/>
      <c r="C6" s="1565"/>
      <c r="D6" s="1565"/>
      <c r="E6" s="1565"/>
      <c r="F6" s="1565"/>
      <c r="G6" s="1565"/>
      <c r="H6" s="1565"/>
      <c r="I6" s="1565"/>
      <c r="J6" s="1565"/>
      <c r="K6" s="1565"/>
      <c r="L6" s="1565"/>
      <c r="M6" s="1565"/>
      <c r="N6" s="1565"/>
      <c r="O6" s="1565"/>
      <c r="P6" s="1565"/>
      <c r="Q6" s="1565"/>
      <c r="R6" s="1565"/>
      <c r="S6" s="1565"/>
      <c r="T6" s="1565"/>
      <c r="U6" s="1565"/>
      <c r="V6" s="1565"/>
      <c r="W6" s="1565"/>
    </row>
    <row r="7" spans="1:26" s="1020" customFormat="1" ht="15" customHeight="1">
      <c r="A7" s="2127" t="s">
        <v>398</v>
      </c>
      <c r="B7" s="2125" t="s">
        <v>1766</v>
      </c>
      <c r="C7" s="2125" t="s">
        <v>947</v>
      </c>
      <c r="D7" s="2125" t="s">
        <v>725</v>
      </c>
      <c r="E7" s="2125" t="s">
        <v>1767</v>
      </c>
      <c r="F7" s="2125" t="s">
        <v>1768</v>
      </c>
      <c r="G7" s="2125" t="s">
        <v>1769</v>
      </c>
      <c r="H7" s="2125" t="s">
        <v>1770</v>
      </c>
      <c r="I7" s="2125" t="s">
        <v>1772</v>
      </c>
      <c r="J7" s="2125" t="s">
        <v>137</v>
      </c>
      <c r="K7" s="2125" t="s">
        <v>1034</v>
      </c>
      <c r="L7" s="2125" t="s">
        <v>1021</v>
      </c>
      <c r="M7" s="2125" t="s">
        <v>136</v>
      </c>
      <c r="N7" s="2125" t="s">
        <v>214</v>
      </c>
      <c r="O7" s="2125" t="s">
        <v>135</v>
      </c>
      <c r="P7" s="2125" t="s">
        <v>1035</v>
      </c>
      <c r="Q7" s="2125" t="s">
        <v>1019</v>
      </c>
      <c r="R7" s="2125" t="s">
        <v>1771</v>
      </c>
      <c r="S7" s="2125" t="s">
        <v>1880</v>
      </c>
      <c r="T7" s="2125" t="s">
        <v>1772</v>
      </c>
      <c r="U7" s="2125" t="s">
        <v>1773</v>
      </c>
      <c r="V7" s="2125" t="s">
        <v>1881</v>
      </c>
      <c r="W7" s="2122" t="s">
        <v>7</v>
      </c>
      <c r="Z7" s="1335"/>
    </row>
    <row r="8" spans="1:26" s="311" customFormat="1" ht="15" customHeight="1">
      <c r="A8" s="1567">
        <v>1</v>
      </c>
      <c r="B8" s="757"/>
      <c r="C8" s="758"/>
      <c r="D8" s="93"/>
      <c r="E8" s="551"/>
      <c r="F8" s="92"/>
      <c r="G8" s="756"/>
      <c r="H8" s="756"/>
      <c r="I8" s="91"/>
      <c r="J8" s="551"/>
      <c r="K8" s="474"/>
      <c r="L8" s="557">
        <f>J8+K8</f>
        <v>0</v>
      </c>
      <c r="M8" s="551"/>
      <c r="N8" s="551"/>
      <c r="O8" s="690">
        <f>J8+M8-N8</f>
        <v>0</v>
      </c>
      <c r="P8" s="474"/>
      <c r="Q8" s="690">
        <f>O8+P8</f>
        <v>0</v>
      </c>
      <c r="R8" s="551"/>
      <c r="S8" s="1576"/>
      <c r="T8" s="1576"/>
      <c r="U8" s="1577"/>
      <c r="V8" s="1577"/>
      <c r="W8" s="1561"/>
    </row>
    <row r="9" spans="1:26" s="311" customFormat="1" ht="15" customHeight="1">
      <c r="A9" s="1567">
        <v>2</v>
      </c>
      <c r="B9" s="757"/>
      <c r="C9" s="758"/>
      <c r="D9" s="93"/>
      <c r="E9" s="77"/>
      <c r="F9" s="92"/>
      <c r="G9" s="756"/>
      <c r="H9" s="756"/>
      <c r="I9" s="91"/>
      <c r="J9" s="77"/>
      <c r="K9" s="502"/>
      <c r="L9" s="557">
        <f t="shared" ref="L9:L17" si="0">J9+K9</f>
        <v>0</v>
      </c>
      <c r="M9" s="77"/>
      <c r="N9" s="77"/>
      <c r="O9" s="90">
        <f t="shared" ref="O9:O17" si="1">J9+M9-N9</f>
        <v>0</v>
      </c>
      <c r="P9" s="502"/>
      <c r="Q9" s="90">
        <f t="shared" ref="Q9:Q17" si="2">O9+P9</f>
        <v>0</v>
      </c>
      <c r="R9" s="77"/>
      <c r="S9" s="1576"/>
      <c r="T9" s="1576"/>
      <c r="U9" s="1577"/>
      <c r="V9" s="1577"/>
      <c r="W9" s="1561"/>
    </row>
    <row r="10" spans="1:26" s="311" customFormat="1" ht="15" customHeight="1">
      <c r="A10" s="1567">
        <v>3</v>
      </c>
      <c r="B10" s="757"/>
      <c r="C10" s="758"/>
      <c r="D10" s="93"/>
      <c r="E10" s="77"/>
      <c r="F10" s="92"/>
      <c r="G10" s="756"/>
      <c r="H10" s="756"/>
      <c r="I10" s="91"/>
      <c r="J10" s="77"/>
      <c r="K10" s="502"/>
      <c r="L10" s="557">
        <f t="shared" si="0"/>
        <v>0</v>
      </c>
      <c r="M10" s="77"/>
      <c r="N10" s="77"/>
      <c r="O10" s="90">
        <f t="shared" si="1"/>
        <v>0</v>
      </c>
      <c r="P10" s="502"/>
      <c r="Q10" s="90">
        <f t="shared" si="2"/>
        <v>0</v>
      </c>
      <c r="R10" s="77"/>
      <c r="S10" s="1576"/>
      <c r="T10" s="1576"/>
      <c r="U10" s="1577"/>
      <c r="V10" s="1577"/>
      <c r="W10" s="1561"/>
    </row>
    <row r="11" spans="1:26" s="311" customFormat="1" ht="15" customHeight="1">
      <c r="A11" s="1567">
        <v>4</v>
      </c>
      <c r="B11" s="757"/>
      <c r="C11" s="758"/>
      <c r="D11" s="93"/>
      <c r="E11" s="77"/>
      <c r="F11" s="92"/>
      <c r="G11" s="756"/>
      <c r="H11" s="756"/>
      <c r="I11" s="91"/>
      <c r="J11" s="77"/>
      <c r="K11" s="502"/>
      <c r="L11" s="557">
        <f t="shared" si="0"/>
        <v>0</v>
      </c>
      <c r="M11" s="77"/>
      <c r="N11" s="77"/>
      <c r="O11" s="90">
        <f t="shared" si="1"/>
        <v>0</v>
      </c>
      <c r="P11" s="502"/>
      <c r="Q11" s="90">
        <f t="shared" si="2"/>
        <v>0</v>
      </c>
      <c r="R11" s="77"/>
      <c r="S11" s="1576"/>
      <c r="T11" s="1576"/>
      <c r="U11" s="1577"/>
      <c r="V11" s="1577"/>
      <c r="W11" s="1561"/>
    </row>
    <row r="12" spans="1:26" s="311" customFormat="1" ht="15" customHeight="1">
      <c r="A12" s="1567">
        <v>5</v>
      </c>
      <c r="B12" s="757"/>
      <c r="C12" s="758"/>
      <c r="D12" s="93"/>
      <c r="E12" s="77"/>
      <c r="F12" s="92"/>
      <c r="G12" s="756"/>
      <c r="H12" s="756"/>
      <c r="I12" s="91"/>
      <c r="J12" s="77"/>
      <c r="K12" s="502"/>
      <c r="L12" s="557">
        <f t="shared" si="0"/>
        <v>0</v>
      </c>
      <c r="M12" s="77"/>
      <c r="N12" s="77"/>
      <c r="O12" s="90">
        <f t="shared" si="1"/>
        <v>0</v>
      </c>
      <c r="P12" s="502"/>
      <c r="Q12" s="90">
        <f t="shared" si="2"/>
        <v>0</v>
      </c>
      <c r="R12" s="77"/>
      <c r="S12" s="1576"/>
      <c r="T12" s="1576"/>
      <c r="U12" s="1577"/>
      <c r="V12" s="1577"/>
      <c r="W12" s="1561"/>
    </row>
    <row r="13" spans="1:26" s="311" customFormat="1" ht="15" customHeight="1">
      <c r="A13" s="1567">
        <v>6</v>
      </c>
      <c r="B13" s="757"/>
      <c r="C13" s="758"/>
      <c r="D13" s="93"/>
      <c r="E13" s="77"/>
      <c r="F13" s="92"/>
      <c r="G13" s="756"/>
      <c r="H13" s="756"/>
      <c r="I13" s="91"/>
      <c r="J13" s="77"/>
      <c r="K13" s="502"/>
      <c r="L13" s="557">
        <f t="shared" si="0"/>
        <v>0</v>
      </c>
      <c r="M13" s="77"/>
      <c r="N13" s="77"/>
      <c r="O13" s="90">
        <f t="shared" si="1"/>
        <v>0</v>
      </c>
      <c r="P13" s="502"/>
      <c r="Q13" s="90">
        <f t="shared" si="2"/>
        <v>0</v>
      </c>
      <c r="R13" s="77"/>
      <c r="S13" s="1576"/>
      <c r="T13" s="1576"/>
      <c r="U13" s="1577"/>
      <c r="V13" s="1577"/>
      <c r="W13" s="1561"/>
    </row>
    <row r="14" spans="1:26" s="311" customFormat="1" ht="15" customHeight="1">
      <c r="A14" s="1567">
        <v>7</v>
      </c>
      <c r="B14" s="757"/>
      <c r="C14" s="758"/>
      <c r="D14" s="93"/>
      <c r="E14" s="77"/>
      <c r="F14" s="92"/>
      <c r="G14" s="756"/>
      <c r="H14" s="756"/>
      <c r="I14" s="91"/>
      <c r="J14" s="77"/>
      <c r="K14" s="502"/>
      <c r="L14" s="557">
        <f t="shared" si="0"/>
        <v>0</v>
      </c>
      <c r="M14" s="77"/>
      <c r="N14" s="77"/>
      <c r="O14" s="90">
        <f t="shared" si="1"/>
        <v>0</v>
      </c>
      <c r="P14" s="502"/>
      <c r="Q14" s="90">
        <f t="shared" si="2"/>
        <v>0</v>
      </c>
      <c r="R14" s="77"/>
      <c r="S14" s="1576"/>
      <c r="T14" s="1576"/>
      <c r="U14" s="1577"/>
      <c r="V14" s="1577"/>
      <c r="W14" s="1561"/>
    </row>
    <row r="15" spans="1:26" s="311" customFormat="1" ht="15" customHeight="1">
      <c r="A15" s="1567">
        <v>8</v>
      </c>
      <c r="B15" s="757"/>
      <c r="C15" s="758"/>
      <c r="D15" s="93"/>
      <c r="E15" s="77"/>
      <c r="F15" s="92"/>
      <c r="G15" s="756"/>
      <c r="H15" s="756"/>
      <c r="I15" s="91"/>
      <c r="J15" s="77"/>
      <c r="K15" s="502"/>
      <c r="L15" s="557">
        <f t="shared" si="0"/>
        <v>0</v>
      </c>
      <c r="M15" s="77"/>
      <c r="N15" s="77"/>
      <c r="O15" s="90">
        <f t="shared" si="1"/>
        <v>0</v>
      </c>
      <c r="P15" s="502"/>
      <c r="Q15" s="90">
        <f t="shared" si="2"/>
        <v>0</v>
      </c>
      <c r="R15" s="77"/>
      <c r="S15" s="1576"/>
      <c r="T15" s="1576"/>
      <c r="U15" s="1577"/>
      <c r="V15" s="1577"/>
      <c r="W15" s="1561"/>
    </row>
    <row r="16" spans="1:26" s="311" customFormat="1" ht="15" customHeight="1">
      <c r="A16" s="1567">
        <v>9</v>
      </c>
      <c r="B16" s="757"/>
      <c r="C16" s="758"/>
      <c r="D16" s="93"/>
      <c r="E16" s="77"/>
      <c r="F16" s="92"/>
      <c r="G16" s="756"/>
      <c r="H16" s="756"/>
      <c r="I16" s="91"/>
      <c r="J16" s="77"/>
      <c r="K16" s="502"/>
      <c r="L16" s="557">
        <f t="shared" si="0"/>
        <v>0</v>
      </c>
      <c r="M16" s="77"/>
      <c r="N16" s="77"/>
      <c r="O16" s="90">
        <f t="shared" si="1"/>
        <v>0</v>
      </c>
      <c r="P16" s="502"/>
      <c r="Q16" s="90">
        <f t="shared" si="2"/>
        <v>0</v>
      </c>
      <c r="R16" s="77"/>
      <c r="S16" s="1576"/>
      <c r="T16" s="1576"/>
      <c r="U16" s="1577"/>
      <c r="V16" s="1577"/>
      <c r="W16" s="1561"/>
    </row>
    <row r="17" spans="1:23" s="311" customFormat="1" ht="15" customHeight="1">
      <c r="A17" s="1567">
        <v>10</v>
      </c>
      <c r="B17" s="757"/>
      <c r="C17" s="758"/>
      <c r="D17" s="93"/>
      <c r="E17" s="77"/>
      <c r="F17" s="92"/>
      <c r="G17" s="756"/>
      <c r="H17" s="756"/>
      <c r="I17" s="91"/>
      <c r="J17" s="77"/>
      <c r="K17" s="502"/>
      <c r="L17" s="557">
        <f t="shared" si="0"/>
        <v>0</v>
      </c>
      <c r="M17" s="77"/>
      <c r="N17" s="77"/>
      <c r="O17" s="90">
        <f t="shared" si="1"/>
        <v>0</v>
      </c>
      <c r="P17" s="502"/>
      <c r="Q17" s="90">
        <f t="shared" si="2"/>
        <v>0</v>
      </c>
      <c r="R17" s="77"/>
      <c r="S17" s="1576"/>
      <c r="T17" s="1576"/>
      <c r="U17" s="1577"/>
      <c r="V17" s="1577"/>
      <c r="W17" s="1561"/>
    </row>
    <row r="18" spans="1:23" ht="15" customHeight="1">
      <c r="A18" s="2124"/>
      <c r="B18" s="1724"/>
      <c r="C18" s="1725"/>
      <c r="D18" s="89"/>
      <c r="E18" s="78"/>
      <c r="F18" s="88"/>
      <c r="G18" s="87"/>
      <c r="H18" s="87"/>
      <c r="I18" s="86"/>
      <c r="J18" s="78"/>
      <c r="K18" s="78"/>
      <c r="L18" s="78"/>
      <c r="M18" s="78"/>
      <c r="N18" s="78"/>
      <c r="O18" s="35"/>
      <c r="P18" s="35"/>
      <c r="Q18" s="35"/>
      <c r="R18" s="35"/>
      <c r="S18" s="1726"/>
      <c r="T18" s="1726"/>
      <c r="U18" s="1724"/>
      <c r="V18" s="1724"/>
      <c r="W18" s="1555"/>
    </row>
    <row r="19" spans="1:23" ht="15" customHeight="1" thickBot="1">
      <c r="A19" s="3033" t="s">
        <v>220</v>
      </c>
      <c r="B19" s="3034"/>
      <c r="C19" s="1572"/>
      <c r="D19" s="2521"/>
      <c r="E19" s="2740">
        <f>SUM(E8:E18)</f>
        <v>0</v>
      </c>
      <c r="F19" s="164"/>
      <c r="G19" s="170"/>
      <c r="H19" s="170"/>
      <c r="I19" s="2522"/>
      <c r="J19" s="167">
        <f>SUM(J8:J18)</f>
        <v>0</v>
      </c>
      <c r="K19" s="167">
        <f t="shared" ref="K19:R19" si="3">SUM(K8:K18)</f>
        <v>0</v>
      </c>
      <c r="L19" s="167">
        <f>SUM(L8:L18)</f>
        <v>0</v>
      </c>
      <c r="M19" s="167">
        <f t="shared" si="3"/>
        <v>0</v>
      </c>
      <c r="N19" s="167">
        <f t="shared" si="3"/>
        <v>0</v>
      </c>
      <c r="O19" s="167">
        <f>SUM(O8:O18)</f>
        <v>0</v>
      </c>
      <c r="P19" s="167">
        <f>SUM(P8:P18)</f>
        <v>0</v>
      </c>
      <c r="Q19" s="167">
        <f>SUM(Q8:Q18)</f>
        <v>0</v>
      </c>
      <c r="R19" s="167">
        <f t="shared" si="3"/>
        <v>0</v>
      </c>
      <c r="S19" s="1583"/>
      <c r="T19" s="1583"/>
      <c r="U19" s="1036"/>
      <c r="V19" s="1036"/>
      <c r="W19" s="1037"/>
    </row>
    <row r="20" spans="1:23" ht="15" customHeight="1">
      <c r="A20" s="322" t="s">
        <v>178</v>
      </c>
    </row>
    <row r="21" spans="1:23" ht="15" customHeight="1">
      <c r="A21" s="322" t="s">
        <v>222</v>
      </c>
    </row>
    <row r="22" spans="1:23" ht="15" customHeight="1">
      <c r="A22" s="322" t="s">
        <v>223</v>
      </c>
    </row>
    <row r="23" spans="1:23" ht="15" customHeight="1">
      <c r="A23" s="322" t="s">
        <v>224</v>
      </c>
    </row>
    <row r="24" spans="1:23" ht="15" customHeight="1">
      <c r="A24" s="322" t="s">
        <v>225</v>
      </c>
    </row>
    <row r="25" spans="1:23" ht="15" customHeight="1">
      <c r="A25" s="329" t="s">
        <v>2434</v>
      </c>
    </row>
    <row r="26" spans="1:23" ht="15" customHeight="1">
      <c r="A26" s="329" t="s">
        <v>2435</v>
      </c>
    </row>
    <row r="27" spans="1:23" ht="15" customHeight="1">
      <c r="A27" s="329" t="s">
        <v>2433</v>
      </c>
    </row>
  </sheetData>
  <sheetProtection insertRows="0" deleteRows="0" autoFilter="0"/>
  <mergeCells count="1">
    <mergeCell ref="A19:B19"/>
  </mergeCells>
  <phoneticPr fontId="5" type="noConversion"/>
  <dataValidations count="2">
    <dataValidation type="list" allowBlank="1" showInputMessage="1" showErrorMessage="1" sqref="I8:I17">
      <formula1>"信用借款,抵押借款,保证借款,质押借款"</formula1>
    </dataValidation>
    <dataValidation type="list" allowBlank="1" showInputMessage="1" showErrorMessage="1" sqref="T8:T18">
      <formula1>"保证借款,抵押借款,质押借款,信用借款,组合,"</formula1>
    </dataValidation>
  </dataValidations>
  <printOptions horizontalCentered="1"/>
  <pageMargins left="0.31496062992125984" right="0.31496062992125984" top="0.74803149606299213" bottom="0.74803149606299213" header="0.31496062992125984" footer="0.31496062992125984"/>
  <pageSetup paperSize="9" scale="54" fitToHeight="0" orientation="landscape" blackAndWhite="1" verticalDpi="1200" r:id="rId1"/>
  <headerFooter alignWithMargins="0"/>
  <legacyDrawingHF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tabColor rgb="FFC65911"/>
    <pageSetUpPr fitToPage="1"/>
  </sheetPr>
  <dimension ref="A1:AC28"/>
  <sheetViews>
    <sheetView showZeros="0" view="pageBreakPreview" zoomScaleSheetLayoutView="100" workbookViewId="0">
      <pane xSplit="1" ySplit="7" topLeftCell="G8" activePane="bottomRight" state="frozen"/>
      <selection activeCell="I9" sqref="I9"/>
      <selection pane="topRight" activeCell="I9" sqref="I9"/>
      <selection pane="bottomLeft" activeCell="I9" sqref="I9"/>
      <selection pane="bottomRight" activeCell="R19" sqref="R19"/>
    </sheetView>
  </sheetViews>
  <sheetFormatPr defaultColWidth="9.140625" defaultRowHeight="12" customHeight="1"/>
  <cols>
    <col min="1" max="1" width="5.7109375" style="322" customWidth="1"/>
    <col min="2" max="2" width="20.7109375" style="322" customWidth="1"/>
    <col min="3" max="3" width="9.140625" style="327" customWidth="1"/>
    <col min="4" max="4" width="12.7109375" style="322" customWidth="1"/>
    <col min="5" max="5" width="7.7109375" style="322" customWidth="1"/>
    <col min="6" max="7" width="10.28515625" style="322" customWidth="1"/>
    <col min="8" max="8" width="8.7109375" style="327" customWidth="1"/>
    <col min="9" max="13" width="12.7109375" style="322" customWidth="1"/>
    <col min="14" max="15" width="14.28515625" style="322" customWidth="1"/>
    <col min="16" max="23" width="12.7109375" style="322" customWidth="1"/>
    <col min="24" max="25" width="22.5703125" style="322" customWidth="1"/>
    <col min="26" max="26" width="12.5703125" style="322" customWidth="1"/>
    <col min="27" max="27" width="12.7109375" style="322" customWidth="1"/>
    <col min="28" max="16384" width="9.140625" style="322"/>
  </cols>
  <sheetData>
    <row r="1" spans="1:29" s="640" customFormat="1" ht="15" customHeight="1">
      <c r="A1" s="2691" t="str">
        <f>HYPERLINK("#负债表审定!A1","返回负债表审定")</f>
        <v>返回负债表审定</v>
      </c>
      <c r="B1" s="2692" t="str">
        <f>HYPERLINK("#负债表原报!A1","返回负债表原报")</f>
        <v>返回负债表原报</v>
      </c>
      <c r="C1" s="741"/>
      <c r="H1" s="741"/>
    </row>
    <row r="2" spans="1:29" s="324" customFormat="1" ht="30" customHeight="1">
      <c r="A2" s="3037" t="s">
        <v>2144</v>
      </c>
      <c r="B2" s="3037"/>
      <c r="C2" s="3037"/>
      <c r="D2" s="3037"/>
      <c r="E2" s="3037"/>
      <c r="F2" s="3037"/>
      <c r="G2" s="3037"/>
      <c r="H2" s="3037"/>
      <c r="I2" s="3037"/>
      <c r="J2" s="3037"/>
      <c r="K2" s="3037"/>
      <c r="L2" s="3037"/>
      <c r="M2" s="3037"/>
      <c r="N2" s="3037"/>
      <c r="O2" s="3037"/>
      <c r="P2" s="3037"/>
      <c r="Q2" s="3037"/>
      <c r="R2" s="3037"/>
      <c r="S2" s="3037"/>
      <c r="T2" s="3037"/>
      <c r="U2" s="3037"/>
      <c r="V2" s="3037"/>
      <c r="W2" s="3037"/>
      <c r="X2" s="3037"/>
      <c r="Y2" s="3037"/>
      <c r="Z2" s="3037"/>
    </row>
    <row r="3" spans="1:29" s="663" customFormat="1" ht="11.25">
      <c r="A3" s="968"/>
      <c r="B3" s="968"/>
      <c r="C3" s="1013"/>
      <c r="D3" s="968"/>
      <c r="E3" s="968"/>
      <c r="F3" s="968"/>
      <c r="G3" s="968"/>
      <c r="H3" s="968"/>
      <c r="I3" s="1053"/>
      <c r="J3" s="1053"/>
      <c r="K3" s="1053"/>
      <c r="L3" s="1053"/>
      <c r="M3" s="1053"/>
      <c r="N3" s="1221"/>
      <c r="O3" s="1053"/>
      <c r="P3" s="1012"/>
      <c r="Q3" s="1012"/>
      <c r="R3" s="1012"/>
      <c r="S3" s="1012"/>
      <c r="T3" s="1012"/>
      <c r="U3" s="1012"/>
      <c r="V3" s="1012"/>
      <c r="W3" s="1012"/>
      <c r="X3" s="968"/>
      <c r="Y3" s="968"/>
      <c r="Z3" s="944" t="str">
        <f>"单位："&amp;表头!$C$5</f>
        <v>单位：人民币元</v>
      </c>
    </row>
    <row r="4" spans="1:29" s="958" customFormat="1" ht="11.25">
      <c r="A4" s="945" t="str">
        <f>"客户："&amp;表头!C3</f>
        <v>客户：</v>
      </c>
      <c r="B4" s="956"/>
      <c r="C4" s="956"/>
      <c r="D4" s="956"/>
      <c r="E4" s="956"/>
      <c r="F4" s="956"/>
      <c r="G4" s="956"/>
      <c r="H4" s="985"/>
      <c r="I4" s="949"/>
      <c r="J4" s="949"/>
      <c r="K4" s="949"/>
      <c r="L4" s="949"/>
      <c r="M4" s="949"/>
      <c r="N4" s="2012"/>
      <c r="O4" s="2012" t="str">
        <f>"编制人员："&amp;表头!$C$6</f>
        <v>编制人员：</v>
      </c>
      <c r="P4" s="956"/>
      <c r="Q4" s="956"/>
      <c r="R4" s="956"/>
      <c r="S4" s="956"/>
      <c r="T4" s="956"/>
      <c r="U4" s="956"/>
      <c r="V4" s="956"/>
      <c r="W4" s="956"/>
      <c r="X4" s="955"/>
      <c r="Y4" s="955" t="s">
        <v>1460</v>
      </c>
      <c r="Z4" s="955" t="s">
        <v>2145</v>
      </c>
    </row>
    <row r="5" spans="1:29" s="958" customFormat="1">
      <c r="A5" s="945" t="str">
        <f>"报表截止日："&amp;TEXT(表头!C4,"yyyy-mm-dd")</f>
        <v>报表截止日：2019-12-31</v>
      </c>
      <c r="B5" s="956"/>
      <c r="C5" s="956"/>
      <c r="D5" s="956"/>
      <c r="E5" s="956"/>
      <c r="F5" s="956"/>
      <c r="G5" s="956"/>
      <c r="H5" s="985"/>
      <c r="I5" s="949"/>
      <c r="J5" s="949"/>
      <c r="K5" s="949"/>
      <c r="L5" s="949"/>
      <c r="M5" s="949"/>
      <c r="N5" s="2012"/>
      <c r="O5" s="2012" t="str">
        <f>"会计主管："&amp;表头!$C$7</f>
        <v>会计主管：</v>
      </c>
      <c r="P5" s="956"/>
      <c r="Q5" s="956"/>
      <c r="R5" s="956"/>
      <c r="S5" s="956"/>
      <c r="T5" s="956"/>
      <c r="U5" s="956"/>
      <c r="V5" s="956"/>
      <c r="W5" s="956"/>
      <c r="X5" s="955"/>
      <c r="Y5" s="955" t="s">
        <v>1461</v>
      </c>
      <c r="Z5" s="2027"/>
    </row>
    <row r="6" spans="1:29" s="663" customFormat="1" ht="8.1" customHeight="1" thickBot="1">
      <c r="A6" s="1565"/>
      <c r="B6" s="1565"/>
      <c r="C6" s="1565"/>
      <c r="D6" s="1565"/>
      <c r="E6" s="1565"/>
      <c r="F6" s="1565"/>
      <c r="G6" s="1565"/>
      <c r="H6" s="1565"/>
      <c r="I6" s="1565"/>
      <c r="J6" s="1565"/>
      <c r="K6" s="1565"/>
      <c r="L6" s="1565"/>
      <c r="M6" s="1565"/>
      <c r="N6" s="1565"/>
      <c r="O6" s="1565"/>
      <c r="P6" s="1565"/>
      <c r="Q6" s="1565"/>
      <c r="R6" s="1565"/>
      <c r="S6" s="1565"/>
      <c r="T6" s="1565"/>
      <c r="U6" s="1565"/>
      <c r="V6" s="1565"/>
      <c r="W6" s="1565"/>
      <c r="X6" s="1565"/>
      <c r="Y6" s="1565"/>
      <c r="Z6" s="1565"/>
    </row>
    <row r="7" spans="1:29" s="1585" customFormat="1" ht="15" customHeight="1">
      <c r="A7" s="2444" t="s">
        <v>398</v>
      </c>
      <c r="B7" s="2175" t="s">
        <v>1766</v>
      </c>
      <c r="C7" s="2175" t="s">
        <v>947</v>
      </c>
      <c r="D7" s="2175" t="s">
        <v>1767</v>
      </c>
      <c r="E7" s="2175" t="s">
        <v>1768</v>
      </c>
      <c r="F7" s="2175" t="s">
        <v>1769</v>
      </c>
      <c r="G7" s="2175" t="s">
        <v>1770</v>
      </c>
      <c r="H7" s="2175" t="s">
        <v>1772</v>
      </c>
      <c r="I7" s="2175" t="s">
        <v>1171</v>
      </c>
      <c r="J7" s="2175" t="s">
        <v>1316</v>
      </c>
      <c r="K7" s="2175" t="s">
        <v>2293</v>
      </c>
      <c r="L7" s="2175" t="s">
        <v>989</v>
      </c>
      <c r="M7" s="2175" t="s">
        <v>979</v>
      </c>
      <c r="N7" s="2175" t="s">
        <v>1313</v>
      </c>
      <c r="O7" s="2175" t="s">
        <v>1314</v>
      </c>
      <c r="P7" s="2175" t="s">
        <v>1300</v>
      </c>
      <c r="Q7" s="2175" t="s">
        <v>1315</v>
      </c>
      <c r="R7" s="2175" t="s">
        <v>2294</v>
      </c>
      <c r="S7" s="2175" t="s">
        <v>986</v>
      </c>
      <c r="T7" s="2175" t="s">
        <v>928</v>
      </c>
      <c r="U7" s="2175" t="s">
        <v>1784</v>
      </c>
      <c r="V7" s="2175" t="s">
        <v>1771</v>
      </c>
      <c r="W7" s="2175" t="s">
        <v>1772</v>
      </c>
      <c r="X7" s="2175" t="s">
        <v>1773</v>
      </c>
      <c r="Y7" s="2175" t="s">
        <v>1774</v>
      </c>
      <c r="Z7" s="2445" t="s">
        <v>7</v>
      </c>
      <c r="AC7" s="1467"/>
    </row>
    <row r="8" spans="1:29" s="602" customFormat="1" ht="15" customHeight="1">
      <c r="A8" s="2446">
        <v>1</v>
      </c>
      <c r="B8" s="1586"/>
      <c r="C8" s="1587"/>
      <c r="D8" s="1283"/>
      <c r="E8" s="1595"/>
      <c r="F8" s="746"/>
      <c r="G8" s="746"/>
      <c r="H8" s="1590"/>
      <c r="I8" s="742"/>
      <c r="J8" s="748"/>
      <c r="K8" s="748"/>
      <c r="L8" s="1597"/>
      <c r="M8" s="1598">
        <f>K8+L8</f>
        <v>0</v>
      </c>
      <c r="N8" s="1283"/>
      <c r="O8" s="1283"/>
      <c r="P8" s="1599">
        <f>I8+N8-O8</f>
        <v>0</v>
      </c>
      <c r="Q8" s="1600"/>
      <c r="R8" s="1283"/>
      <c r="S8" s="1319"/>
      <c r="T8" s="1599">
        <f>R8+S8</f>
        <v>0</v>
      </c>
      <c r="U8" s="742"/>
      <c r="V8" s="742"/>
      <c r="W8" s="1592"/>
      <c r="X8" s="1593"/>
      <c r="Y8" s="1593"/>
      <c r="Z8" s="2447"/>
    </row>
    <row r="9" spans="1:29" s="602" customFormat="1" ht="15" customHeight="1">
      <c r="A9" s="2446">
        <v>2</v>
      </c>
      <c r="B9" s="1586"/>
      <c r="C9" s="1587"/>
      <c r="D9" s="1283"/>
      <c r="E9" s="1595"/>
      <c r="F9" s="746"/>
      <c r="G9" s="746"/>
      <c r="H9" s="1590"/>
      <c r="I9" s="742"/>
      <c r="J9" s="748"/>
      <c r="K9" s="748"/>
      <c r="L9" s="1597"/>
      <c r="M9" s="1598">
        <f t="shared" ref="M9:M17" si="0">K9+L9</f>
        <v>0</v>
      </c>
      <c r="N9" s="1283"/>
      <c r="O9" s="1283"/>
      <c r="P9" s="1599">
        <f>I9+N9-O9</f>
        <v>0</v>
      </c>
      <c r="Q9" s="1600"/>
      <c r="R9" s="1283"/>
      <c r="S9" s="1319"/>
      <c r="T9" s="1599">
        <f t="shared" ref="T9:T17" si="1">R9+S9</f>
        <v>0</v>
      </c>
      <c r="U9" s="742"/>
      <c r="V9" s="742"/>
      <c r="W9" s="1592"/>
      <c r="X9" s="1593"/>
      <c r="Y9" s="1593"/>
      <c r="Z9" s="2447"/>
    </row>
    <row r="10" spans="1:29" s="602" customFormat="1" ht="15" customHeight="1">
      <c r="A10" s="2446">
        <v>3</v>
      </c>
      <c r="B10" s="1586"/>
      <c r="C10" s="1587"/>
      <c r="D10" s="1283"/>
      <c r="E10" s="1595"/>
      <c r="F10" s="746"/>
      <c r="G10" s="746"/>
      <c r="H10" s="1590"/>
      <c r="I10" s="742"/>
      <c r="J10" s="748"/>
      <c r="K10" s="748"/>
      <c r="L10" s="1597"/>
      <c r="M10" s="1598">
        <f t="shared" si="0"/>
        <v>0</v>
      </c>
      <c r="N10" s="1283"/>
      <c r="O10" s="1283"/>
      <c r="P10" s="1599">
        <f t="shared" ref="P10:P17" si="2">I10+N10-O10</f>
        <v>0</v>
      </c>
      <c r="Q10" s="1600"/>
      <c r="R10" s="1283"/>
      <c r="S10" s="1319"/>
      <c r="T10" s="1599">
        <f t="shared" si="1"/>
        <v>0</v>
      </c>
      <c r="U10" s="742"/>
      <c r="V10" s="742"/>
      <c r="W10" s="1592"/>
      <c r="X10" s="1593"/>
      <c r="Y10" s="1593"/>
      <c r="Z10" s="2447"/>
    </row>
    <row r="11" spans="1:29" s="602" customFormat="1" ht="15" customHeight="1">
      <c r="A11" s="2446">
        <v>4</v>
      </c>
      <c r="B11" s="1586"/>
      <c r="C11" s="1587"/>
      <c r="D11" s="1283"/>
      <c r="E11" s="1595"/>
      <c r="F11" s="746"/>
      <c r="G11" s="746"/>
      <c r="H11" s="1590"/>
      <c r="I11" s="742"/>
      <c r="J11" s="748"/>
      <c r="K11" s="748"/>
      <c r="L11" s="1597"/>
      <c r="M11" s="1598">
        <f t="shared" si="0"/>
        <v>0</v>
      </c>
      <c r="N11" s="1283"/>
      <c r="O11" s="1283"/>
      <c r="P11" s="1599">
        <f t="shared" si="2"/>
        <v>0</v>
      </c>
      <c r="Q11" s="1600"/>
      <c r="R11" s="1283"/>
      <c r="S11" s="1319"/>
      <c r="T11" s="1599">
        <f t="shared" si="1"/>
        <v>0</v>
      </c>
      <c r="U11" s="742"/>
      <c r="V11" s="742"/>
      <c r="W11" s="1592"/>
      <c r="X11" s="1593"/>
      <c r="Y11" s="1593"/>
      <c r="Z11" s="2447"/>
    </row>
    <row r="12" spans="1:29" s="602" customFormat="1" ht="15" customHeight="1">
      <c r="A12" s="2446">
        <v>5</v>
      </c>
      <c r="B12" s="1586"/>
      <c r="C12" s="1587"/>
      <c r="D12" s="1283"/>
      <c r="E12" s="1595"/>
      <c r="F12" s="746"/>
      <c r="G12" s="746"/>
      <c r="H12" s="1590"/>
      <c r="I12" s="742"/>
      <c r="J12" s="748"/>
      <c r="K12" s="748"/>
      <c r="L12" s="1597"/>
      <c r="M12" s="1598">
        <f t="shared" si="0"/>
        <v>0</v>
      </c>
      <c r="N12" s="1283"/>
      <c r="O12" s="1283"/>
      <c r="P12" s="1599">
        <f t="shared" si="2"/>
        <v>0</v>
      </c>
      <c r="Q12" s="1600"/>
      <c r="R12" s="1283"/>
      <c r="S12" s="1319"/>
      <c r="T12" s="1599">
        <f t="shared" si="1"/>
        <v>0</v>
      </c>
      <c r="U12" s="742"/>
      <c r="V12" s="742"/>
      <c r="W12" s="1592"/>
      <c r="X12" s="1593"/>
      <c r="Y12" s="1593"/>
      <c r="Z12" s="2447"/>
    </row>
    <row r="13" spans="1:29" s="602" customFormat="1" ht="15" customHeight="1">
      <c r="A13" s="2446">
        <v>6</v>
      </c>
      <c r="B13" s="1586"/>
      <c r="C13" s="1587"/>
      <c r="D13" s="1283"/>
      <c r="E13" s="1595"/>
      <c r="F13" s="746"/>
      <c r="G13" s="746"/>
      <c r="H13" s="1590"/>
      <c r="I13" s="742"/>
      <c r="J13" s="748"/>
      <c r="K13" s="748"/>
      <c r="L13" s="1597"/>
      <c r="M13" s="1598">
        <f t="shared" si="0"/>
        <v>0</v>
      </c>
      <c r="N13" s="1283"/>
      <c r="O13" s="1283"/>
      <c r="P13" s="1599">
        <f t="shared" si="2"/>
        <v>0</v>
      </c>
      <c r="Q13" s="1600"/>
      <c r="R13" s="1283"/>
      <c r="S13" s="1319"/>
      <c r="T13" s="1599">
        <f t="shared" si="1"/>
        <v>0</v>
      </c>
      <c r="U13" s="742"/>
      <c r="V13" s="742"/>
      <c r="W13" s="1592"/>
      <c r="X13" s="1593"/>
      <c r="Y13" s="1593"/>
      <c r="Z13" s="2447"/>
    </row>
    <row r="14" spans="1:29" s="602" customFormat="1" ht="15" customHeight="1">
      <c r="A14" s="2446">
        <v>7</v>
      </c>
      <c r="B14" s="1586"/>
      <c r="C14" s="1587"/>
      <c r="D14" s="1283"/>
      <c r="E14" s="1595"/>
      <c r="F14" s="746"/>
      <c r="G14" s="746"/>
      <c r="H14" s="1590"/>
      <c r="I14" s="742"/>
      <c r="J14" s="748"/>
      <c r="K14" s="748"/>
      <c r="L14" s="1597"/>
      <c r="M14" s="1598">
        <f t="shared" si="0"/>
        <v>0</v>
      </c>
      <c r="N14" s="1283"/>
      <c r="O14" s="1283"/>
      <c r="P14" s="1599">
        <f t="shared" si="2"/>
        <v>0</v>
      </c>
      <c r="Q14" s="1600"/>
      <c r="R14" s="1283"/>
      <c r="S14" s="1319"/>
      <c r="T14" s="1599">
        <f t="shared" si="1"/>
        <v>0</v>
      </c>
      <c r="U14" s="742"/>
      <c r="V14" s="742"/>
      <c r="W14" s="1592"/>
      <c r="X14" s="1593"/>
      <c r="Y14" s="1593"/>
      <c r="Z14" s="2447"/>
    </row>
    <row r="15" spans="1:29" s="602" customFormat="1" ht="15" customHeight="1">
      <c r="A15" s="2446">
        <v>8</v>
      </c>
      <c r="B15" s="1586"/>
      <c r="C15" s="1587"/>
      <c r="D15" s="1283"/>
      <c r="E15" s="1595"/>
      <c r="F15" s="746"/>
      <c r="G15" s="746"/>
      <c r="H15" s="1590"/>
      <c r="I15" s="742"/>
      <c r="J15" s="748"/>
      <c r="K15" s="748"/>
      <c r="L15" s="1597"/>
      <c r="M15" s="1598">
        <f t="shared" si="0"/>
        <v>0</v>
      </c>
      <c r="N15" s="1283"/>
      <c r="O15" s="1283"/>
      <c r="P15" s="1599">
        <f t="shared" si="2"/>
        <v>0</v>
      </c>
      <c r="Q15" s="1600"/>
      <c r="R15" s="1283"/>
      <c r="S15" s="1319"/>
      <c r="T15" s="1599">
        <f t="shared" si="1"/>
        <v>0</v>
      </c>
      <c r="U15" s="742"/>
      <c r="V15" s="742"/>
      <c r="W15" s="1592"/>
      <c r="X15" s="1593"/>
      <c r="Y15" s="1593"/>
      <c r="Z15" s="2447"/>
    </row>
    <row r="16" spans="1:29" s="602" customFormat="1" ht="15" customHeight="1">
      <c r="A16" s="2446">
        <v>9</v>
      </c>
      <c r="B16" s="1586"/>
      <c r="C16" s="1587"/>
      <c r="D16" s="1283"/>
      <c r="E16" s="1595"/>
      <c r="F16" s="746"/>
      <c r="G16" s="746"/>
      <c r="H16" s="1590"/>
      <c r="I16" s="742"/>
      <c r="J16" s="748"/>
      <c r="K16" s="748"/>
      <c r="L16" s="1597"/>
      <c r="M16" s="1598">
        <f t="shared" si="0"/>
        <v>0</v>
      </c>
      <c r="N16" s="1283"/>
      <c r="O16" s="1283"/>
      <c r="P16" s="1599">
        <f t="shared" si="2"/>
        <v>0</v>
      </c>
      <c r="Q16" s="1600"/>
      <c r="R16" s="1283"/>
      <c r="S16" s="1319"/>
      <c r="T16" s="1599">
        <f t="shared" si="1"/>
        <v>0</v>
      </c>
      <c r="U16" s="742"/>
      <c r="V16" s="742"/>
      <c r="W16" s="1592"/>
      <c r="X16" s="1593"/>
      <c r="Y16" s="1593"/>
      <c r="Z16" s="2447"/>
    </row>
    <row r="17" spans="1:26" s="602" customFormat="1" ht="15" customHeight="1">
      <c r="A17" s="2446">
        <v>10</v>
      </c>
      <c r="B17" s="1586"/>
      <c r="C17" s="1587"/>
      <c r="D17" s="1283"/>
      <c r="E17" s="1595"/>
      <c r="F17" s="746"/>
      <c r="G17" s="746"/>
      <c r="H17" s="1590"/>
      <c r="I17" s="742"/>
      <c r="J17" s="748"/>
      <c r="K17" s="748"/>
      <c r="L17" s="1597"/>
      <c r="M17" s="1598">
        <f t="shared" si="0"/>
        <v>0</v>
      </c>
      <c r="N17" s="1283"/>
      <c r="O17" s="1283"/>
      <c r="P17" s="1599">
        <f t="shared" si="2"/>
        <v>0</v>
      </c>
      <c r="Q17" s="1600"/>
      <c r="R17" s="1283"/>
      <c r="S17" s="1319"/>
      <c r="T17" s="1599">
        <f t="shared" si="1"/>
        <v>0</v>
      </c>
      <c r="U17" s="742"/>
      <c r="V17" s="742"/>
      <c r="W17" s="1592"/>
      <c r="X17" s="1593"/>
      <c r="Y17" s="1593"/>
      <c r="Z17" s="2447"/>
    </row>
    <row r="18" spans="1:26" s="680" customFormat="1" ht="15" customHeight="1">
      <c r="A18" s="2448"/>
      <c r="B18" s="1588"/>
      <c r="C18" s="1589"/>
      <c r="D18" s="1596"/>
      <c r="E18" s="744"/>
      <c r="F18" s="747"/>
      <c r="G18" s="747"/>
      <c r="H18" s="1591"/>
      <c r="I18" s="743"/>
      <c r="J18" s="749"/>
      <c r="K18" s="743"/>
      <c r="L18" s="743"/>
      <c r="M18" s="743"/>
      <c r="N18" s="743"/>
      <c r="O18" s="743"/>
      <c r="P18" s="745"/>
      <c r="Q18" s="745"/>
      <c r="R18" s="745"/>
      <c r="S18" s="745"/>
      <c r="T18" s="745"/>
      <c r="U18" s="745"/>
      <c r="V18" s="745"/>
      <c r="W18" s="1594"/>
      <c r="X18" s="1588"/>
      <c r="Y18" s="1588"/>
      <c r="Z18" s="2449"/>
    </row>
    <row r="19" spans="1:26" s="680" customFormat="1" ht="15" customHeight="1" thickBot="1">
      <c r="A19" s="3035" t="s">
        <v>220</v>
      </c>
      <c r="B19" s="3036"/>
      <c r="C19" s="2450"/>
      <c r="D19" s="2451">
        <f>SUM(D8:D18)</f>
        <v>0</v>
      </c>
      <c r="E19" s="2452"/>
      <c r="F19" s="2453"/>
      <c r="G19" s="2453"/>
      <c r="H19" s="2454"/>
      <c r="I19" s="2455"/>
      <c r="J19" s="2456"/>
      <c r="K19" s="2455">
        <f t="shared" ref="K19:M19" si="3">SUM(K8:K18)</f>
        <v>0</v>
      </c>
      <c r="L19" s="2455">
        <f t="shared" si="3"/>
        <v>0</v>
      </c>
      <c r="M19" s="2455">
        <f t="shared" si="3"/>
        <v>0</v>
      </c>
      <c r="N19" s="2455">
        <f>SUM(N8:N18)</f>
        <v>0</v>
      </c>
      <c r="O19" s="2455">
        <f>SUM(O8:O18)</f>
        <v>0</v>
      </c>
      <c r="P19" s="2455">
        <f>SUM(P8:P18)</f>
        <v>0</v>
      </c>
      <c r="Q19" s="2455"/>
      <c r="R19" s="2455">
        <f>SUM(R8:R18)</f>
        <v>0</v>
      </c>
      <c r="S19" s="2455">
        <f>SUM(S8:S18)</f>
        <v>0</v>
      </c>
      <c r="T19" s="2455">
        <f>SUM(T8:T18)</f>
        <v>0</v>
      </c>
      <c r="U19" s="2455">
        <f>SUM(U8:U18)</f>
        <v>0</v>
      </c>
      <c r="V19" s="2455">
        <f>SUM(V8:V18)</f>
        <v>0</v>
      </c>
      <c r="W19" s="2457"/>
      <c r="X19" s="2458"/>
      <c r="Y19" s="2458"/>
      <c r="Z19" s="2459"/>
    </row>
    <row r="20" spans="1:26" ht="15" customHeight="1"/>
    <row r="21" spans="1:26" ht="15" customHeight="1"/>
    <row r="22" spans="1:26" ht="15" customHeight="1"/>
    <row r="23" spans="1:26" ht="15" customHeight="1"/>
    <row r="24" spans="1:26" ht="15" customHeight="1"/>
    <row r="25" spans="1:26" ht="15" customHeight="1"/>
    <row r="26" spans="1:26" ht="15" customHeight="1"/>
    <row r="27" spans="1:26" ht="15" customHeight="1"/>
    <row r="28" spans="1:26" ht="15" customHeight="1"/>
  </sheetData>
  <sheetProtection insertRows="0" deleteRows="0" autoFilter="0"/>
  <mergeCells count="2">
    <mergeCell ref="A2:Z2"/>
    <mergeCell ref="A19:B19"/>
  </mergeCells>
  <phoneticPr fontId="5" type="noConversion"/>
  <dataValidations count="2">
    <dataValidation type="list" allowBlank="1" showInputMessage="1" showErrorMessage="1" sqref="W8:W18">
      <formula1>"保证借款,抵押借款,质押借款,信用借款,组合,"</formula1>
    </dataValidation>
    <dataValidation type="list" allowBlank="1" showInputMessage="1" showErrorMessage="1" sqref="H8:H17">
      <formula1>"信用借款,抵押借款,保证借款,质押借款"</formula1>
    </dataValidation>
  </dataValidations>
  <printOptions horizontalCentered="1"/>
  <pageMargins left="0.31496062992125984" right="0.31496062992125984" top="0.74803149606299213" bottom="0.74803149606299213" header="0.31496062992125984" footer="0.31496062992125984"/>
  <pageSetup paperSize="9" scale="46" fitToHeight="0" orientation="landscape" blackAndWhite="1" verticalDpi="1200" r:id="rId1"/>
  <headerFooter alignWithMargins="0"/>
  <legacyDrawingHF r:id="rId2"/>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7">
    <tabColor theme="5" tint="-0.249977111117893"/>
    <pageSetUpPr fitToPage="1"/>
  </sheetPr>
  <dimension ref="A1:AD23"/>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S10" sqref="S10"/>
    </sheetView>
  </sheetViews>
  <sheetFormatPr defaultColWidth="10.28515625" defaultRowHeight="12" customHeight="1"/>
  <cols>
    <col min="1" max="1" width="5.7109375" style="368" customWidth="1"/>
    <col min="2" max="2" width="16.5703125" style="368" customWidth="1"/>
    <col min="3" max="3" width="12.7109375" style="368" customWidth="1"/>
    <col min="4" max="4" width="8.7109375" style="368" customWidth="1"/>
    <col min="5" max="5" width="12.7109375" style="368" customWidth="1"/>
    <col min="6" max="6" width="10.7109375" style="368" customWidth="1"/>
    <col min="7" max="7" width="6.7109375" style="368" customWidth="1"/>
    <col min="8" max="30" width="12.7109375" style="368" customWidth="1"/>
    <col min="31" max="16384" width="10.28515625" style="368"/>
  </cols>
  <sheetData>
    <row r="1" spans="1:30" s="759" customFormat="1" ht="15" customHeight="1">
      <c r="A1" s="2691" t="str">
        <f>HYPERLINK("#负债表审定!A1","返回负债表审定")</f>
        <v>返回负债表审定</v>
      </c>
      <c r="B1" s="2692" t="str">
        <f>HYPERLINK("#负债表原报!A1","返回负债表原报")</f>
        <v>返回负债表原报</v>
      </c>
    </row>
    <row r="2" spans="1:30" s="761" customFormat="1" ht="30" customHeight="1">
      <c r="A2" s="909" t="s">
        <v>1317</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0"/>
      <c r="AB2" s="760"/>
      <c r="AC2" s="760"/>
      <c r="AD2" s="760"/>
    </row>
    <row r="3" spans="1:30" s="1731" customFormat="1" ht="11.25">
      <c r="A3" s="1727"/>
      <c r="B3" s="1727"/>
      <c r="C3" s="1727"/>
      <c r="D3" s="1727"/>
      <c r="E3" s="1728"/>
      <c r="F3" s="1728"/>
      <c r="G3" s="1728"/>
      <c r="H3" s="1728"/>
      <c r="I3" s="1728"/>
      <c r="J3" s="1728"/>
      <c r="K3" s="1728"/>
      <c r="L3" s="1728"/>
      <c r="M3" s="1728"/>
      <c r="N3" s="1728"/>
      <c r="O3" s="1729"/>
      <c r="P3" s="1728"/>
      <c r="Q3" s="1728"/>
      <c r="R3" s="1728"/>
      <c r="S3" s="1728"/>
      <c r="T3" s="1728"/>
      <c r="U3" s="1728"/>
      <c r="V3" s="1728"/>
      <c r="W3" s="1728"/>
      <c r="X3" s="1728"/>
      <c r="Y3" s="1728"/>
      <c r="Z3" s="1728"/>
      <c r="AA3" s="1728"/>
      <c r="AB3" s="1728"/>
      <c r="AC3" s="1730"/>
      <c r="AD3" s="944" t="str">
        <f>"单位："&amp;表头!$C$5</f>
        <v>单位：人民币元</v>
      </c>
    </row>
    <row r="4" spans="1:30" s="1735" customFormat="1">
      <c r="A4" s="945" t="str">
        <f>"客户："&amp;表头!C3</f>
        <v>客户：</v>
      </c>
      <c r="B4" s="1732"/>
      <c r="C4" s="1732"/>
      <c r="D4" s="1732"/>
      <c r="E4" s="1732"/>
      <c r="F4" s="1732"/>
      <c r="G4" s="1732"/>
      <c r="H4" s="1733"/>
      <c r="I4" s="1732"/>
      <c r="J4" s="1013"/>
      <c r="K4" s="1013"/>
      <c r="L4" s="1013"/>
      <c r="M4" s="1013"/>
      <c r="N4" s="1013"/>
      <c r="O4" s="948" t="str">
        <f>"编制人员："&amp;表头!$C$6</f>
        <v>编制人员：</v>
      </c>
      <c r="P4" s="1013"/>
      <c r="Q4" s="1732"/>
      <c r="R4" s="1732"/>
      <c r="S4" s="1732"/>
      <c r="T4" s="1732"/>
      <c r="U4" s="1732"/>
      <c r="V4" s="1732"/>
      <c r="W4" s="1732"/>
      <c r="X4" s="1734"/>
      <c r="Y4" s="1734"/>
      <c r="Z4" s="1734"/>
      <c r="AA4" s="1734"/>
      <c r="AB4" s="1734"/>
      <c r="AC4" s="1734" t="s">
        <v>1460</v>
      </c>
      <c r="AD4" s="2090" t="s">
        <v>2080</v>
      </c>
    </row>
    <row r="5" spans="1:30" s="1735" customFormat="1" ht="11.25">
      <c r="A5" s="945" t="str">
        <f>"报表截止日："&amp;TEXT(表头!C4,"yyyy-mm-dd")</f>
        <v>报表截止日：2019-12-31</v>
      </c>
      <c r="B5" s="1732"/>
      <c r="C5" s="1732"/>
      <c r="D5" s="1732"/>
      <c r="E5" s="1732"/>
      <c r="F5" s="1732"/>
      <c r="G5" s="1732"/>
      <c r="H5" s="1733"/>
      <c r="I5" s="1732"/>
      <c r="J5" s="1013"/>
      <c r="K5" s="1013"/>
      <c r="L5" s="1013"/>
      <c r="M5" s="1013"/>
      <c r="N5" s="1013"/>
      <c r="O5" s="948" t="str">
        <f>"会计主管："&amp;表头!$C$7</f>
        <v>会计主管：</v>
      </c>
      <c r="P5" s="1013"/>
      <c r="Q5" s="1732"/>
      <c r="R5" s="1732"/>
      <c r="S5" s="1732"/>
      <c r="T5" s="1732"/>
      <c r="U5" s="1732"/>
      <c r="V5" s="1732"/>
      <c r="W5" s="1732"/>
      <c r="X5" s="1734"/>
      <c r="Y5" s="1734"/>
      <c r="Z5" s="1734"/>
      <c r="AA5" s="1734"/>
      <c r="AB5" s="1734"/>
      <c r="AC5" s="1734" t="s">
        <v>1461</v>
      </c>
      <c r="AD5" s="1734"/>
    </row>
    <row r="6" spans="1:30" s="1731" customFormat="1" ht="8.1" customHeight="1" thickBot="1">
      <c r="A6" s="1736"/>
      <c r="B6" s="1736"/>
      <c r="C6" s="1736"/>
      <c r="D6" s="1736"/>
      <c r="E6" s="1736"/>
      <c r="F6" s="1736"/>
      <c r="G6" s="1736"/>
      <c r="H6" s="1736"/>
      <c r="I6" s="1736"/>
      <c r="J6" s="1736"/>
      <c r="K6" s="1736"/>
      <c r="L6" s="1736"/>
      <c r="M6" s="1736"/>
      <c r="N6" s="1736"/>
      <c r="O6" s="1736"/>
      <c r="P6" s="1736"/>
      <c r="Q6" s="1736"/>
      <c r="R6" s="1736"/>
      <c r="S6" s="1736"/>
      <c r="T6" s="1736"/>
      <c r="U6" s="1736"/>
      <c r="V6" s="1736"/>
      <c r="W6" s="1736"/>
      <c r="X6" s="1736"/>
      <c r="Y6" s="1736"/>
      <c r="Z6" s="1736"/>
      <c r="AA6" s="1736"/>
      <c r="AB6" s="1736"/>
      <c r="AC6" s="1736"/>
      <c r="AD6" s="1736"/>
    </row>
    <row r="7" spans="1:30" s="1737" customFormat="1" ht="15" customHeight="1">
      <c r="A7" s="3090" t="s">
        <v>398</v>
      </c>
      <c r="B7" s="3084" t="s">
        <v>138</v>
      </c>
      <c r="C7" s="3084" t="s">
        <v>1882</v>
      </c>
      <c r="D7" s="3084" t="s">
        <v>1878</v>
      </c>
      <c r="E7" s="3084" t="s">
        <v>1883</v>
      </c>
      <c r="F7" s="3084" t="s">
        <v>1884</v>
      </c>
      <c r="G7" s="3084" t="s">
        <v>1885</v>
      </c>
      <c r="H7" s="3084" t="s">
        <v>1886</v>
      </c>
      <c r="I7" s="3084" t="s">
        <v>1887</v>
      </c>
      <c r="J7" s="3084" t="s">
        <v>2263</v>
      </c>
      <c r="K7" s="3084"/>
      <c r="L7" s="3084"/>
      <c r="M7" s="3084"/>
      <c r="N7" s="3084"/>
      <c r="O7" s="3084"/>
      <c r="P7" s="3084" t="s">
        <v>136</v>
      </c>
      <c r="Q7" s="3084"/>
      <c r="R7" s="3084"/>
      <c r="S7" s="3084"/>
      <c r="T7" s="3084" t="s">
        <v>214</v>
      </c>
      <c r="U7" s="3084"/>
      <c r="V7" s="3084"/>
      <c r="W7" s="3084"/>
      <c r="X7" s="3084" t="s">
        <v>2264</v>
      </c>
      <c r="Y7" s="3084"/>
      <c r="Z7" s="3084"/>
      <c r="AA7" s="3084"/>
      <c r="AB7" s="3084"/>
      <c r="AC7" s="3084"/>
      <c r="AD7" s="3085" t="s">
        <v>1888</v>
      </c>
    </row>
    <row r="8" spans="1:30" s="1737" customFormat="1" ht="15" customHeight="1">
      <c r="A8" s="3091"/>
      <c r="B8" s="3089"/>
      <c r="C8" s="3089"/>
      <c r="D8" s="3089"/>
      <c r="E8" s="3089"/>
      <c r="F8" s="3089"/>
      <c r="G8" s="3089"/>
      <c r="H8" s="3089"/>
      <c r="I8" s="3089"/>
      <c r="J8" s="1738" t="s">
        <v>1237</v>
      </c>
      <c r="K8" s="1739" t="s">
        <v>1244</v>
      </c>
      <c r="L8" s="1739" t="s">
        <v>956</v>
      </c>
      <c r="M8" s="1739" t="s">
        <v>368</v>
      </c>
      <c r="N8" s="1739" t="s">
        <v>989</v>
      </c>
      <c r="O8" s="1739" t="s">
        <v>2061</v>
      </c>
      <c r="P8" s="1738" t="s">
        <v>1237</v>
      </c>
      <c r="Q8" s="1739" t="s">
        <v>1244</v>
      </c>
      <c r="R8" s="1739" t="s">
        <v>956</v>
      </c>
      <c r="S8" s="1739" t="s">
        <v>368</v>
      </c>
      <c r="T8" s="1738" t="s">
        <v>1237</v>
      </c>
      <c r="U8" s="1739" t="s">
        <v>1244</v>
      </c>
      <c r="V8" s="1739" t="s">
        <v>956</v>
      </c>
      <c r="W8" s="1739" t="s">
        <v>368</v>
      </c>
      <c r="X8" s="1738" t="s">
        <v>1237</v>
      </c>
      <c r="Y8" s="1739" t="s">
        <v>1244</v>
      </c>
      <c r="Z8" s="1739" t="s">
        <v>956</v>
      </c>
      <c r="AA8" s="1739" t="s">
        <v>368</v>
      </c>
      <c r="AB8" s="1739" t="s">
        <v>1035</v>
      </c>
      <c r="AC8" s="1739" t="s">
        <v>2064</v>
      </c>
      <c r="AD8" s="3086"/>
    </row>
    <row r="9" spans="1:30" ht="15" customHeight="1">
      <c r="A9" s="1740">
        <v>1</v>
      </c>
      <c r="B9" s="1741"/>
      <c r="C9" s="1741"/>
      <c r="D9" s="1742"/>
      <c r="E9" s="1741"/>
      <c r="F9" s="118"/>
      <c r="G9" s="54"/>
      <c r="H9" s="888"/>
      <c r="I9" s="888"/>
      <c r="J9" s="888"/>
      <c r="K9" s="888"/>
      <c r="L9" s="888"/>
      <c r="M9" s="1210">
        <f>SUM(J9:L9)</f>
        <v>0</v>
      </c>
      <c r="N9" s="1209"/>
      <c r="O9" s="1210">
        <f>N9+M9</f>
        <v>0</v>
      </c>
      <c r="P9" s="888"/>
      <c r="Q9" s="888"/>
      <c r="R9" s="888"/>
      <c r="S9" s="1146">
        <f>SUM(P9:R9)</f>
        <v>0</v>
      </c>
      <c r="T9" s="888"/>
      <c r="U9" s="888"/>
      <c r="V9" s="888"/>
      <c r="W9" s="1146">
        <f>SUM(T9:V9)</f>
        <v>0</v>
      </c>
      <c r="X9" s="67">
        <f t="shared" ref="X9:X18" si="0">J9+P9-T9</f>
        <v>0</v>
      </c>
      <c r="Y9" s="67">
        <f t="shared" ref="Y9:Y18" si="1">K9+Q9-U9</f>
        <v>0</v>
      </c>
      <c r="Z9" s="67">
        <f t="shared" ref="Z9:Z12" si="2">L9+R9-V9</f>
        <v>0</v>
      </c>
      <c r="AA9" s="67">
        <f>SUM(X9:Z9)</f>
        <v>0</v>
      </c>
      <c r="AB9" s="1749"/>
      <c r="AC9" s="67">
        <f>AB9+AA9</f>
        <v>0</v>
      </c>
      <c r="AD9" s="1308"/>
    </row>
    <row r="10" spans="1:30" ht="15" customHeight="1">
      <c r="A10" s="1740">
        <v>2</v>
      </c>
      <c r="B10" s="1741"/>
      <c r="C10" s="1741"/>
      <c r="D10" s="1742"/>
      <c r="E10" s="1741"/>
      <c r="F10" s="118"/>
      <c r="G10" s="54"/>
      <c r="H10" s="888"/>
      <c r="I10" s="888"/>
      <c r="J10" s="888"/>
      <c r="K10" s="888"/>
      <c r="L10" s="888"/>
      <c r="M10" s="1210">
        <f t="shared" ref="M10:M18" si="3">SUM(J10:L10)</f>
        <v>0</v>
      </c>
      <c r="N10" s="1209"/>
      <c r="O10" s="1210">
        <f t="shared" ref="O10:O18" si="4">N10+M10</f>
        <v>0</v>
      </c>
      <c r="P10" s="888"/>
      <c r="Q10" s="888"/>
      <c r="R10" s="888"/>
      <c r="S10" s="1146">
        <f t="shared" ref="S10:S12" si="5">SUM(P10:R10)</f>
        <v>0</v>
      </c>
      <c r="T10" s="888"/>
      <c r="U10" s="888"/>
      <c r="V10" s="888"/>
      <c r="W10" s="1146">
        <f>SUM(T10:V10)</f>
        <v>0</v>
      </c>
      <c r="X10" s="67">
        <f t="shared" si="0"/>
        <v>0</v>
      </c>
      <c r="Y10" s="67">
        <f t="shared" si="1"/>
        <v>0</v>
      </c>
      <c r="Z10" s="67">
        <f t="shared" si="2"/>
        <v>0</v>
      </c>
      <c r="AA10" s="67">
        <f t="shared" ref="AA10:AA18" si="6">SUM(X10:Z10)</f>
        <v>0</v>
      </c>
      <c r="AB10" s="1749"/>
      <c r="AC10" s="67">
        <f t="shared" ref="AC10:AC18" si="7">AB10+AA10</f>
        <v>0</v>
      </c>
      <c r="AD10" s="1308"/>
    </row>
    <row r="11" spans="1:30" ht="15" customHeight="1">
      <c r="A11" s="1740">
        <v>3</v>
      </c>
      <c r="B11" s="1743"/>
      <c r="C11" s="1741"/>
      <c r="D11" s="1742"/>
      <c r="E11" s="1741"/>
      <c r="F11" s="118"/>
      <c r="G11" s="54"/>
      <c r="H11" s="888"/>
      <c r="I11" s="888"/>
      <c r="J11" s="888"/>
      <c r="K11" s="888"/>
      <c r="L11" s="888"/>
      <c r="M11" s="1210">
        <f t="shared" si="3"/>
        <v>0</v>
      </c>
      <c r="N11" s="1209"/>
      <c r="O11" s="1210">
        <f t="shared" si="4"/>
        <v>0</v>
      </c>
      <c r="P11" s="888"/>
      <c r="Q11" s="888"/>
      <c r="R11" s="888"/>
      <c r="S11" s="1146">
        <f t="shared" si="5"/>
        <v>0</v>
      </c>
      <c r="T11" s="888"/>
      <c r="U11" s="888"/>
      <c r="V11" s="888"/>
      <c r="W11" s="1146">
        <f>SUM(T11:V11)</f>
        <v>0</v>
      </c>
      <c r="X11" s="67">
        <f t="shared" si="0"/>
        <v>0</v>
      </c>
      <c r="Y11" s="67">
        <f t="shared" si="1"/>
        <v>0</v>
      </c>
      <c r="Z11" s="67">
        <f t="shared" si="2"/>
        <v>0</v>
      </c>
      <c r="AA11" s="67">
        <f t="shared" si="6"/>
        <v>0</v>
      </c>
      <c r="AB11" s="1749"/>
      <c r="AC11" s="67">
        <f t="shared" si="7"/>
        <v>0</v>
      </c>
      <c r="AD11" s="1308"/>
    </row>
    <row r="12" spans="1:30" ht="15" customHeight="1">
      <c r="A12" s="1740">
        <v>4</v>
      </c>
      <c r="B12" s="1741"/>
      <c r="C12" s="1741"/>
      <c r="D12" s="1742"/>
      <c r="E12" s="1741"/>
      <c r="F12" s="118"/>
      <c r="G12" s="54"/>
      <c r="H12" s="888"/>
      <c r="I12" s="888"/>
      <c r="J12" s="888"/>
      <c r="K12" s="888"/>
      <c r="L12" s="888"/>
      <c r="M12" s="1210">
        <f t="shared" si="3"/>
        <v>0</v>
      </c>
      <c r="N12" s="1209"/>
      <c r="O12" s="1210">
        <f t="shared" si="4"/>
        <v>0</v>
      </c>
      <c r="P12" s="888"/>
      <c r="Q12" s="888"/>
      <c r="R12" s="888"/>
      <c r="S12" s="1146">
        <f t="shared" si="5"/>
        <v>0</v>
      </c>
      <c r="T12" s="888"/>
      <c r="U12" s="888"/>
      <c r="V12" s="888"/>
      <c r="W12" s="1146">
        <f>SUM(T12:V12)</f>
        <v>0</v>
      </c>
      <c r="X12" s="67">
        <f t="shared" si="0"/>
        <v>0</v>
      </c>
      <c r="Y12" s="67">
        <f t="shared" si="1"/>
        <v>0</v>
      </c>
      <c r="Z12" s="67">
        <f t="shared" si="2"/>
        <v>0</v>
      </c>
      <c r="AA12" s="67">
        <f t="shared" si="6"/>
        <v>0</v>
      </c>
      <c r="AB12" s="1749"/>
      <c r="AC12" s="67">
        <f t="shared" si="7"/>
        <v>0</v>
      </c>
      <c r="AD12" s="1308"/>
    </row>
    <row r="13" spans="1:30" ht="15" customHeight="1">
      <c r="A13" s="1740">
        <v>5</v>
      </c>
      <c r="B13" s="1741"/>
      <c r="C13" s="1741"/>
      <c r="D13" s="1742"/>
      <c r="E13" s="1741"/>
      <c r="F13" s="118"/>
      <c r="G13" s="54"/>
      <c r="H13" s="888"/>
      <c r="I13" s="888"/>
      <c r="J13" s="888"/>
      <c r="K13" s="888"/>
      <c r="L13" s="888"/>
      <c r="M13" s="1210">
        <f t="shared" si="3"/>
        <v>0</v>
      </c>
      <c r="N13" s="1209"/>
      <c r="O13" s="1210">
        <f t="shared" si="4"/>
        <v>0</v>
      </c>
      <c r="P13" s="888"/>
      <c r="Q13" s="888"/>
      <c r="R13" s="888"/>
      <c r="S13" s="1146">
        <f t="shared" ref="S13:S18" si="8">SUM(P13:R13)</f>
        <v>0</v>
      </c>
      <c r="T13" s="888"/>
      <c r="U13" s="888"/>
      <c r="V13" s="888"/>
      <c r="W13" s="1146">
        <f t="shared" ref="W13:W18" si="9">SUM(T13:V13)</f>
        <v>0</v>
      </c>
      <c r="X13" s="67">
        <f t="shared" si="0"/>
        <v>0</v>
      </c>
      <c r="Y13" s="67">
        <f t="shared" si="1"/>
        <v>0</v>
      </c>
      <c r="Z13" s="67">
        <f t="shared" ref="Z13:Z18" si="10">L13+R13-V13</f>
        <v>0</v>
      </c>
      <c r="AA13" s="67">
        <f t="shared" si="6"/>
        <v>0</v>
      </c>
      <c r="AB13" s="1749"/>
      <c r="AC13" s="67">
        <f t="shared" si="7"/>
        <v>0</v>
      </c>
      <c r="AD13" s="1308"/>
    </row>
    <row r="14" spans="1:30" ht="15" customHeight="1">
      <c r="A14" s="1740">
        <v>6</v>
      </c>
      <c r="B14" s="1741"/>
      <c r="C14" s="1741"/>
      <c r="D14" s="1742"/>
      <c r="E14" s="1741"/>
      <c r="F14" s="118"/>
      <c r="G14" s="54"/>
      <c r="H14" s="888"/>
      <c r="I14" s="888"/>
      <c r="J14" s="888"/>
      <c r="K14" s="888"/>
      <c r="L14" s="888"/>
      <c r="M14" s="1210">
        <f t="shared" si="3"/>
        <v>0</v>
      </c>
      <c r="N14" s="1209"/>
      <c r="O14" s="1210">
        <f t="shared" si="4"/>
        <v>0</v>
      </c>
      <c r="P14" s="888"/>
      <c r="Q14" s="888"/>
      <c r="R14" s="888"/>
      <c r="S14" s="1146">
        <f t="shared" si="8"/>
        <v>0</v>
      </c>
      <c r="T14" s="888"/>
      <c r="U14" s="888"/>
      <c r="V14" s="888"/>
      <c r="W14" s="1146">
        <f t="shared" si="9"/>
        <v>0</v>
      </c>
      <c r="X14" s="67">
        <f t="shared" si="0"/>
        <v>0</v>
      </c>
      <c r="Y14" s="67">
        <f t="shared" si="1"/>
        <v>0</v>
      </c>
      <c r="Z14" s="67">
        <f t="shared" si="10"/>
        <v>0</v>
      </c>
      <c r="AA14" s="67">
        <f t="shared" si="6"/>
        <v>0</v>
      </c>
      <c r="AB14" s="1749"/>
      <c r="AC14" s="67">
        <f t="shared" si="7"/>
        <v>0</v>
      </c>
      <c r="AD14" s="1308"/>
    </row>
    <row r="15" spans="1:30" ht="15" customHeight="1">
      <c r="A15" s="1740">
        <v>7</v>
      </c>
      <c r="B15" s="1741"/>
      <c r="C15" s="1741"/>
      <c r="D15" s="1742"/>
      <c r="E15" s="1741"/>
      <c r="F15" s="118"/>
      <c r="G15" s="54"/>
      <c r="H15" s="888"/>
      <c r="I15" s="888"/>
      <c r="J15" s="888"/>
      <c r="K15" s="888"/>
      <c r="L15" s="888"/>
      <c r="M15" s="1210">
        <f t="shared" si="3"/>
        <v>0</v>
      </c>
      <c r="N15" s="1209"/>
      <c r="O15" s="1210">
        <f t="shared" si="4"/>
        <v>0</v>
      </c>
      <c r="P15" s="888"/>
      <c r="Q15" s="888"/>
      <c r="R15" s="888"/>
      <c r="S15" s="1146">
        <f t="shared" si="8"/>
        <v>0</v>
      </c>
      <c r="T15" s="888"/>
      <c r="U15" s="888"/>
      <c r="V15" s="888"/>
      <c r="W15" s="1146">
        <f t="shared" si="9"/>
        <v>0</v>
      </c>
      <c r="X15" s="67">
        <f t="shared" si="0"/>
        <v>0</v>
      </c>
      <c r="Y15" s="67">
        <f t="shared" si="1"/>
        <v>0</v>
      </c>
      <c r="Z15" s="67">
        <f t="shared" si="10"/>
        <v>0</v>
      </c>
      <c r="AA15" s="67">
        <f t="shared" si="6"/>
        <v>0</v>
      </c>
      <c r="AB15" s="1749"/>
      <c r="AC15" s="67">
        <f t="shared" si="7"/>
        <v>0</v>
      </c>
      <c r="AD15" s="1308"/>
    </row>
    <row r="16" spans="1:30" ht="15" customHeight="1">
      <c r="A16" s="1740">
        <v>8</v>
      </c>
      <c r="B16" s="1741"/>
      <c r="C16" s="1741"/>
      <c r="D16" s="1742"/>
      <c r="E16" s="1741"/>
      <c r="F16" s="118"/>
      <c r="G16" s="54"/>
      <c r="H16" s="888"/>
      <c r="I16" s="888"/>
      <c r="J16" s="888"/>
      <c r="K16" s="888"/>
      <c r="L16" s="888"/>
      <c r="M16" s="1210">
        <f t="shared" si="3"/>
        <v>0</v>
      </c>
      <c r="N16" s="1209"/>
      <c r="O16" s="1210">
        <f t="shared" si="4"/>
        <v>0</v>
      </c>
      <c r="P16" s="888"/>
      <c r="Q16" s="888"/>
      <c r="R16" s="888"/>
      <c r="S16" s="1146">
        <f t="shared" si="8"/>
        <v>0</v>
      </c>
      <c r="T16" s="888"/>
      <c r="U16" s="888"/>
      <c r="V16" s="888"/>
      <c r="W16" s="1146">
        <f t="shared" si="9"/>
        <v>0</v>
      </c>
      <c r="X16" s="67">
        <f t="shared" si="0"/>
        <v>0</v>
      </c>
      <c r="Y16" s="67">
        <f t="shared" si="1"/>
        <v>0</v>
      </c>
      <c r="Z16" s="67">
        <f t="shared" si="10"/>
        <v>0</v>
      </c>
      <c r="AA16" s="67">
        <f t="shared" si="6"/>
        <v>0</v>
      </c>
      <c r="AB16" s="1749"/>
      <c r="AC16" s="67">
        <f t="shared" si="7"/>
        <v>0</v>
      </c>
      <c r="AD16" s="1308"/>
    </row>
    <row r="17" spans="1:30" ht="15" customHeight="1">
      <c r="A17" s="1740">
        <v>9</v>
      </c>
      <c r="B17" s="1741"/>
      <c r="C17" s="1741"/>
      <c r="D17" s="1742"/>
      <c r="E17" s="1741"/>
      <c r="F17" s="118"/>
      <c r="G17" s="54"/>
      <c r="H17" s="888"/>
      <c r="I17" s="888"/>
      <c r="J17" s="888"/>
      <c r="K17" s="888"/>
      <c r="L17" s="888"/>
      <c r="M17" s="1210">
        <f t="shared" si="3"/>
        <v>0</v>
      </c>
      <c r="N17" s="1209"/>
      <c r="O17" s="1210">
        <f t="shared" si="4"/>
        <v>0</v>
      </c>
      <c r="P17" s="888"/>
      <c r="Q17" s="888"/>
      <c r="R17" s="888"/>
      <c r="S17" s="1146">
        <f t="shared" si="8"/>
        <v>0</v>
      </c>
      <c r="T17" s="888"/>
      <c r="U17" s="888"/>
      <c r="V17" s="888"/>
      <c r="W17" s="1146">
        <f t="shared" si="9"/>
        <v>0</v>
      </c>
      <c r="X17" s="67">
        <f t="shared" si="0"/>
        <v>0</v>
      </c>
      <c r="Y17" s="67">
        <f t="shared" si="1"/>
        <v>0</v>
      </c>
      <c r="Z17" s="67">
        <f t="shared" si="10"/>
        <v>0</v>
      </c>
      <c r="AA17" s="67">
        <f t="shared" si="6"/>
        <v>0</v>
      </c>
      <c r="AB17" s="1749"/>
      <c r="AC17" s="67">
        <f t="shared" si="7"/>
        <v>0</v>
      </c>
      <c r="AD17" s="1308"/>
    </row>
    <row r="18" spans="1:30" ht="15" customHeight="1">
      <c r="A18" s="1740">
        <v>10</v>
      </c>
      <c r="B18" s="1741"/>
      <c r="C18" s="1741"/>
      <c r="D18" s="1742"/>
      <c r="E18" s="1741"/>
      <c r="F18" s="118"/>
      <c r="G18" s="54"/>
      <c r="H18" s="888"/>
      <c r="I18" s="888"/>
      <c r="J18" s="888"/>
      <c r="K18" s="888"/>
      <c r="L18" s="888"/>
      <c r="M18" s="1210">
        <f t="shared" si="3"/>
        <v>0</v>
      </c>
      <c r="N18" s="1209"/>
      <c r="O18" s="1210">
        <f t="shared" si="4"/>
        <v>0</v>
      </c>
      <c r="P18" s="888"/>
      <c r="Q18" s="888"/>
      <c r="R18" s="888"/>
      <c r="S18" s="1146">
        <f t="shared" si="8"/>
        <v>0</v>
      </c>
      <c r="T18" s="888"/>
      <c r="U18" s="888"/>
      <c r="V18" s="888"/>
      <c r="W18" s="1146">
        <f t="shared" si="9"/>
        <v>0</v>
      </c>
      <c r="X18" s="67">
        <f t="shared" si="0"/>
        <v>0</v>
      </c>
      <c r="Y18" s="67">
        <f t="shared" si="1"/>
        <v>0</v>
      </c>
      <c r="Z18" s="67">
        <f t="shared" si="10"/>
        <v>0</v>
      </c>
      <c r="AA18" s="67">
        <f t="shared" si="6"/>
        <v>0</v>
      </c>
      <c r="AB18" s="1749"/>
      <c r="AC18" s="67">
        <f t="shared" si="7"/>
        <v>0</v>
      </c>
      <c r="AD18" s="1308"/>
    </row>
    <row r="19" spans="1:30" ht="15" customHeight="1">
      <c r="A19" s="1744"/>
      <c r="B19" s="1745"/>
      <c r="C19" s="1745"/>
      <c r="D19" s="1746"/>
      <c r="E19" s="1745"/>
      <c r="F19" s="117"/>
      <c r="G19" s="55"/>
      <c r="H19" s="67"/>
      <c r="I19" s="67"/>
      <c r="J19" s="67"/>
      <c r="K19" s="67"/>
      <c r="L19" s="67"/>
      <c r="M19" s="1750"/>
      <c r="N19" s="67"/>
      <c r="O19" s="1750"/>
      <c r="P19" s="67"/>
      <c r="Q19" s="67"/>
      <c r="R19" s="67"/>
      <c r="S19" s="67"/>
      <c r="T19" s="67"/>
      <c r="U19" s="67"/>
      <c r="V19" s="67"/>
      <c r="W19" s="67"/>
      <c r="X19" s="67"/>
      <c r="Y19" s="67"/>
      <c r="Z19" s="67"/>
      <c r="AA19" s="67"/>
      <c r="AB19" s="67"/>
      <c r="AC19" s="67"/>
      <c r="AD19" s="108"/>
    </row>
    <row r="20" spans="1:30" ht="15" customHeight="1" thickBot="1">
      <c r="A20" s="3087" t="s">
        <v>220</v>
      </c>
      <c r="B20" s="3088"/>
      <c r="C20" s="1747"/>
      <c r="D20" s="1748"/>
      <c r="E20" s="1747"/>
      <c r="F20" s="169"/>
      <c r="G20" s="169"/>
      <c r="H20" s="1480">
        <f t="shared" ref="H20:Z20" si="11">SUM(H9:H19)</f>
        <v>0</v>
      </c>
      <c r="I20" s="1480">
        <f t="shared" si="11"/>
        <v>0</v>
      </c>
      <c r="J20" s="1480">
        <f t="shared" si="11"/>
        <v>0</v>
      </c>
      <c r="K20" s="1480">
        <f t="shared" si="11"/>
        <v>0</v>
      </c>
      <c r="L20" s="1480">
        <f t="shared" si="11"/>
        <v>0</v>
      </c>
      <c r="M20" s="1480">
        <f>SUM(M9:M19)</f>
        <v>0</v>
      </c>
      <c r="N20" s="1480">
        <f t="shared" si="11"/>
        <v>0</v>
      </c>
      <c r="O20" s="1480">
        <f t="shared" si="11"/>
        <v>0</v>
      </c>
      <c r="P20" s="1480">
        <f t="shared" si="11"/>
        <v>0</v>
      </c>
      <c r="Q20" s="1480">
        <f t="shared" si="11"/>
        <v>0</v>
      </c>
      <c r="R20" s="1480">
        <f t="shared" si="11"/>
        <v>0</v>
      </c>
      <c r="S20" s="1480">
        <f t="shared" si="11"/>
        <v>0</v>
      </c>
      <c r="T20" s="1480">
        <f t="shared" si="11"/>
        <v>0</v>
      </c>
      <c r="U20" s="1480">
        <f t="shared" si="11"/>
        <v>0</v>
      </c>
      <c r="V20" s="1480">
        <f t="shared" si="11"/>
        <v>0</v>
      </c>
      <c r="W20" s="1480">
        <f t="shared" si="11"/>
        <v>0</v>
      </c>
      <c r="X20" s="1480">
        <f t="shared" si="11"/>
        <v>0</v>
      </c>
      <c r="Y20" s="1480">
        <f t="shared" si="11"/>
        <v>0</v>
      </c>
      <c r="Z20" s="1480">
        <f t="shared" si="11"/>
        <v>0</v>
      </c>
      <c r="AA20" s="1480">
        <f>SUM(AA9:AA19)</f>
        <v>0</v>
      </c>
      <c r="AB20" s="1480">
        <f>SUM(AB9:AB19)</f>
        <v>0</v>
      </c>
      <c r="AC20" s="1480">
        <f>SUM(AC9:AC19)</f>
        <v>0</v>
      </c>
      <c r="AD20" s="1677">
        <f>SUM(AA20,W20,S20,M20)</f>
        <v>0</v>
      </c>
    </row>
    <row r="21" spans="1:30" ht="15" customHeight="1">
      <c r="A21" s="368" t="s">
        <v>190</v>
      </c>
    </row>
    <row r="22" spans="1:30" ht="15" customHeight="1">
      <c r="A22" s="368" t="s">
        <v>2544</v>
      </c>
    </row>
    <row r="23" spans="1:30" ht="15" customHeight="1">
      <c r="A23" s="368" t="s">
        <v>2545</v>
      </c>
    </row>
  </sheetData>
  <mergeCells count="15">
    <mergeCell ref="X7:AC7"/>
    <mergeCell ref="AD7:AD8"/>
    <mergeCell ref="A20:B20"/>
    <mergeCell ref="G7:G8"/>
    <mergeCell ref="H7:H8"/>
    <mergeCell ref="I7:I8"/>
    <mergeCell ref="J7:O7"/>
    <mergeCell ref="P7:S7"/>
    <mergeCell ref="T7:W7"/>
    <mergeCell ref="A7:A8"/>
    <mergeCell ref="B7:B8"/>
    <mergeCell ref="C7:C8"/>
    <mergeCell ref="D7:D8"/>
    <mergeCell ref="E7:E8"/>
    <mergeCell ref="F7:F8"/>
  </mergeCells>
  <phoneticPr fontId="5" type="noConversion"/>
  <printOptions horizontalCentered="1"/>
  <pageMargins left="0.31496062992125984" right="0.31496062992125984" top="0.74803149606299213" bottom="0.74803149606299213" header="0.31496062992125984" footer="0.31496062992125984"/>
  <pageSetup paperSize="9" scale="43" fitToHeight="0" orientation="landscape" blackAndWhite="1" verticalDpi="1200" r:id="rId1"/>
  <headerFooter alignWithMargins="0"/>
  <legacyDrawing r:id="rId2"/>
  <legacyDrawingHF r:id="rId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tabColor theme="5" tint="-0.249977111117893"/>
    <pageSetUpPr fitToPage="1"/>
  </sheetPr>
  <dimension ref="A1:Q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L20" sqref="L20"/>
    </sheetView>
  </sheetViews>
  <sheetFormatPr defaultColWidth="10.28515625" defaultRowHeight="12" customHeight="1"/>
  <cols>
    <col min="1" max="1" width="5.7109375" style="350" customWidth="1"/>
    <col min="2" max="2" width="21" style="350" customWidth="1"/>
    <col min="3" max="4" width="12.5703125" style="350" customWidth="1"/>
    <col min="5" max="5" width="12.5703125" style="328" customWidth="1"/>
    <col min="6" max="11" width="12.5703125" style="323" customWidth="1"/>
    <col min="12" max="14" width="12.5703125" style="350" customWidth="1"/>
    <col min="15" max="15" width="14.28515625" style="350" customWidth="1"/>
    <col min="16" max="16" width="12.5703125" style="535" customWidth="1"/>
    <col min="17" max="17" width="0.85546875" style="535" customWidth="1"/>
    <col min="18" max="16384" width="10.28515625" style="350"/>
  </cols>
  <sheetData>
    <row r="1" spans="1:17" s="691" customFormat="1" ht="15" customHeight="1">
      <c r="A1" s="2691" t="str">
        <f>HYPERLINK("#负债表审定!A1","返回负债表审定")</f>
        <v>返回负债表审定</v>
      </c>
      <c r="B1" s="2692" t="str">
        <f>HYPERLINK("#负债表原报!A1","返回负债表原报")</f>
        <v>返回负债表原报</v>
      </c>
      <c r="E1" s="692"/>
      <c r="F1" s="659"/>
      <c r="G1" s="659"/>
      <c r="H1" s="659"/>
      <c r="I1" s="659"/>
      <c r="J1" s="659"/>
      <c r="K1" s="659"/>
      <c r="P1" s="762"/>
      <c r="Q1" s="762"/>
    </row>
    <row r="2" spans="1:17" s="732" customFormat="1" ht="30" customHeight="1">
      <c r="A2" s="905" t="s">
        <v>1318</v>
      </c>
      <c r="B2" s="693"/>
      <c r="C2" s="693"/>
      <c r="D2" s="693"/>
      <c r="E2" s="693"/>
      <c r="F2" s="693"/>
      <c r="G2" s="693"/>
      <c r="H2" s="693"/>
      <c r="I2" s="693"/>
      <c r="J2" s="693"/>
      <c r="K2" s="693"/>
      <c r="L2" s="693"/>
      <c r="M2" s="693"/>
      <c r="N2" s="693"/>
      <c r="O2" s="693"/>
      <c r="P2" s="766"/>
      <c r="Q2" s="766"/>
    </row>
    <row r="3" spans="1:17" s="720" customFormat="1" ht="11.25">
      <c r="A3" s="942"/>
      <c r="B3" s="942"/>
      <c r="C3" s="942"/>
      <c r="D3" s="942"/>
      <c r="E3" s="942"/>
      <c r="F3" s="942"/>
      <c r="G3" s="942"/>
      <c r="H3" s="942"/>
      <c r="I3" s="1386"/>
      <c r="J3" s="1386"/>
      <c r="K3" s="1386"/>
      <c r="L3" s="1603"/>
      <c r="M3" s="1603"/>
      <c r="N3" s="1603"/>
      <c r="O3" s="1603"/>
      <c r="P3" s="944" t="str">
        <f>"单位："&amp;表头!$C$5</f>
        <v>单位：人民币元</v>
      </c>
      <c r="Q3" s="1751"/>
    </row>
    <row r="4" spans="1:17" s="1609" customFormat="1">
      <c r="A4" s="945" t="str">
        <f>"客户："&amp;表头!C3</f>
        <v>客户：</v>
      </c>
      <c r="B4" s="1605"/>
      <c r="C4" s="1605"/>
      <c r="D4" s="942"/>
      <c r="E4" s="942"/>
      <c r="F4" s="942"/>
      <c r="G4" s="948" t="str">
        <f>"编制人员："&amp;表头!$C$6</f>
        <v>编制人员：</v>
      </c>
      <c r="H4" s="942"/>
      <c r="I4" s="1387"/>
      <c r="J4" s="1387"/>
      <c r="K4" s="1387"/>
      <c r="L4" s="1387"/>
      <c r="M4" s="1387"/>
      <c r="N4" s="1387"/>
      <c r="O4" s="1388" t="s">
        <v>1460</v>
      </c>
      <c r="P4" s="2091" t="s">
        <v>2081</v>
      </c>
      <c r="Q4" s="1753"/>
    </row>
    <row r="5" spans="1:17" s="1609" customFormat="1" ht="11.25">
      <c r="A5" s="945" t="str">
        <f>"报表截止日："&amp;TEXT(表头!C4,"yyyy-mm-dd")</f>
        <v>报表截止日：2019-12-31</v>
      </c>
      <c r="B5" s="1605"/>
      <c r="C5" s="1605"/>
      <c r="D5" s="942"/>
      <c r="E5" s="942"/>
      <c r="F5" s="942"/>
      <c r="G5" s="948" t="str">
        <f>"会计主管："&amp;表头!$C$7</f>
        <v>会计主管：</v>
      </c>
      <c r="H5" s="942"/>
      <c r="I5" s="1387"/>
      <c r="J5" s="1387"/>
      <c r="K5" s="1387"/>
      <c r="L5" s="1387"/>
      <c r="M5" s="1387"/>
      <c r="N5" s="1387"/>
      <c r="O5" s="1388" t="s">
        <v>1461</v>
      </c>
      <c r="P5" s="1388"/>
      <c r="Q5" s="1753"/>
    </row>
    <row r="6" spans="1:17" s="720" customFormat="1" ht="8.1" customHeight="1" thickBot="1">
      <c r="A6" s="1712"/>
      <c r="B6" s="1712"/>
      <c r="C6" s="1712"/>
      <c r="D6" s="1712"/>
      <c r="E6" s="1712"/>
      <c r="F6" s="1712"/>
      <c r="G6" s="1712"/>
      <c r="H6" s="1712"/>
      <c r="I6" s="1712"/>
      <c r="J6" s="1712"/>
      <c r="K6" s="1712"/>
      <c r="L6" s="1712"/>
      <c r="M6" s="1712"/>
      <c r="N6" s="1712"/>
      <c r="O6" s="1712"/>
      <c r="P6" s="1751"/>
      <c r="Q6" s="1751"/>
    </row>
    <row r="7" spans="1:17" s="1754" customFormat="1" ht="33" customHeight="1">
      <c r="A7" s="2523" t="s">
        <v>398</v>
      </c>
      <c r="B7" s="2524" t="s">
        <v>138</v>
      </c>
      <c r="C7" s="2524" t="s">
        <v>1233</v>
      </c>
      <c r="D7" s="2524" t="s">
        <v>1878</v>
      </c>
      <c r="E7" s="2525" t="s">
        <v>1879</v>
      </c>
      <c r="F7" s="2525" t="s">
        <v>137</v>
      </c>
      <c r="G7" s="2525" t="s">
        <v>1034</v>
      </c>
      <c r="H7" s="2525" t="s">
        <v>1021</v>
      </c>
      <c r="I7" s="2525" t="s">
        <v>136</v>
      </c>
      <c r="J7" s="2525" t="s">
        <v>214</v>
      </c>
      <c r="K7" s="2525" t="s">
        <v>135</v>
      </c>
      <c r="L7" s="2525" t="s">
        <v>1035</v>
      </c>
      <c r="M7" s="2525" t="s">
        <v>1019</v>
      </c>
      <c r="N7" s="2525" t="s">
        <v>2141</v>
      </c>
      <c r="O7" s="2526" t="s">
        <v>1889</v>
      </c>
      <c r="P7" s="2527" t="s">
        <v>7</v>
      </c>
    </row>
    <row r="8" spans="1:17" ht="15" customHeight="1">
      <c r="A8" s="1717">
        <v>1</v>
      </c>
      <c r="B8" s="1718"/>
      <c r="C8" s="1718"/>
      <c r="D8" s="1755"/>
      <c r="E8" s="888"/>
      <c r="F8" s="888"/>
      <c r="G8" s="1209"/>
      <c r="H8" s="1210">
        <f t="shared" ref="H8:H17" si="0">F8+G8</f>
        <v>0</v>
      </c>
      <c r="I8" s="888"/>
      <c r="J8" s="888"/>
      <c r="K8" s="67">
        <f t="shared" ref="K8:K17" si="1">F8+I8-J8</f>
        <v>0</v>
      </c>
      <c r="L8" s="1209"/>
      <c r="M8" s="67">
        <f>K8+L8</f>
        <v>0</v>
      </c>
      <c r="N8" s="888"/>
      <c r="O8" s="888"/>
      <c r="P8" s="1484"/>
      <c r="Q8" s="350"/>
    </row>
    <row r="9" spans="1:17" ht="15" customHeight="1">
      <c r="A9" s="1717">
        <v>2</v>
      </c>
      <c r="B9" s="1718"/>
      <c r="C9" s="1718"/>
      <c r="D9" s="1718"/>
      <c r="E9" s="888"/>
      <c r="F9" s="888"/>
      <c r="G9" s="1209"/>
      <c r="H9" s="1210">
        <f t="shared" si="0"/>
        <v>0</v>
      </c>
      <c r="I9" s="888"/>
      <c r="J9" s="888"/>
      <c r="K9" s="67">
        <f t="shared" si="1"/>
        <v>0</v>
      </c>
      <c r="L9" s="1209"/>
      <c r="M9" s="67">
        <f t="shared" ref="M9:M15" si="2">K9+L9</f>
        <v>0</v>
      </c>
      <c r="N9" s="888"/>
      <c r="O9" s="888"/>
      <c r="P9" s="1484"/>
      <c r="Q9" s="350"/>
    </row>
    <row r="10" spans="1:17" ht="15" customHeight="1">
      <c r="A10" s="1717">
        <v>3</v>
      </c>
      <c r="B10" s="1718"/>
      <c r="C10" s="1718"/>
      <c r="D10" s="1718"/>
      <c r="E10" s="888"/>
      <c r="F10" s="888"/>
      <c r="G10" s="1209"/>
      <c r="H10" s="1210">
        <f t="shared" si="0"/>
        <v>0</v>
      </c>
      <c r="I10" s="888"/>
      <c r="J10" s="888"/>
      <c r="K10" s="67">
        <f t="shared" si="1"/>
        <v>0</v>
      </c>
      <c r="L10" s="1209"/>
      <c r="M10" s="67">
        <f t="shared" si="2"/>
        <v>0</v>
      </c>
      <c r="N10" s="888"/>
      <c r="O10" s="888"/>
      <c r="P10" s="1484"/>
      <c r="Q10" s="350"/>
    </row>
    <row r="11" spans="1:17" ht="15" customHeight="1">
      <c r="A11" s="1717">
        <v>4</v>
      </c>
      <c r="B11" s="1718"/>
      <c r="C11" s="1718"/>
      <c r="D11" s="1718"/>
      <c r="E11" s="888"/>
      <c r="F11" s="888"/>
      <c r="G11" s="1209"/>
      <c r="H11" s="1210">
        <f t="shared" si="0"/>
        <v>0</v>
      </c>
      <c r="I11" s="888"/>
      <c r="J11" s="888"/>
      <c r="K11" s="67">
        <f t="shared" si="1"/>
        <v>0</v>
      </c>
      <c r="L11" s="1209"/>
      <c r="M11" s="67">
        <f t="shared" si="2"/>
        <v>0</v>
      </c>
      <c r="N11" s="888"/>
      <c r="O11" s="888"/>
      <c r="P11" s="1484"/>
      <c r="Q11" s="350"/>
    </row>
    <row r="12" spans="1:17" ht="15" customHeight="1">
      <c r="A12" s="1717">
        <v>5</v>
      </c>
      <c r="B12" s="1718"/>
      <c r="C12" s="1718"/>
      <c r="D12" s="1718"/>
      <c r="E12" s="888"/>
      <c r="F12" s="888"/>
      <c r="G12" s="1209"/>
      <c r="H12" s="1210">
        <f t="shared" si="0"/>
        <v>0</v>
      </c>
      <c r="I12" s="888"/>
      <c r="J12" s="888"/>
      <c r="K12" s="67">
        <f t="shared" si="1"/>
        <v>0</v>
      </c>
      <c r="L12" s="1209"/>
      <c r="M12" s="67">
        <f t="shared" si="2"/>
        <v>0</v>
      </c>
      <c r="N12" s="888"/>
      <c r="O12" s="888"/>
      <c r="P12" s="1484"/>
      <c r="Q12" s="350"/>
    </row>
    <row r="13" spans="1:17" ht="15" customHeight="1">
      <c r="A13" s="1717">
        <v>6</v>
      </c>
      <c r="B13" s="1718"/>
      <c r="C13" s="1718"/>
      <c r="D13" s="1718"/>
      <c r="E13" s="888"/>
      <c r="F13" s="888"/>
      <c r="G13" s="1209"/>
      <c r="H13" s="1210">
        <f t="shared" si="0"/>
        <v>0</v>
      </c>
      <c r="I13" s="888"/>
      <c r="J13" s="888"/>
      <c r="K13" s="67">
        <f t="shared" si="1"/>
        <v>0</v>
      </c>
      <c r="L13" s="1209"/>
      <c r="M13" s="67">
        <f t="shared" si="2"/>
        <v>0</v>
      </c>
      <c r="N13" s="888"/>
      <c r="O13" s="888"/>
      <c r="P13" s="1484"/>
      <c r="Q13" s="350"/>
    </row>
    <row r="14" spans="1:17" ht="15" customHeight="1">
      <c r="A14" s="1717">
        <v>7</v>
      </c>
      <c r="B14" s="1718"/>
      <c r="C14" s="1718"/>
      <c r="D14" s="1718"/>
      <c r="E14" s="888"/>
      <c r="F14" s="888"/>
      <c r="G14" s="1209"/>
      <c r="H14" s="1210">
        <f t="shared" si="0"/>
        <v>0</v>
      </c>
      <c r="I14" s="888"/>
      <c r="J14" s="888"/>
      <c r="K14" s="67">
        <f t="shared" si="1"/>
        <v>0</v>
      </c>
      <c r="L14" s="1209"/>
      <c r="M14" s="67">
        <f t="shared" si="2"/>
        <v>0</v>
      </c>
      <c r="N14" s="888"/>
      <c r="O14" s="888"/>
      <c r="P14" s="1484"/>
      <c r="Q14" s="350"/>
    </row>
    <row r="15" spans="1:17" ht="15" customHeight="1">
      <c r="A15" s="1717">
        <v>8</v>
      </c>
      <c r="B15" s="1718"/>
      <c r="C15" s="1718"/>
      <c r="D15" s="1718"/>
      <c r="E15" s="888"/>
      <c r="F15" s="888"/>
      <c r="G15" s="1209"/>
      <c r="H15" s="1210">
        <f t="shared" si="0"/>
        <v>0</v>
      </c>
      <c r="I15" s="888"/>
      <c r="J15" s="888"/>
      <c r="K15" s="67">
        <f t="shared" si="1"/>
        <v>0</v>
      </c>
      <c r="L15" s="1209"/>
      <c r="M15" s="67">
        <f t="shared" si="2"/>
        <v>0</v>
      </c>
      <c r="N15" s="888"/>
      <c r="O15" s="888"/>
      <c r="P15" s="1484"/>
      <c r="Q15" s="350"/>
    </row>
    <row r="16" spans="1:17" ht="15" customHeight="1">
      <c r="A16" s="1717">
        <v>9</v>
      </c>
      <c r="B16" s="1718"/>
      <c r="C16" s="1718"/>
      <c r="D16" s="1718"/>
      <c r="E16" s="888"/>
      <c r="F16" s="888"/>
      <c r="G16" s="1209"/>
      <c r="H16" s="1210">
        <f t="shared" si="0"/>
        <v>0</v>
      </c>
      <c r="I16" s="888"/>
      <c r="J16" s="888"/>
      <c r="K16" s="67">
        <f t="shared" si="1"/>
        <v>0</v>
      </c>
      <c r="L16" s="1209"/>
      <c r="M16" s="67">
        <f t="shared" ref="M16:M17" si="3">K16+L16</f>
        <v>0</v>
      </c>
      <c r="N16" s="888"/>
      <c r="O16" s="888"/>
      <c r="P16" s="1484"/>
      <c r="Q16" s="350"/>
    </row>
    <row r="17" spans="1:17" ht="15" customHeight="1">
      <c r="A17" s="1717">
        <v>10</v>
      </c>
      <c r="B17" s="1718"/>
      <c r="C17" s="1718"/>
      <c r="D17" s="1718"/>
      <c r="E17" s="888"/>
      <c r="F17" s="888"/>
      <c r="G17" s="1209"/>
      <c r="H17" s="1210">
        <f t="shared" si="0"/>
        <v>0</v>
      </c>
      <c r="I17" s="888"/>
      <c r="J17" s="888"/>
      <c r="K17" s="67">
        <f t="shared" si="1"/>
        <v>0</v>
      </c>
      <c r="L17" s="1209"/>
      <c r="M17" s="67">
        <f t="shared" si="3"/>
        <v>0</v>
      </c>
      <c r="N17" s="888"/>
      <c r="O17" s="888"/>
      <c r="P17" s="1484"/>
      <c r="Q17" s="350"/>
    </row>
    <row r="18" spans="1:17" ht="15" customHeight="1">
      <c r="A18" s="1719"/>
      <c r="B18" s="1720"/>
      <c r="C18" s="1720"/>
      <c r="D18" s="1720"/>
      <c r="E18" s="67"/>
      <c r="F18" s="67"/>
      <c r="G18" s="67"/>
      <c r="H18" s="67"/>
      <c r="I18" s="67"/>
      <c r="J18" s="67"/>
      <c r="K18" s="67"/>
      <c r="L18" s="67"/>
      <c r="M18" s="67"/>
      <c r="N18" s="67"/>
      <c r="O18" s="1750"/>
      <c r="P18" s="2528"/>
      <c r="Q18" s="350"/>
    </row>
    <row r="19" spans="1:17" ht="15" customHeight="1" thickBot="1">
      <c r="A19" s="3082" t="s">
        <v>220</v>
      </c>
      <c r="B19" s="3083"/>
      <c r="C19" s="2135"/>
      <c r="D19" s="1760"/>
      <c r="E19" s="1480">
        <f>SUM(E8:E18)</f>
        <v>0</v>
      </c>
      <c r="F19" s="1480">
        <f t="shared" ref="F19:O19" si="4">SUM(F8:F18)</f>
        <v>0</v>
      </c>
      <c r="G19" s="1480">
        <f t="shared" si="4"/>
        <v>0</v>
      </c>
      <c r="H19" s="1480">
        <f>SUM(H8:H18)</f>
        <v>0</v>
      </c>
      <c r="I19" s="1480">
        <f t="shared" si="4"/>
        <v>0</v>
      </c>
      <c r="J19" s="1480">
        <f t="shared" si="4"/>
        <v>0</v>
      </c>
      <c r="K19" s="1480">
        <f>SUM(K8:K18)</f>
        <v>0</v>
      </c>
      <c r="L19" s="1480">
        <f>SUM(L8:L18)</f>
        <v>0</v>
      </c>
      <c r="M19" s="1480">
        <f t="shared" si="4"/>
        <v>0</v>
      </c>
      <c r="N19" s="1480">
        <f t="shared" si="4"/>
        <v>0</v>
      </c>
      <c r="O19" s="2529">
        <f t="shared" si="4"/>
        <v>0</v>
      </c>
      <c r="P19" s="2530"/>
      <c r="Q19" s="350"/>
    </row>
    <row r="20" spans="1:17" s="322" customFormat="1" ht="15" customHeight="1">
      <c r="A20" s="322" t="s">
        <v>190</v>
      </c>
      <c r="B20" s="323"/>
      <c r="C20" s="323"/>
      <c r="D20" s="323"/>
      <c r="E20" s="323"/>
      <c r="F20" s="323"/>
      <c r="G20" s="323"/>
      <c r="H20" s="323"/>
      <c r="P20" s="501"/>
      <c r="Q20" s="501"/>
    </row>
    <row r="21" spans="1:17" s="322" customFormat="1" ht="15" customHeight="1">
      <c r="A21" s="322" t="s">
        <v>2549</v>
      </c>
      <c r="B21" s="323"/>
      <c r="C21" s="323"/>
      <c r="D21" s="323"/>
      <c r="E21" s="323"/>
      <c r="F21" s="323"/>
      <c r="G21" s="323"/>
      <c r="H21" s="323"/>
      <c r="P21" s="501"/>
      <c r="Q21" s="501"/>
    </row>
    <row r="22" spans="1:17" ht="15" customHeight="1">
      <c r="B22" s="323"/>
      <c r="C22" s="323"/>
      <c r="D22" s="323"/>
      <c r="E22" s="323"/>
    </row>
  </sheetData>
  <mergeCells count="1">
    <mergeCell ref="A19:B19"/>
  </mergeCells>
  <phoneticPr fontId="5" type="noConversion"/>
  <printOptions horizontalCentered="1"/>
  <pageMargins left="0.31496062992125984" right="0.31496062992125984" top="0.74803149606299213" bottom="0.74803149606299213" header="0.31496062992125984" footer="0.31496062992125984"/>
  <pageSetup paperSize="9" scale="77" fitToHeight="0" orientation="landscape" blackAndWhite="1" verticalDpi="1200" r:id="rId1"/>
  <headerFooter alignWithMargins="0"/>
  <drawing r:id="rId2"/>
  <legacyDrawingHF r:id="rId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tabColor theme="5" tint="-0.249977111117893"/>
    <pageSetUpPr fitToPage="1"/>
  </sheetPr>
  <dimension ref="A1:Q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H26" sqref="H26"/>
    </sheetView>
  </sheetViews>
  <sheetFormatPr defaultColWidth="10.28515625" defaultRowHeight="12" customHeight="1"/>
  <cols>
    <col min="1" max="1" width="5.7109375" style="350" customWidth="1"/>
    <col min="2" max="2" width="21" style="350" customWidth="1"/>
    <col min="3" max="3" width="17.140625" style="350" customWidth="1"/>
    <col min="4" max="4" width="14.28515625" style="350" customWidth="1"/>
    <col min="5" max="5" width="7.7109375" style="328" customWidth="1"/>
    <col min="6" max="11" width="12.7109375" style="323" customWidth="1"/>
    <col min="12" max="15" width="12.7109375" style="350" customWidth="1"/>
    <col min="16" max="16" width="15.7109375" style="535" customWidth="1"/>
    <col min="17" max="17" width="13.5703125" style="535" customWidth="1"/>
    <col min="18" max="16384" width="10.28515625" style="350"/>
  </cols>
  <sheetData>
    <row r="1" spans="1:17" s="691" customFormat="1" ht="15" customHeight="1">
      <c r="A1" s="2691" t="str">
        <f>HYPERLINK("#负债表审定!A1","返回负债表审定")</f>
        <v>返回负债表审定</v>
      </c>
      <c r="B1" s="2692" t="str">
        <f>HYPERLINK("#负债表原报!A1","返回负债表原报")</f>
        <v>返回负债表原报</v>
      </c>
      <c r="E1" s="692"/>
      <c r="F1" s="659"/>
      <c r="G1" s="659"/>
      <c r="H1" s="659"/>
      <c r="I1" s="659"/>
      <c r="J1" s="659"/>
      <c r="K1" s="659"/>
      <c r="P1" s="762"/>
      <c r="Q1" s="762"/>
    </row>
    <row r="2" spans="1:17" s="765" customFormat="1" ht="30" customHeight="1">
      <c r="A2" s="910" t="s">
        <v>1319</v>
      </c>
      <c r="B2" s="763"/>
      <c r="C2" s="763"/>
      <c r="D2" s="763"/>
      <c r="E2" s="763"/>
      <c r="F2" s="763"/>
      <c r="G2" s="763"/>
      <c r="H2" s="763"/>
      <c r="I2" s="763"/>
      <c r="J2" s="763"/>
      <c r="K2" s="763"/>
      <c r="L2" s="763"/>
      <c r="M2" s="763"/>
      <c r="N2" s="763"/>
      <c r="O2" s="763"/>
      <c r="P2" s="764"/>
      <c r="Q2" s="764"/>
    </row>
    <row r="3" spans="1:17" s="720" customFormat="1" ht="11.25">
      <c r="A3" s="942"/>
      <c r="B3" s="942"/>
      <c r="C3" s="942"/>
      <c r="D3" s="942"/>
      <c r="E3" s="942"/>
      <c r="F3" s="942"/>
      <c r="G3" s="942"/>
      <c r="H3" s="942"/>
      <c r="I3" s="1386"/>
      <c r="J3" s="1386"/>
      <c r="K3" s="1386"/>
      <c r="L3" s="1603"/>
      <c r="M3" s="1603"/>
      <c r="N3" s="1603"/>
      <c r="O3" s="1603"/>
      <c r="P3" s="1603"/>
      <c r="Q3" s="944" t="str">
        <f>"单位："&amp;表头!$C$5</f>
        <v>单位：人民币元</v>
      </c>
    </row>
    <row r="4" spans="1:17" s="1609" customFormat="1">
      <c r="A4" s="945" t="str">
        <f>"客户："&amp;表头!C3</f>
        <v>客户：</v>
      </c>
      <c r="B4" s="1605"/>
      <c r="C4" s="1605"/>
      <c r="D4" s="942"/>
      <c r="E4" s="942"/>
      <c r="F4" s="942"/>
      <c r="G4" s="948" t="str">
        <f>"编制人员："&amp;表头!$C$6</f>
        <v>编制人员：</v>
      </c>
      <c r="H4" s="942"/>
      <c r="I4" s="1387"/>
      <c r="J4" s="1387"/>
      <c r="K4" s="1387"/>
      <c r="L4" s="1388"/>
      <c r="M4" s="1388"/>
      <c r="N4" s="1388"/>
      <c r="O4" s="1388"/>
      <c r="P4" s="1388" t="s">
        <v>1460</v>
      </c>
      <c r="Q4" s="2091" t="s">
        <v>2082</v>
      </c>
    </row>
    <row r="5" spans="1:17" s="1609" customFormat="1" ht="11.25">
      <c r="A5" s="945" t="str">
        <f>"报表截止日："&amp;TEXT(表头!C4,"yyyy-mm-dd")</f>
        <v>报表截止日：2019-12-31</v>
      </c>
      <c r="B5" s="1605"/>
      <c r="C5" s="1605"/>
      <c r="D5" s="942"/>
      <c r="E5" s="942"/>
      <c r="F5" s="942"/>
      <c r="G5" s="948" t="str">
        <f>"会计主管："&amp;表头!$C$7</f>
        <v>会计主管：</v>
      </c>
      <c r="H5" s="942"/>
      <c r="I5" s="1387"/>
      <c r="J5" s="1387"/>
      <c r="K5" s="1387"/>
      <c r="L5" s="1388"/>
      <c r="M5" s="1388"/>
      <c r="N5" s="1388"/>
      <c r="O5" s="1388"/>
      <c r="P5" s="1388" t="s">
        <v>1461</v>
      </c>
      <c r="Q5" s="1388"/>
    </row>
    <row r="6" spans="1:17" s="720" customFormat="1" ht="8.1" customHeight="1" thickBot="1">
      <c r="A6" s="1712"/>
      <c r="B6" s="1712"/>
      <c r="C6" s="1712"/>
      <c r="D6" s="1712"/>
      <c r="E6" s="1712"/>
      <c r="F6" s="1712"/>
      <c r="G6" s="1712"/>
      <c r="H6" s="1712"/>
      <c r="I6" s="1712"/>
      <c r="J6" s="1712"/>
      <c r="K6" s="1712"/>
      <c r="L6" s="1712"/>
      <c r="M6" s="1712"/>
      <c r="N6" s="1712"/>
      <c r="O6" s="1712"/>
      <c r="P6" s="1751"/>
      <c r="Q6" s="1751"/>
    </row>
    <row r="7" spans="1:17" s="1754" customFormat="1" ht="34.5" customHeight="1">
      <c r="A7" s="2523" t="s">
        <v>398</v>
      </c>
      <c r="B7" s="2524" t="s">
        <v>138</v>
      </c>
      <c r="C7" s="2524" t="s">
        <v>1233</v>
      </c>
      <c r="D7" s="2524" t="s">
        <v>1878</v>
      </c>
      <c r="E7" s="2531" t="s">
        <v>1768</v>
      </c>
      <c r="F7" s="2525" t="s">
        <v>1879</v>
      </c>
      <c r="G7" s="2525" t="s">
        <v>137</v>
      </c>
      <c r="H7" s="2525" t="s">
        <v>1034</v>
      </c>
      <c r="I7" s="2525" t="s">
        <v>1021</v>
      </c>
      <c r="J7" s="2525" t="s">
        <v>136</v>
      </c>
      <c r="K7" s="2525" t="s">
        <v>214</v>
      </c>
      <c r="L7" s="2525" t="s">
        <v>135</v>
      </c>
      <c r="M7" s="2525" t="s">
        <v>1035</v>
      </c>
      <c r="N7" s="2525" t="s">
        <v>1019</v>
      </c>
      <c r="O7" s="2525" t="s">
        <v>2141</v>
      </c>
      <c r="P7" s="2526" t="s">
        <v>1889</v>
      </c>
      <c r="Q7" s="2527" t="s">
        <v>7</v>
      </c>
    </row>
    <row r="8" spans="1:17" ht="15" customHeight="1">
      <c r="A8" s="1717">
        <v>1</v>
      </c>
      <c r="B8" s="1718"/>
      <c r="C8" s="1718"/>
      <c r="D8" s="1755"/>
      <c r="E8" s="54"/>
      <c r="F8" s="888"/>
      <c r="G8" s="888"/>
      <c r="H8" s="1209"/>
      <c r="I8" s="1210">
        <f>G8+H8</f>
        <v>0</v>
      </c>
      <c r="J8" s="888"/>
      <c r="K8" s="888"/>
      <c r="L8" s="67">
        <f t="shared" ref="L8:L15" si="0">G8+J8-K8</f>
        <v>0</v>
      </c>
      <c r="M8" s="1209"/>
      <c r="N8" s="67">
        <f>L8+M8</f>
        <v>0</v>
      </c>
      <c r="O8" s="888"/>
      <c r="P8" s="888"/>
      <c r="Q8" s="2532"/>
    </row>
    <row r="9" spans="1:17" ht="15" customHeight="1">
      <c r="A9" s="1717">
        <v>2</v>
      </c>
      <c r="B9" s="1718"/>
      <c r="C9" s="1718"/>
      <c r="D9" s="1718"/>
      <c r="E9" s="54"/>
      <c r="F9" s="888"/>
      <c r="G9" s="888"/>
      <c r="H9" s="1209"/>
      <c r="I9" s="1210">
        <f t="shared" ref="I9:I17" si="1">G9+H9</f>
        <v>0</v>
      </c>
      <c r="J9" s="888"/>
      <c r="K9" s="888"/>
      <c r="L9" s="67">
        <f t="shared" si="0"/>
        <v>0</v>
      </c>
      <c r="M9" s="1209"/>
      <c r="N9" s="67">
        <f t="shared" ref="N9:N15" si="2">L9+M9</f>
        <v>0</v>
      </c>
      <c r="O9" s="888"/>
      <c r="P9" s="888"/>
      <c r="Q9" s="2532"/>
    </row>
    <row r="10" spans="1:17" ht="15" customHeight="1">
      <c r="A10" s="1717">
        <v>3</v>
      </c>
      <c r="B10" s="1718"/>
      <c r="C10" s="1718"/>
      <c r="D10" s="1718"/>
      <c r="E10" s="54"/>
      <c r="F10" s="888"/>
      <c r="G10" s="888"/>
      <c r="H10" s="1209"/>
      <c r="I10" s="1210">
        <f t="shared" si="1"/>
        <v>0</v>
      </c>
      <c r="J10" s="888"/>
      <c r="K10" s="888"/>
      <c r="L10" s="67">
        <f t="shared" si="0"/>
        <v>0</v>
      </c>
      <c r="M10" s="1209"/>
      <c r="N10" s="67">
        <f t="shared" si="2"/>
        <v>0</v>
      </c>
      <c r="O10" s="888"/>
      <c r="P10" s="888"/>
      <c r="Q10" s="2532"/>
    </row>
    <row r="11" spans="1:17" ht="15" customHeight="1">
      <c r="A11" s="1717">
        <v>4</v>
      </c>
      <c r="B11" s="1718"/>
      <c r="C11" s="1718"/>
      <c r="D11" s="1718"/>
      <c r="E11" s="54"/>
      <c r="F11" s="888"/>
      <c r="G11" s="888"/>
      <c r="H11" s="1209"/>
      <c r="I11" s="1210">
        <f t="shared" si="1"/>
        <v>0</v>
      </c>
      <c r="J11" s="888"/>
      <c r="K11" s="888"/>
      <c r="L11" s="67">
        <f t="shared" si="0"/>
        <v>0</v>
      </c>
      <c r="M11" s="1209"/>
      <c r="N11" s="67">
        <f t="shared" si="2"/>
        <v>0</v>
      </c>
      <c r="O11" s="888"/>
      <c r="P11" s="888"/>
      <c r="Q11" s="2532"/>
    </row>
    <row r="12" spans="1:17" ht="15" customHeight="1">
      <c r="A12" s="1717">
        <v>5</v>
      </c>
      <c r="B12" s="1718"/>
      <c r="C12" s="1718"/>
      <c r="D12" s="1718"/>
      <c r="E12" s="54"/>
      <c r="F12" s="888"/>
      <c r="G12" s="888"/>
      <c r="H12" s="1209"/>
      <c r="I12" s="1210">
        <f t="shared" si="1"/>
        <v>0</v>
      </c>
      <c r="J12" s="888"/>
      <c r="K12" s="888"/>
      <c r="L12" s="67">
        <f t="shared" si="0"/>
        <v>0</v>
      </c>
      <c r="M12" s="1209"/>
      <c r="N12" s="67">
        <f t="shared" si="2"/>
        <v>0</v>
      </c>
      <c r="O12" s="888"/>
      <c r="P12" s="888"/>
      <c r="Q12" s="2532"/>
    </row>
    <row r="13" spans="1:17" ht="15" customHeight="1">
      <c r="A13" s="1717">
        <v>6</v>
      </c>
      <c r="B13" s="1718"/>
      <c r="C13" s="1718"/>
      <c r="D13" s="1718"/>
      <c r="E13" s="54"/>
      <c r="F13" s="888"/>
      <c r="G13" s="888"/>
      <c r="H13" s="1209"/>
      <c r="I13" s="1210">
        <f t="shared" si="1"/>
        <v>0</v>
      </c>
      <c r="J13" s="888"/>
      <c r="K13" s="888"/>
      <c r="L13" s="67">
        <f t="shared" si="0"/>
        <v>0</v>
      </c>
      <c r="M13" s="1209"/>
      <c r="N13" s="67">
        <f t="shared" si="2"/>
        <v>0</v>
      </c>
      <c r="O13" s="888"/>
      <c r="P13" s="888"/>
      <c r="Q13" s="2532"/>
    </row>
    <row r="14" spans="1:17" ht="15" customHeight="1">
      <c r="A14" s="1717">
        <v>7</v>
      </c>
      <c r="B14" s="1718"/>
      <c r="C14" s="1718"/>
      <c r="D14" s="1718"/>
      <c r="E14" s="54"/>
      <c r="F14" s="888"/>
      <c r="G14" s="888"/>
      <c r="H14" s="1209"/>
      <c r="I14" s="1210">
        <f t="shared" si="1"/>
        <v>0</v>
      </c>
      <c r="J14" s="888"/>
      <c r="K14" s="888"/>
      <c r="L14" s="67">
        <f t="shared" si="0"/>
        <v>0</v>
      </c>
      <c r="M14" s="1209"/>
      <c r="N14" s="67">
        <f t="shared" si="2"/>
        <v>0</v>
      </c>
      <c r="O14" s="888"/>
      <c r="P14" s="888"/>
      <c r="Q14" s="2532"/>
    </row>
    <row r="15" spans="1:17" ht="15" customHeight="1">
      <c r="A15" s="1717">
        <v>8</v>
      </c>
      <c r="B15" s="1718"/>
      <c r="C15" s="1718"/>
      <c r="D15" s="1718"/>
      <c r="E15" s="54"/>
      <c r="F15" s="888"/>
      <c r="G15" s="888"/>
      <c r="H15" s="1209"/>
      <c r="I15" s="1210">
        <f t="shared" si="1"/>
        <v>0</v>
      </c>
      <c r="J15" s="888"/>
      <c r="K15" s="888"/>
      <c r="L15" s="67">
        <f t="shared" si="0"/>
        <v>0</v>
      </c>
      <c r="M15" s="1209"/>
      <c r="N15" s="67">
        <f t="shared" si="2"/>
        <v>0</v>
      </c>
      <c r="O15" s="888"/>
      <c r="P15" s="888"/>
      <c r="Q15" s="2532"/>
    </row>
    <row r="16" spans="1:17" ht="15" customHeight="1">
      <c r="A16" s="1717">
        <v>9</v>
      </c>
      <c r="B16" s="1718"/>
      <c r="C16" s="1718"/>
      <c r="D16" s="1718"/>
      <c r="E16" s="54"/>
      <c r="F16" s="888"/>
      <c r="G16" s="888"/>
      <c r="H16" s="1209"/>
      <c r="I16" s="1210">
        <f t="shared" si="1"/>
        <v>0</v>
      </c>
      <c r="J16" s="888"/>
      <c r="K16" s="888"/>
      <c r="L16" s="67">
        <f t="shared" ref="L16:L17" si="3">G16+J16-K16</f>
        <v>0</v>
      </c>
      <c r="M16" s="1209"/>
      <c r="N16" s="67">
        <f t="shared" ref="N16:N17" si="4">L16+M16</f>
        <v>0</v>
      </c>
      <c r="O16" s="888"/>
      <c r="P16" s="888"/>
      <c r="Q16" s="2532"/>
    </row>
    <row r="17" spans="1:17" ht="15" customHeight="1">
      <c r="A17" s="1717">
        <v>10</v>
      </c>
      <c r="B17" s="1718"/>
      <c r="C17" s="1718"/>
      <c r="D17" s="1718"/>
      <c r="E17" s="54"/>
      <c r="F17" s="888"/>
      <c r="G17" s="888"/>
      <c r="H17" s="1209"/>
      <c r="I17" s="1210">
        <f t="shared" si="1"/>
        <v>0</v>
      </c>
      <c r="J17" s="888"/>
      <c r="K17" s="888"/>
      <c r="L17" s="67">
        <f t="shared" si="3"/>
        <v>0</v>
      </c>
      <c r="M17" s="1209"/>
      <c r="N17" s="67">
        <f t="shared" si="4"/>
        <v>0</v>
      </c>
      <c r="O17" s="888"/>
      <c r="P17" s="888"/>
      <c r="Q17" s="2532"/>
    </row>
    <row r="18" spans="1:17" ht="15" customHeight="1">
      <c r="A18" s="1719"/>
      <c r="B18" s="1720"/>
      <c r="C18" s="1720"/>
      <c r="D18" s="1720"/>
      <c r="E18" s="55"/>
      <c r="F18" s="67"/>
      <c r="G18" s="67"/>
      <c r="H18" s="67"/>
      <c r="I18" s="67"/>
      <c r="J18" s="67"/>
      <c r="K18" s="67"/>
      <c r="L18" s="67"/>
      <c r="M18" s="67"/>
      <c r="N18" s="67"/>
      <c r="O18" s="67"/>
      <c r="P18" s="1750"/>
      <c r="Q18" s="2533"/>
    </row>
    <row r="19" spans="1:17" ht="15" customHeight="1" thickBot="1">
      <c r="A19" s="3082" t="s">
        <v>220</v>
      </c>
      <c r="B19" s="3083"/>
      <c r="C19" s="2135"/>
      <c r="D19" s="1760"/>
      <c r="E19" s="168"/>
      <c r="F19" s="1480">
        <f t="shared" ref="F19:P19" si="5">SUM(F8:F18)</f>
        <v>0</v>
      </c>
      <c r="G19" s="1480">
        <f t="shared" si="5"/>
        <v>0</v>
      </c>
      <c r="H19" s="1480">
        <f t="shared" si="5"/>
        <v>0</v>
      </c>
      <c r="I19" s="1480">
        <f t="shared" si="5"/>
        <v>0</v>
      </c>
      <c r="J19" s="1480">
        <f t="shared" si="5"/>
        <v>0</v>
      </c>
      <c r="K19" s="1480">
        <f t="shared" si="5"/>
        <v>0</v>
      </c>
      <c r="L19" s="1480">
        <f t="shared" si="5"/>
        <v>0</v>
      </c>
      <c r="M19" s="1480">
        <f t="shared" si="5"/>
        <v>0</v>
      </c>
      <c r="N19" s="1480">
        <f>SUM(N8:N18)</f>
        <v>0</v>
      </c>
      <c r="O19" s="1480">
        <f t="shared" si="5"/>
        <v>0</v>
      </c>
      <c r="P19" s="1480">
        <f t="shared" si="5"/>
        <v>0</v>
      </c>
      <c r="Q19" s="2534"/>
    </row>
    <row r="20" spans="1:17" s="322" customFormat="1" ht="15" customHeight="1">
      <c r="A20" s="322" t="s">
        <v>190</v>
      </c>
      <c r="B20" s="323"/>
      <c r="C20" s="323"/>
      <c r="D20" s="323"/>
      <c r="E20" s="323"/>
      <c r="F20" s="323"/>
      <c r="G20" s="323"/>
      <c r="H20" s="323"/>
      <c r="P20" s="501"/>
      <c r="Q20" s="501"/>
    </row>
    <row r="21" spans="1:17" s="322" customFormat="1" ht="15" customHeight="1">
      <c r="A21" s="322" t="s">
        <v>221</v>
      </c>
      <c r="B21" s="323"/>
      <c r="C21" s="323"/>
      <c r="D21" s="323"/>
      <c r="E21" s="323"/>
      <c r="F21" s="323"/>
      <c r="G21" s="323"/>
      <c r="H21" s="323"/>
      <c r="P21" s="501"/>
      <c r="Q21" s="501"/>
    </row>
    <row r="22" spans="1:17" ht="15" customHeight="1">
      <c r="B22" s="323"/>
      <c r="C22" s="323"/>
      <c r="D22" s="323"/>
      <c r="E22" s="323"/>
    </row>
  </sheetData>
  <mergeCells count="1">
    <mergeCell ref="A19:B19"/>
  </mergeCells>
  <phoneticPr fontId="5" type="noConversion"/>
  <printOptions horizontalCentered="1"/>
  <pageMargins left="0.31496062992125984" right="0.31496062992125984" top="0.74803149606299213" bottom="0.74803149606299213" header="0.31496062992125984" footer="0.31496062992125984"/>
  <pageSetup paperSize="9" scale="71" fitToHeight="0" orientation="landscape" blackAndWhite="1" verticalDpi="1200" r:id="rId1"/>
  <headerFooter alignWithMargins="0"/>
  <drawing r:id="rId2"/>
  <legacyDrawingHF r:id="rId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theme="5" tint="-0.249977111117893"/>
    <pageSetUpPr fitToPage="1"/>
  </sheetPr>
  <dimension ref="A1:P21"/>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H27" sqref="H27"/>
    </sheetView>
  </sheetViews>
  <sheetFormatPr defaultColWidth="10.28515625" defaultRowHeight="12" customHeight="1"/>
  <cols>
    <col min="1" max="1" width="5.7109375" style="350" customWidth="1"/>
    <col min="2" max="4" width="18.5703125" style="350" customWidth="1"/>
    <col min="5" max="5" width="11" style="350" customWidth="1"/>
    <col min="6" max="6" width="20.7109375" style="350" customWidth="1"/>
    <col min="7" max="14" width="12.7109375" style="323" customWidth="1"/>
    <col min="15" max="15" width="16.7109375" style="350" customWidth="1"/>
    <col min="16" max="16384" width="10.28515625" style="350"/>
  </cols>
  <sheetData>
    <row r="1" spans="1:16" s="691" customFormat="1" ht="15" customHeight="1">
      <c r="A1" s="2691" t="str">
        <f>HYPERLINK("#负债表审定!A1","返回负债表审定")</f>
        <v>返回负债表审定</v>
      </c>
      <c r="B1" s="2692" t="str">
        <f>HYPERLINK("#负债表原报!A1","返回负债表原报")</f>
        <v>返回负债表原报</v>
      </c>
      <c r="G1" s="659"/>
      <c r="H1" s="659"/>
      <c r="I1" s="659"/>
      <c r="J1" s="659"/>
      <c r="K1" s="659"/>
      <c r="L1" s="659"/>
      <c r="M1" s="659"/>
      <c r="N1" s="659"/>
    </row>
    <row r="2" spans="1:16" s="765" customFormat="1" ht="30" customHeight="1">
      <c r="A2" s="910" t="s">
        <v>1320</v>
      </c>
      <c r="B2" s="763"/>
      <c r="C2" s="763"/>
      <c r="D2" s="763"/>
      <c r="E2" s="763"/>
      <c r="F2" s="763"/>
      <c r="G2" s="763"/>
      <c r="H2" s="763"/>
      <c r="I2" s="763"/>
      <c r="J2" s="763"/>
      <c r="K2" s="763"/>
      <c r="L2" s="763"/>
      <c r="M2" s="763"/>
      <c r="N2" s="763"/>
      <c r="O2" s="763"/>
    </row>
    <row r="3" spans="1:16" s="1608" customFormat="1" ht="11.25">
      <c r="A3" s="1605"/>
      <c r="B3" s="1605"/>
      <c r="C3" s="1605"/>
      <c r="D3" s="942"/>
      <c r="E3" s="942"/>
      <c r="F3" s="942"/>
      <c r="G3" s="942"/>
      <c r="H3" s="942"/>
      <c r="I3" s="942"/>
      <c r="J3" s="1387"/>
      <c r="K3" s="1387"/>
      <c r="L3" s="1389"/>
      <c r="M3" s="1389"/>
      <c r="N3" s="1389"/>
      <c r="O3" s="944" t="str">
        <f>"单位："&amp;表头!$C$5</f>
        <v>单位：人民币元</v>
      </c>
      <c r="P3" s="958"/>
    </row>
    <row r="4" spans="1:16" s="1609" customFormat="1">
      <c r="A4" s="945" t="str">
        <f>"客户："&amp;表头!C3</f>
        <v>客户：</v>
      </c>
      <c r="B4" s="1605"/>
      <c r="C4" s="1605"/>
      <c r="D4" s="942"/>
      <c r="E4" s="942"/>
      <c r="F4" s="948"/>
      <c r="G4" s="942"/>
      <c r="H4" s="948" t="str">
        <f>"编制人员："&amp;表头!$C$6</f>
        <v>编制人员：</v>
      </c>
      <c r="I4" s="942"/>
      <c r="J4" s="1387"/>
      <c r="K4" s="1387">
        <v>0</v>
      </c>
      <c r="L4" s="1710"/>
      <c r="M4" s="1710"/>
      <c r="N4" s="1710" t="s">
        <v>1460</v>
      </c>
      <c r="O4" s="2091" t="s">
        <v>2083</v>
      </c>
    </row>
    <row r="5" spans="1:16" s="1609" customFormat="1" ht="11.25">
      <c r="A5" s="945" t="str">
        <f>"报表截止日："&amp;TEXT(表头!C4,"yyyy-mm-dd")</f>
        <v>报表截止日：2019-12-31</v>
      </c>
      <c r="B5" s="1605"/>
      <c r="C5" s="1605"/>
      <c r="D5" s="942"/>
      <c r="E5" s="942"/>
      <c r="F5" s="948"/>
      <c r="G5" s="942"/>
      <c r="H5" s="948" t="str">
        <f>"会计主管："&amp;表头!$C$7</f>
        <v>会计主管：</v>
      </c>
      <c r="I5" s="942"/>
      <c r="J5" s="1387"/>
      <c r="K5" s="1387">
        <v>0</v>
      </c>
      <c r="L5" s="1710"/>
      <c r="M5" s="1710"/>
      <c r="N5" s="1710" t="s">
        <v>1461</v>
      </c>
      <c r="O5" s="1752"/>
    </row>
    <row r="6" spans="1:16" s="1608" customFormat="1" ht="8.1" customHeight="1" thickBot="1">
      <c r="A6" s="1756"/>
      <c r="B6" s="1756"/>
      <c r="C6" s="1756"/>
      <c r="D6" s="1756"/>
      <c r="E6" s="1756"/>
      <c r="F6" s="1756"/>
      <c r="G6" s="1756"/>
      <c r="H6" s="1756"/>
      <c r="I6" s="1756"/>
      <c r="J6" s="1756"/>
      <c r="K6" s="1756"/>
      <c r="L6" s="1756"/>
      <c r="M6" s="1756"/>
      <c r="N6" s="1756"/>
      <c r="O6" s="1756"/>
    </row>
    <row r="7" spans="1:16" s="720" customFormat="1" ht="22.5">
      <c r="A7" s="1611" t="s">
        <v>398</v>
      </c>
      <c r="B7" s="1612" t="s">
        <v>650</v>
      </c>
      <c r="C7" s="1612" t="s">
        <v>1890</v>
      </c>
      <c r="D7" s="1612" t="s">
        <v>1891</v>
      </c>
      <c r="E7" s="1612" t="s">
        <v>1892</v>
      </c>
      <c r="F7" s="1612" t="s">
        <v>1893</v>
      </c>
      <c r="G7" s="1715" t="s">
        <v>137</v>
      </c>
      <c r="H7" s="1715" t="s">
        <v>1034</v>
      </c>
      <c r="I7" s="1715" t="s">
        <v>1021</v>
      </c>
      <c r="J7" s="1715" t="s">
        <v>136</v>
      </c>
      <c r="K7" s="1715" t="s">
        <v>214</v>
      </c>
      <c r="L7" s="1715" t="s">
        <v>135</v>
      </c>
      <c r="M7" s="1757" t="s">
        <v>1035</v>
      </c>
      <c r="N7" s="1757" t="s">
        <v>1019</v>
      </c>
      <c r="O7" s="1758" t="s">
        <v>1894</v>
      </c>
    </row>
    <row r="8" spans="1:16" ht="15" customHeight="1">
      <c r="A8" s="1717">
        <v>1</v>
      </c>
      <c r="B8" s="1718"/>
      <c r="C8" s="1718"/>
      <c r="D8" s="1718"/>
      <c r="E8" s="1755"/>
      <c r="F8" s="1718"/>
      <c r="G8" s="888"/>
      <c r="H8" s="1209"/>
      <c r="I8" s="1210">
        <f>G8+H8</f>
        <v>0</v>
      </c>
      <c r="J8" s="888"/>
      <c r="K8" s="888"/>
      <c r="L8" s="67">
        <f>G8+J8-K8</f>
        <v>0</v>
      </c>
      <c r="M8" s="1209"/>
      <c r="N8" s="1761">
        <f>L8+M8</f>
        <v>0</v>
      </c>
      <c r="O8" s="736"/>
    </row>
    <row r="9" spans="1:16" ht="15" customHeight="1">
      <c r="A9" s="1717">
        <v>2</v>
      </c>
      <c r="B9" s="1718"/>
      <c r="C9" s="1718"/>
      <c r="D9" s="1718"/>
      <c r="E9" s="1755"/>
      <c r="F9" s="1718"/>
      <c r="G9" s="888"/>
      <c r="H9" s="1209"/>
      <c r="I9" s="1210">
        <f t="shared" ref="I9:I15" si="0">G9+H9</f>
        <v>0</v>
      </c>
      <c r="J9" s="888"/>
      <c r="K9" s="888"/>
      <c r="L9" s="67">
        <f t="shared" ref="L9:L15" si="1">G9+J9-K9</f>
        <v>0</v>
      </c>
      <c r="M9" s="1209"/>
      <c r="N9" s="1761">
        <f t="shared" ref="N9:N15" si="2">L9+M9</f>
        <v>0</v>
      </c>
      <c r="O9" s="736"/>
    </row>
    <row r="10" spans="1:16" ht="15" customHeight="1">
      <c r="A10" s="1717">
        <v>3</v>
      </c>
      <c r="B10" s="1718"/>
      <c r="C10" s="1718"/>
      <c r="D10" s="1718"/>
      <c r="E10" s="1755"/>
      <c r="F10" s="1718"/>
      <c r="G10" s="888"/>
      <c r="H10" s="1209"/>
      <c r="I10" s="1210">
        <f t="shared" si="0"/>
        <v>0</v>
      </c>
      <c r="J10" s="888"/>
      <c r="K10" s="888"/>
      <c r="L10" s="67">
        <f t="shared" si="1"/>
        <v>0</v>
      </c>
      <c r="M10" s="1209"/>
      <c r="N10" s="1761">
        <f t="shared" si="2"/>
        <v>0</v>
      </c>
      <c r="O10" s="736"/>
    </row>
    <row r="11" spans="1:16" ht="15" customHeight="1">
      <c r="A11" s="1717">
        <v>4</v>
      </c>
      <c r="B11" s="1718"/>
      <c r="C11" s="1718"/>
      <c r="D11" s="1718"/>
      <c r="E11" s="1755"/>
      <c r="F11" s="1718"/>
      <c r="G11" s="888"/>
      <c r="H11" s="1209"/>
      <c r="I11" s="1210">
        <f t="shared" si="0"/>
        <v>0</v>
      </c>
      <c r="J11" s="888"/>
      <c r="K11" s="888"/>
      <c r="L11" s="67">
        <f t="shared" si="1"/>
        <v>0</v>
      </c>
      <c r="M11" s="1209"/>
      <c r="N11" s="1761">
        <f t="shared" si="2"/>
        <v>0</v>
      </c>
      <c r="O11" s="736"/>
    </row>
    <row r="12" spans="1:16" ht="15" customHeight="1">
      <c r="A12" s="1717">
        <v>5</v>
      </c>
      <c r="B12" s="1718"/>
      <c r="C12" s="1718"/>
      <c r="D12" s="1718"/>
      <c r="E12" s="1755"/>
      <c r="F12" s="1718"/>
      <c r="G12" s="888"/>
      <c r="H12" s="1209"/>
      <c r="I12" s="1210">
        <f t="shared" si="0"/>
        <v>0</v>
      </c>
      <c r="J12" s="888"/>
      <c r="K12" s="888"/>
      <c r="L12" s="67">
        <f t="shared" si="1"/>
        <v>0</v>
      </c>
      <c r="M12" s="1209"/>
      <c r="N12" s="1761">
        <f t="shared" si="2"/>
        <v>0</v>
      </c>
      <c r="O12" s="736"/>
    </row>
    <row r="13" spans="1:16" ht="15" customHeight="1">
      <c r="A13" s="1717">
        <v>6</v>
      </c>
      <c r="B13" s="1718"/>
      <c r="C13" s="1718"/>
      <c r="D13" s="1718"/>
      <c r="E13" s="1755"/>
      <c r="F13" s="1718"/>
      <c r="G13" s="888"/>
      <c r="H13" s="1209"/>
      <c r="I13" s="1210">
        <f t="shared" si="0"/>
        <v>0</v>
      </c>
      <c r="J13" s="888"/>
      <c r="K13" s="888"/>
      <c r="L13" s="67">
        <f t="shared" si="1"/>
        <v>0</v>
      </c>
      <c r="M13" s="1209"/>
      <c r="N13" s="1761">
        <f t="shared" si="2"/>
        <v>0</v>
      </c>
      <c r="O13" s="736"/>
    </row>
    <row r="14" spans="1:16" ht="15" customHeight="1">
      <c r="A14" s="1717">
        <v>7</v>
      </c>
      <c r="B14" s="1718"/>
      <c r="C14" s="1718"/>
      <c r="D14" s="1718"/>
      <c r="E14" s="1755"/>
      <c r="F14" s="1718"/>
      <c r="G14" s="888"/>
      <c r="H14" s="1209"/>
      <c r="I14" s="1210">
        <f t="shared" si="0"/>
        <v>0</v>
      </c>
      <c r="J14" s="888"/>
      <c r="K14" s="888"/>
      <c r="L14" s="67">
        <f t="shared" si="1"/>
        <v>0</v>
      </c>
      <c r="M14" s="1209"/>
      <c r="N14" s="1761">
        <f t="shared" si="2"/>
        <v>0</v>
      </c>
      <c r="O14" s="736"/>
    </row>
    <row r="15" spans="1:16" ht="15" customHeight="1">
      <c r="A15" s="1717">
        <v>8</v>
      </c>
      <c r="B15" s="1718"/>
      <c r="C15" s="1718"/>
      <c r="D15" s="1718"/>
      <c r="E15" s="1755"/>
      <c r="F15" s="1718"/>
      <c r="G15" s="888"/>
      <c r="H15" s="1209"/>
      <c r="I15" s="1210">
        <f t="shared" si="0"/>
        <v>0</v>
      </c>
      <c r="J15" s="888"/>
      <c r="K15" s="888"/>
      <c r="L15" s="67">
        <f t="shared" si="1"/>
        <v>0</v>
      </c>
      <c r="M15" s="1209"/>
      <c r="N15" s="1761">
        <f t="shared" si="2"/>
        <v>0</v>
      </c>
      <c r="O15" s="736"/>
    </row>
    <row r="16" spans="1:16" ht="15" customHeight="1">
      <c r="A16" s="1717">
        <v>9</v>
      </c>
      <c r="B16" s="1718"/>
      <c r="C16" s="1718"/>
      <c r="D16" s="1718"/>
      <c r="E16" s="1755"/>
      <c r="F16" s="1718"/>
      <c r="G16" s="888"/>
      <c r="H16" s="1209"/>
      <c r="I16" s="1210">
        <f t="shared" ref="I16:I17" si="3">G16+H16</f>
        <v>0</v>
      </c>
      <c r="J16" s="888"/>
      <c r="K16" s="888"/>
      <c r="L16" s="67">
        <f t="shared" ref="L16:L17" si="4">G16+J16-K16</f>
        <v>0</v>
      </c>
      <c r="M16" s="1209"/>
      <c r="N16" s="1761">
        <f t="shared" ref="N16:N17" si="5">L16+M16</f>
        <v>0</v>
      </c>
      <c r="O16" s="736"/>
    </row>
    <row r="17" spans="1:15" ht="15" customHeight="1">
      <c r="A17" s="1717">
        <v>10</v>
      </c>
      <c r="B17" s="1718"/>
      <c r="C17" s="1718"/>
      <c r="D17" s="1718"/>
      <c r="E17" s="1755"/>
      <c r="F17" s="1718"/>
      <c r="G17" s="888"/>
      <c r="H17" s="1209"/>
      <c r="I17" s="1210">
        <f t="shared" si="3"/>
        <v>0</v>
      </c>
      <c r="J17" s="888"/>
      <c r="K17" s="888"/>
      <c r="L17" s="67">
        <f t="shared" si="4"/>
        <v>0</v>
      </c>
      <c r="M17" s="1209"/>
      <c r="N17" s="1761">
        <f t="shared" si="5"/>
        <v>0</v>
      </c>
      <c r="O17" s="736"/>
    </row>
    <row r="18" spans="1:15" ht="15" customHeight="1">
      <c r="A18" s="1719"/>
      <c r="B18" s="1720"/>
      <c r="C18" s="1720"/>
      <c r="D18" s="1720"/>
      <c r="E18" s="1759"/>
      <c r="F18" s="1720"/>
      <c r="G18" s="67"/>
      <c r="H18" s="67"/>
      <c r="I18" s="67"/>
      <c r="J18" s="67"/>
      <c r="K18" s="67"/>
      <c r="L18" s="67"/>
      <c r="M18" s="1761"/>
      <c r="N18" s="1761"/>
      <c r="O18" s="738"/>
    </row>
    <row r="19" spans="1:15" ht="15" customHeight="1" thickBot="1">
      <c r="A19" s="3082" t="s">
        <v>220</v>
      </c>
      <c r="B19" s="3083"/>
      <c r="C19" s="1721"/>
      <c r="D19" s="1721"/>
      <c r="E19" s="1721"/>
      <c r="F19" s="1760"/>
      <c r="G19" s="1480">
        <f>SUM(G8:G18)</f>
        <v>0</v>
      </c>
      <c r="H19" s="1480">
        <f t="shared" ref="H19:N19" si="6">SUM(H8:H18)</f>
        <v>0</v>
      </c>
      <c r="I19" s="1480">
        <f t="shared" si="6"/>
        <v>0</v>
      </c>
      <c r="J19" s="1480">
        <f t="shared" si="6"/>
        <v>0</v>
      </c>
      <c r="K19" s="1480">
        <f t="shared" si="6"/>
        <v>0</v>
      </c>
      <c r="L19" s="1480">
        <f t="shared" si="6"/>
        <v>0</v>
      </c>
      <c r="M19" s="1480">
        <f t="shared" si="6"/>
        <v>0</v>
      </c>
      <c r="N19" s="1480">
        <f t="shared" si="6"/>
        <v>0</v>
      </c>
      <c r="O19" s="740"/>
    </row>
    <row r="20" spans="1:15" ht="15" customHeight="1">
      <c r="A20" s="350" t="s">
        <v>190</v>
      </c>
    </row>
    <row r="21" spans="1:15" ht="15" customHeight="1">
      <c r="A21" s="350" t="s">
        <v>212</v>
      </c>
    </row>
  </sheetData>
  <mergeCells count="1">
    <mergeCell ref="A19:B19"/>
  </mergeCells>
  <phoneticPr fontId="5" type="noConversion"/>
  <hyperlinks>
    <hyperlink ref="P3" location="目录!A1" display="目录"/>
  </hyperlinks>
  <printOptions horizontalCentered="1"/>
  <pageMargins left="0.31496062992125984" right="0.31496062992125984" top="0.74803149606299213" bottom="0.74803149606299213" header="0.31496062992125984" footer="0.31496062992125984"/>
  <pageSetup paperSize="9" scale="74" fitToHeight="0" orientation="landscape" blackAndWhite="1" verticalDpi="1200" r:id="rId1"/>
  <headerFooter alignWithMargins="0"/>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pageSetUpPr fitToPage="1"/>
  </sheetPr>
  <dimension ref="A1:K37"/>
  <sheetViews>
    <sheetView showZeros="0" view="pageBreakPreview" zoomScaleNormal="100" zoomScaleSheetLayoutView="100" workbookViewId="0">
      <pane xSplit="1" ySplit="9" topLeftCell="B10" activePane="bottomRight" state="frozen"/>
      <selection activeCell="I9" sqref="I9"/>
      <selection pane="topRight" activeCell="I9" sqref="I9"/>
      <selection pane="bottomLeft" activeCell="I9" sqref="I9"/>
      <selection pane="bottomRight" activeCell="O30" sqref="O30"/>
    </sheetView>
  </sheetViews>
  <sheetFormatPr defaultColWidth="9.140625" defaultRowHeight="12" customHeight="1"/>
  <cols>
    <col min="1" max="1" width="25.28515625" style="223" customWidth="1"/>
    <col min="2" max="3" width="12.5703125" style="472" customWidth="1"/>
    <col min="4" max="4" width="15.140625" style="472" customWidth="1"/>
    <col min="5" max="5" width="12.5703125" style="472" customWidth="1"/>
    <col min="6" max="6" width="15.28515625" style="472" customWidth="1"/>
    <col min="7" max="8" width="12.5703125" style="472" customWidth="1"/>
    <col min="9" max="9" width="15.5703125" style="475" customWidth="1"/>
    <col min="10" max="10" width="12.5703125" style="475" customWidth="1"/>
    <col min="11" max="11" width="15.28515625" style="476" customWidth="1"/>
    <col min="12" max="16384" width="9.140625" style="223"/>
  </cols>
  <sheetData>
    <row r="1" spans="1:11" s="564" customFormat="1" ht="15" customHeight="1">
      <c r="A1" s="2691" t="str">
        <f>HYPERLINK("#资产表审定!A1","返回资产表审定")</f>
        <v>返回资产表审定</v>
      </c>
      <c r="B1" s="2692" t="str">
        <f>HYPERLINK("#资产表原报!A1","返回资产表原报")</f>
        <v>返回资产表原报</v>
      </c>
      <c r="C1" s="561"/>
      <c r="D1" s="561"/>
      <c r="E1" s="561"/>
      <c r="F1" s="561"/>
      <c r="G1" s="561"/>
      <c r="H1" s="561"/>
      <c r="I1" s="562"/>
      <c r="J1" s="562"/>
      <c r="K1" s="563"/>
    </row>
    <row r="2" spans="1:11" s="555" customFormat="1" ht="30" customHeight="1">
      <c r="A2" s="552" t="s">
        <v>1126</v>
      </c>
      <c r="B2" s="552"/>
      <c r="C2" s="552"/>
      <c r="D2" s="552"/>
      <c r="E2" s="552"/>
      <c r="F2" s="552"/>
      <c r="G2" s="552"/>
      <c r="H2" s="552"/>
      <c r="I2" s="553"/>
      <c r="J2" s="553"/>
      <c r="K2" s="554"/>
    </row>
    <row r="3" spans="1:11" s="935" customFormat="1" ht="11.25">
      <c r="A3" s="1151"/>
      <c r="B3" s="1152"/>
      <c r="C3" s="1152"/>
      <c r="D3" s="1152"/>
      <c r="E3" s="1152"/>
      <c r="F3" s="1152"/>
      <c r="G3" s="1153"/>
      <c r="H3" s="1151"/>
      <c r="I3" s="1154"/>
      <c r="J3" s="1154"/>
      <c r="K3" s="1154" t="str">
        <f>"单位："&amp;表头!$C$5</f>
        <v>单位：人民币元</v>
      </c>
    </row>
    <row r="4" spans="1:11" s="1004" customFormat="1">
      <c r="A4" s="1155" t="str">
        <f>"客户："&amp;表头!C3</f>
        <v>客户：</v>
      </c>
      <c r="B4" s="1155"/>
      <c r="C4" s="1155"/>
      <c r="D4" s="948"/>
      <c r="E4" s="948"/>
      <c r="F4" s="948" t="str">
        <f>"编制人员："&amp;表头!$C$6</f>
        <v>编制人员：</v>
      </c>
      <c r="G4" s="1156"/>
      <c r="H4" s="1153"/>
      <c r="I4" s="1157"/>
      <c r="J4" s="1153" t="s">
        <v>1460</v>
      </c>
      <c r="K4" s="2143" t="s">
        <v>1431</v>
      </c>
    </row>
    <row r="5" spans="1:11" s="1004" customFormat="1" ht="11.25">
      <c r="A5" s="1155" t="str">
        <f>"报表截止日："&amp;TEXT(表头!C4,"yyyy-mm-dd")</f>
        <v>报表截止日：2019-12-31</v>
      </c>
      <c r="B5" s="1158"/>
      <c r="C5" s="1159"/>
      <c r="D5" s="948"/>
      <c r="E5" s="948"/>
      <c r="F5" s="948" t="str">
        <f>"会计主管："&amp;表头!$C$7</f>
        <v>会计主管：</v>
      </c>
      <c r="G5" s="1160"/>
      <c r="H5" s="1153"/>
      <c r="I5" s="1157"/>
      <c r="J5" s="1153" t="s">
        <v>1461</v>
      </c>
      <c r="K5" s="1161"/>
    </row>
    <row r="6" spans="1:11" ht="8.1" customHeight="1" thickBot="1">
      <c r="A6" s="159"/>
      <c r="B6" s="468"/>
      <c r="C6" s="468"/>
      <c r="D6" s="468"/>
      <c r="E6" s="468"/>
      <c r="F6" s="468"/>
      <c r="G6" s="468"/>
      <c r="H6" s="468"/>
      <c r="I6" s="473"/>
      <c r="J6" s="473"/>
    </row>
    <row r="7" spans="1:11" s="597" customFormat="1" ht="15" customHeight="1">
      <c r="A7" s="2769" t="s">
        <v>930</v>
      </c>
      <c r="B7" s="2771" t="s">
        <v>2277</v>
      </c>
      <c r="C7" s="2771"/>
      <c r="D7" s="2771"/>
      <c r="E7" s="2771"/>
      <c r="F7" s="2771"/>
      <c r="G7" s="2771" t="s">
        <v>2276</v>
      </c>
      <c r="H7" s="2771"/>
      <c r="I7" s="2771"/>
      <c r="J7" s="2771"/>
      <c r="K7" s="2772"/>
    </row>
    <row r="8" spans="1:11" s="597" customFormat="1" ht="15" customHeight="1">
      <c r="A8" s="2770"/>
      <c r="B8" s="660" t="s">
        <v>931</v>
      </c>
      <c r="C8" s="660" t="s">
        <v>932</v>
      </c>
      <c r="D8" s="660" t="s">
        <v>933</v>
      </c>
      <c r="E8" s="660" t="s">
        <v>1132</v>
      </c>
      <c r="F8" s="660" t="s">
        <v>934</v>
      </c>
      <c r="G8" s="660" t="s">
        <v>931</v>
      </c>
      <c r="H8" s="660" t="s">
        <v>932</v>
      </c>
      <c r="I8" s="545" t="s">
        <v>935</v>
      </c>
      <c r="J8" s="545" t="s">
        <v>1133</v>
      </c>
      <c r="K8" s="2275" t="s">
        <v>934</v>
      </c>
    </row>
    <row r="9" spans="1:11" s="542" customFormat="1" ht="15" customHeight="1">
      <c r="A9" s="2276" t="s">
        <v>941</v>
      </c>
      <c r="B9" s="1162"/>
      <c r="C9" s="1162"/>
      <c r="D9" s="1162">
        <f>SUM(D10:D16)</f>
        <v>0</v>
      </c>
      <c r="E9" s="1162">
        <f>SUM(E10:E16)</f>
        <v>0</v>
      </c>
      <c r="F9" s="1162">
        <f>SUM(F10:F16)</f>
        <v>0</v>
      </c>
      <c r="G9" s="1162"/>
      <c r="H9" s="1162"/>
      <c r="I9" s="1162">
        <f>SUM(I10:I16)</f>
        <v>0</v>
      </c>
      <c r="J9" s="1162">
        <f>SUM(J10:J16)</f>
        <v>0</v>
      </c>
      <c r="K9" s="2277">
        <f>SUM(K10:K16)</f>
        <v>0</v>
      </c>
    </row>
    <row r="10" spans="1:11" ht="15" customHeight="1">
      <c r="A10" s="2278" t="s">
        <v>943</v>
      </c>
      <c r="B10" s="132"/>
      <c r="C10" s="132"/>
      <c r="D10" s="28">
        <f t="shared" ref="D10:D16" si="0">ROUND(B10*C10,2)</f>
        <v>0</v>
      </c>
      <c r="E10" s="1163"/>
      <c r="F10" s="28">
        <f>D10+E10</f>
        <v>0</v>
      </c>
      <c r="G10" s="132"/>
      <c r="H10" s="132"/>
      <c r="I10" s="28">
        <f t="shared" ref="I10:I16" si="1">ROUND(G10*H10,2)</f>
        <v>0</v>
      </c>
      <c r="J10" s="1163"/>
      <c r="K10" s="2279">
        <f>I10+J10</f>
        <v>0</v>
      </c>
    </row>
    <row r="11" spans="1:11" ht="15" customHeight="1">
      <c r="A11" s="2280" t="s">
        <v>938</v>
      </c>
      <c r="B11" s="1164"/>
      <c r="C11" s="132"/>
      <c r="D11" s="28">
        <f t="shared" si="0"/>
        <v>0</v>
      </c>
      <c r="E11" s="1163"/>
      <c r="F11" s="28">
        <f t="shared" ref="F11:F31" si="2">D11+E11</f>
        <v>0</v>
      </c>
      <c r="G11" s="132"/>
      <c r="H11" s="132"/>
      <c r="I11" s="28">
        <f t="shared" si="1"/>
        <v>0</v>
      </c>
      <c r="J11" s="1163"/>
      <c r="K11" s="2279">
        <f>I11+J11</f>
        <v>0</v>
      </c>
    </row>
    <row r="12" spans="1:11" ht="15" customHeight="1">
      <c r="A12" s="2280" t="s">
        <v>939</v>
      </c>
      <c r="B12" s="132"/>
      <c r="C12" s="132"/>
      <c r="D12" s="28">
        <f t="shared" si="0"/>
        <v>0</v>
      </c>
      <c r="E12" s="1163"/>
      <c r="F12" s="28">
        <f t="shared" si="2"/>
        <v>0</v>
      </c>
      <c r="G12" s="132"/>
      <c r="H12" s="132"/>
      <c r="I12" s="28">
        <f t="shared" si="1"/>
        <v>0</v>
      </c>
      <c r="J12" s="1163"/>
      <c r="K12" s="2279">
        <f t="shared" ref="K12:K31" si="3">I12+J12</f>
        <v>0</v>
      </c>
    </row>
    <row r="13" spans="1:11" ht="15" customHeight="1">
      <c r="A13" s="2280" t="s">
        <v>944</v>
      </c>
      <c r="B13" s="132"/>
      <c r="C13" s="132"/>
      <c r="D13" s="28">
        <f t="shared" si="0"/>
        <v>0</v>
      </c>
      <c r="E13" s="1163"/>
      <c r="F13" s="28">
        <f t="shared" si="2"/>
        <v>0</v>
      </c>
      <c r="G13" s="132"/>
      <c r="H13" s="132"/>
      <c r="I13" s="28">
        <f t="shared" si="1"/>
        <v>0</v>
      </c>
      <c r="J13" s="1163"/>
      <c r="K13" s="2279">
        <f>I13+J13</f>
        <v>0</v>
      </c>
    </row>
    <row r="14" spans="1:11" ht="15" customHeight="1">
      <c r="A14" s="2280" t="s">
        <v>940</v>
      </c>
      <c r="B14" s="132"/>
      <c r="C14" s="132"/>
      <c r="D14" s="28">
        <f t="shared" si="0"/>
        <v>0</v>
      </c>
      <c r="E14" s="1163"/>
      <c r="F14" s="28">
        <f t="shared" si="2"/>
        <v>0</v>
      </c>
      <c r="G14" s="132"/>
      <c r="H14" s="132"/>
      <c r="I14" s="28">
        <f t="shared" si="1"/>
        <v>0</v>
      </c>
      <c r="J14" s="1163"/>
      <c r="K14" s="2279">
        <f t="shared" si="3"/>
        <v>0</v>
      </c>
    </row>
    <row r="15" spans="1:11" ht="15" customHeight="1">
      <c r="A15" s="2280"/>
      <c r="B15" s="132"/>
      <c r="C15" s="132"/>
      <c r="D15" s="28">
        <f t="shared" si="0"/>
        <v>0</v>
      </c>
      <c r="E15" s="1163"/>
      <c r="F15" s="28">
        <f t="shared" si="2"/>
        <v>0</v>
      </c>
      <c r="G15" s="132"/>
      <c r="H15" s="132"/>
      <c r="I15" s="28">
        <f t="shared" si="1"/>
        <v>0</v>
      </c>
      <c r="J15" s="1163"/>
      <c r="K15" s="2279">
        <f t="shared" si="3"/>
        <v>0</v>
      </c>
    </row>
    <row r="16" spans="1:11" ht="15" customHeight="1">
      <c r="A16" s="2281"/>
      <c r="B16" s="132"/>
      <c r="C16" s="132"/>
      <c r="D16" s="28">
        <f t="shared" si="0"/>
        <v>0</v>
      </c>
      <c r="E16" s="1163"/>
      <c r="F16" s="28">
        <f t="shared" si="2"/>
        <v>0</v>
      </c>
      <c r="G16" s="145"/>
      <c r="H16" s="145"/>
      <c r="I16" s="28">
        <f t="shared" si="1"/>
        <v>0</v>
      </c>
      <c r="J16" s="1163"/>
      <c r="K16" s="2279">
        <f t="shared" si="3"/>
        <v>0</v>
      </c>
    </row>
    <row r="17" spans="1:11" s="293" customFormat="1" ht="15" customHeight="1">
      <c r="A17" s="2282" t="s">
        <v>180</v>
      </c>
      <c r="B17" s="1165"/>
      <c r="C17" s="1165"/>
      <c r="D17" s="1165">
        <f>SUM(D18:D24)</f>
        <v>0</v>
      </c>
      <c r="E17" s="1165">
        <f>SUM(E18:E24)</f>
        <v>0</v>
      </c>
      <c r="F17" s="1165">
        <f>SUM(F18:F24)</f>
        <v>0</v>
      </c>
      <c r="G17" s="1165"/>
      <c r="H17" s="1165"/>
      <c r="I17" s="1165">
        <f>SUM(I18:I24)</f>
        <v>0</v>
      </c>
      <c r="J17" s="1165">
        <f>SUM(J18:J24)</f>
        <v>0</v>
      </c>
      <c r="K17" s="2283">
        <f>SUM(K18:K24)</f>
        <v>0</v>
      </c>
    </row>
    <row r="18" spans="1:11" ht="15" customHeight="1">
      <c r="A18" s="2284" t="str">
        <f t="shared" ref="A18:A23" si="4">A10</f>
        <v>其中：人民币</v>
      </c>
      <c r="B18" s="132"/>
      <c r="C18" s="132"/>
      <c r="D18" s="28">
        <f>ROUND(B18*C18,2)</f>
        <v>0</v>
      </c>
      <c r="E18" s="1163"/>
      <c r="F18" s="28">
        <f t="shared" si="2"/>
        <v>0</v>
      </c>
      <c r="G18" s="132"/>
      <c r="H18" s="132"/>
      <c r="I18" s="28">
        <f t="shared" ref="I18:I23" si="5">ROUND(G18*H18,2)</f>
        <v>0</v>
      </c>
      <c r="J18" s="1163"/>
      <c r="K18" s="2279">
        <f>I18+J18</f>
        <v>0</v>
      </c>
    </row>
    <row r="19" spans="1:11" ht="15" customHeight="1">
      <c r="A19" s="2281" t="str">
        <f t="shared" si="4"/>
        <v xml:space="preserve">      美元</v>
      </c>
      <c r="B19" s="132"/>
      <c r="C19" s="132"/>
      <c r="D19" s="28">
        <f t="shared" ref="D19:D24" si="6">ROUND(B19*C19,2)</f>
        <v>0</v>
      </c>
      <c r="E19" s="1163"/>
      <c r="F19" s="28">
        <f t="shared" si="2"/>
        <v>0</v>
      </c>
      <c r="G19" s="132"/>
      <c r="H19" s="132"/>
      <c r="I19" s="28">
        <f t="shared" si="5"/>
        <v>0</v>
      </c>
      <c r="J19" s="1163"/>
      <c r="K19" s="2279">
        <f t="shared" si="3"/>
        <v>0</v>
      </c>
    </row>
    <row r="20" spans="1:11" ht="15" customHeight="1">
      <c r="A20" s="2281" t="str">
        <f t="shared" si="4"/>
        <v xml:space="preserve">      日元</v>
      </c>
      <c r="B20" s="132"/>
      <c r="C20" s="132"/>
      <c r="D20" s="28">
        <f t="shared" si="6"/>
        <v>0</v>
      </c>
      <c r="E20" s="1163"/>
      <c r="F20" s="28">
        <f t="shared" si="2"/>
        <v>0</v>
      </c>
      <c r="G20" s="132"/>
      <c r="H20" s="132"/>
      <c r="I20" s="28">
        <f t="shared" si="5"/>
        <v>0</v>
      </c>
      <c r="J20" s="1163"/>
      <c r="K20" s="2279">
        <f t="shared" si="3"/>
        <v>0</v>
      </c>
    </row>
    <row r="21" spans="1:11" ht="15" customHeight="1">
      <c r="A21" s="2281" t="str">
        <f t="shared" si="4"/>
        <v xml:space="preserve">      港币</v>
      </c>
      <c r="B21" s="132"/>
      <c r="C21" s="132"/>
      <c r="D21" s="28">
        <f t="shared" si="6"/>
        <v>0</v>
      </c>
      <c r="E21" s="1163"/>
      <c r="F21" s="28">
        <f t="shared" si="2"/>
        <v>0</v>
      </c>
      <c r="G21" s="132"/>
      <c r="H21" s="132"/>
      <c r="I21" s="28">
        <f t="shared" si="5"/>
        <v>0</v>
      </c>
      <c r="J21" s="1163"/>
      <c r="K21" s="2279">
        <f t="shared" si="3"/>
        <v>0</v>
      </c>
    </row>
    <row r="22" spans="1:11" ht="15" customHeight="1">
      <c r="A22" s="2281" t="str">
        <f t="shared" si="4"/>
        <v xml:space="preserve">      欧元</v>
      </c>
      <c r="B22" s="132"/>
      <c r="C22" s="132"/>
      <c r="D22" s="28">
        <f t="shared" si="6"/>
        <v>0</v>
      </c>
      <c r="E22" s="1163"/>
      <c r="F22" s="28">
        <f t="shared" si="2"/>
        <v>0</v>
      </c>
      <c r="G22" s="132"/>
      <c r="H22" s="132"/>
      <c r="I22" s="28">
        <f t="shared" si="5"/>
        <v>0</v>
      </c>
      <c r="J22" s="1163"/>
      <c r="K22" s="2279">
        <f t="shared" si="3"/>
        <v>0</v>
      </c>
    </row>
    <row r="23" spans="1:11" ht="15" customHeight="1">
      <c r="A23" s="2281">
        <f t="shared" si="4"/>
        <v>0</v>
      </c>
      <c r="B23" s="132"/>
      <c r="C23" s="132"/>
      <c r="D23" s="28">
        <f t="shared" si="6"/>
        <v>0</v>
      </c>
      <c r="E23" s="1163"/>
      <c r="F23" s="28">
        <f t="shared" si="2"/>
        <v>0</v>
      </c>
      <c r="G23" s="132"/>
      <c r="H23" s="132"/>
      <c r="I23" s="28">
        <f t="shared" si="5"/>
        <v>0</v>
      </c>
      <c r="J23" s="1163"/>
      <c r="K23" s="2279">
        <f t="shared" si="3"/>
        <v>0</v>
      </c>
    </row>
    <row r="24" spans="1:11" ht="15" customHeight="1">
      <c r="A24" s="2281"/>
      <c r="B24" s="145"/>
      <c r="C24" s="145"/>
      <c r="D24" s="28">
        <f t="shared" si="6"/>
        <v>0</v>
      </c>
      <c r="E24" s="1163"/>
      <c r="F24" s="28">
        <f t="shared" si="2"/>
        <v>0</v>
      </c>
      <c r="G24" s="145"/>
      <c r="H24" s="145"/>
      <c r="I24" s="28"/>
      <c r="J24" s="1163"/>
      <c r="K24" s="2279">
        <f t="shared" si="3"/>
        <v>0</v>
      </c>
    </row>
    <row r="25" spans="1:11" s="293" customFormat="1" ht="15" customHeight="1">
      <c r="A25" s="2282" t="s">
        <v>181</v>
      </c>
      <c r="B25" s="1165"/>
      <c r="C25" s="1165"/>
      <c r="D25" s="1165">
        <f>SUM(D26:D32)</f>
        <v>0</v>
      </c>
      <c r="E25" s="1165">
        <f>SUM(E26:E32)</f>
        <v>0</v>
      </c>
      <c r="F25" s="1165">
        <f>SUM(F26:F32)</f>
        <v>0</v>
      </c>
      <c r="G25" s="1165"/>
      <c r="H25" s="1165"/>
      <c r="I25" s="1165">
        <f>SUM(I26:I32)</f>
        <v>0</v>
      </c>
      <c r="J25" s="1165">
        <f>SUM(J26:J32)</f>
        <v>0</v>
      </c>
      <c r="K25" s="2283">
        <f>SUM(K26:K32)</f>
        <v>0</v>
      </c>
    </row>
    <row r="26" spans="1:11" ht="15" customHeight="1">
      <c r="A26" s="2284" t="str">
        <f t="shared" ref="A26:A31" si="7">A10</f>
        <v>其中：人民币</v>
      </c>
      <c r="B26" s="132"/>
      <c r="C26" s="132"/>
      <c r="D26" s="28">
        <f t="shared" ref="D26:D31" si="8">ROUND(B26*C26,2)</f>
        <v>0</v>
      </c>
      <c r="E26" s="1163"/>
      <c r="F26" s="28">
        <f t="shared" si="2"/>
        <v>0</v>
      </c>
      <c r="G26" s="132"/>
      <c r="H26" s="132"/>
      <c r="I26" s="28">
        <f t="shared" ref="I26:I31" si="9">ROUND(G26*H26,2)</f>
        <v>0</v>
      </c>
      <c r="J26" s="1163"/>
      <c r="K26" s="2279">
        <f>I26+J26</f>
        <v>0</v>
      </c>
    </row>
    <row r="27" spans="1:11" ht="15" customHeight="1">
      <c r="A27" s="2281" t="str">
        <f t="shared" si="7"/>
        <v xml:space="preserve">      美元</v>
      </c>
      <c r="B27" s="132"/>
      <c r="C27" s="132"/>
      <c r="D27" s="28">
        <f t="shared" si="8"/>
        <v>0</v>
      </c>
      <c r="E27" s="1163"/>
      <c r="F27" s="28">
        <f t="shared" si="2"/>
        <v>0</v>
      </c>
      <c r="G27" s="132"/>
      <c r="H27" s="132"/>
      <c r="I27" s="28">
        <f t="shared" si="9"/>
        <v>0</v>
      </c>
      <c r="J27" s="1163"/>
      <c r="K27" s="2279">
        <f t="shared" si="3"/>
        <v>0</v>
      </c>
    </row>
    <row r="28" spans="1:11" ht="15" customHeight="1">
      <c r="A28" s="2281" t="str">
        <f t="shared" si="7"/>
        <v xml:space="preserve">      日元</v>
      </c>
      <c r="B28" s="132"/>
      <c r="C28" s="132"/>
      <c r="D28" s="28">
        <f t="shared" si="8"/>
        <v>0</v>
      </c>
      <c r="E28" s="1163"/>
      <c r="F28" s="28">
        <f t="shared" si="2"/>
        <v>0</v>
      </c>
      <c r="G28" s="132"/>
      <c r="H28" s="132"/>
      <c r="I28" s="28">
        <f t="shared" si="9"/>
        <v>0</v>
      </c>
      <c r="J28" s="1163"/>
      <c r="K28" s="2279">
        <f t="shared" si="3"/>
        <v>0</v>
      </c>
    </row>
    <row r="29" spans="1:11" ht="15" customHeight="1">
      <c r="A29" s="2281" t="str">
        <f t="shared" si="7"/>
        <v xml:space="preserve">      港币</v>
      </c>
      <c r="B29" s="132"/>
      <c r="C29" s="132"/>
      <c r="D29" s="28">
        <f t="shared" si="8"/>
        <v>0</v>
      </c>
      <c r="E29" s="1163"/>
      <c r="F29" s="28">
        <f t="shared" si="2"/>
        <v>0</v>
      </c>
      <c r="G29" s="132"/>
      <c r="H29" s="132"/>
      <c r="I29" s="28">
        <f t="shared" si="9"/>
        <v>0</v>
      </c>
      <c r="J29" s="1163"/>
      <c r="K29" s="2279">
        <f t="shared" si="3"/>
        <v>0</v>
      </c>
    </row>
    <row r="30" spans="1:11" ht="15" customHeight="1">
      <c r="A30" s="2281" t="str">
        <f t="shared" si="7"/>
        <v xml:space="preserve">      欧元</v>
      </c>
      <c r="B30" s="132"/>
      <c r="C30" s="132"/>
      <c r="D30" s="28">
        <f t="shared" si="8"/>
        <v>0</v>
      </c>
      <c r="E30" s="1163"/>
      <c r="F30" s="28">
        <f t="shared" si="2"/>
        <v>0</v>
      </c>
      <c r="G30" s="132"/>
      <c r="H30" s="132"/>
      <c r="I30" s="28">
        <f t="shared" si="9"/>
        <v>0</v>
      </c>
      <c r="J30" s="1163"/>
      <c r="K30" s="2279">
        <f t="shared" si="3"/>
        <v>0</v>
      </c>
    </row>
    <row r="31" spans="1:11" ht="15" customHeight="1">
      <c r="A31" s="2281">
        <f t="shared" si="7"/>
        <v>0</v>
      </c>
      <c r="B31" s="132"/>
      <c r="C31" s="132"/>
      <c r="D31" s="28">
        <f t="shared" si="8"/>
        <v>0</v>
      </c>
      <c r="E31" s="1163"/>
      <c r="F31" s="28">
        <f t="shared" si="2"/>
        <v>0</v>
      </c>
      <c r="G31" s="132"/>
      <c r="H31" s="132"/>
      <c r="I31" s="28">
        <f t="shared" si="9"/>
        <v>0</v>
      </c>
      <c r="J31" s="1163"/>
      <c r="K31" s="2279">
        <f t="shared" si="3"/>
        <v>0</v>
      </c>
    </row>
    <row r="32" spans="1:11" ht="15" customHeight="1">
      <c r="A32" s="2281"/>
      <c r="B32" s="28"/>
      <c r="C32" s="28"/>
      <c r="D32" s="28"/>
      <c r="E32" s="28"/>
      <c r="F32" s="28"/>
      <c r="G32" s="28"/>
      <c r="H32" s="28"/>
      <c r="I32" s="28"/>
      <c r="J32" s="28"/>
      <c r="K32" s="2279"/>
    </row>
    <row r="33" spans="1:11" s="293" customFormat="1" ht="15" customHeight="1">
      <c r="A33" s="2285" t="s">
        <v>942</v>
      </c>
      <c r="B33" s="1165"/>
      <c r="C33" s="1165"/>
      <c r="D33" s="1165">
        <f>D9+D17+D25</f>
        <v>0</v>
      </c>
      <c r="E33" s="1165">
        <f>E9+E17+E25</f>
        <v>0</v>
      </c>
      <c r="F33" s="1165">
        <f>F9+F17+F25</f>
        <v>0</v>
      </c>
      <c r="G33" s="1165"/>
      <c r="H33" s="1165"/>
      <c r="I33" s="1165">
        <f>I9+I17+I25</f>
        <v>0</v>
      </c>
      <c r="J33" s="1165">
        <f>J9+J17+J25</f>
        <v>0</v>
      </c>
      <c r="K33" s="2283">
        <f>K9+K17+K25</f>
        <v>0</v>
      </c>
    </row>
    <row r="34" spans="1:11" ht="15" customHeight="1" thickBot="1">
      <c r="A34" s="2286" t="s">
        <v>737</v>
      </c>
      <c r="B34" s="1908" t="s">
        <v>739</v>
      </c>
      <c r="C34" s="1908" t="s">
        <v>739</v>
      </c>
      <c r="D34" s="2287"/>
      <c r="E34" s="2288"/>
      <c r="F34" s="2289">
        <f>D34+E34</f>
        <v>0</v>
      </c>
      <c r="G34" s="1908" t="s">
        <v>738</v>
      </c>
      <c r="H34" s="1908" t="s">
        <v>738</v>
      </c>
      <c r="I34" s="2287"/>
      <c r="J34" s="2288"/>
      <c r="K34" s="2290">
        <f>I34+J34</f>
        <v>0</v>
      </c>
    </row>
    <row r="35" spans="1:11" ht="15" customHeight="1">
      <c r="A35" s="2654" t="s">
        <v>2470</v>
      </c>
      <c r="B35" s="469"/>
      <c r="C35" s="469"/>
      <c r="D35" s="470"/>
      <c r="E35" s="470"/>
      <c r="F35" s="470"/>
      <c r="G35" s="469"/>
      <c r="H35" s="469"/>
      <c r="I35" s="470"/>
      <c r="J35" s="470"/>
    </row>
    <row r="36" spans="1:11" ht="15" customHeight="1">
      <c r="A36" s="303" t="s">
        <v>2479</v>
      </c>
      <c r="B36" s="471"/>
      <c r="C36" s="471"/>
      <c r="D36" s="471"/>
      <c r="E36" s="471"/>
      <c r="F36" s="471"/>
      <c r="G36" s="471"/>
      <c r="H36" s="471"/>
    </row>
    <row r="37" spans="1:11" ht="12" customHeight="1">
      <c r="A37" s="295"/>
      <c r="B37" s="471"/>
      <c r="C37" s="471"/>
      <c r="D37" s="471"/>
      <c r="E37" s="471"/>
      <c r="F37" s="471"/>
      <c r="G37" s="471"/>
      <c r="H37" s="471"/>
    </row>
  </sheetData>
  <mergeCells count="3">
    <mergeCell ref="A7:A8"/>
    <mergeCell ref="B7:F7"/>
    <mergeCell ref="G7:K7"/>
  </mergeCells>
  <phoneticPr fontId="5" type="noConversion"/>
  <printOptions horizontalCentered="1"/>
  <pageMargins left="0.70866141732283472" right="0.70866141732283472" top="0.74803149606299213" bottom="0.74803149606299213" header="0.31496062992125984" footer="0.31496062992125984"/>
  <pageSetup paperSize="9" scale="88" fitToWidth="0" orientation="landscape" blackAndWhite="1" r:id="rId1"/>
  <headerFooter alignWithMargins="0"/>
  <legacyDrawingHF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theme="5" tint="-0.249977111117893"/>
    <pageSetUpPr fitToPage="1"/>
  </sheetPr>
  <dimension ref="A1:J34"/>
  <sheetViews>
    <sheetView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E13" sqref="E13"/>
    </sheetView>
  </sheetViews>
  <sheetFormatPr defaultColWidth="9.140625" defaultRowHeight="12"/>
  <cols>
    <col min="1" max="1" width="36.42578125" style="370" customWidth="1"/>
    <col min="2" max="6" width="12.5703125" style="370" customWidth="1"/>
    <col min="7" max="10" width="12.5703125" style="767" customWidth="1"/>
    <col min="11" max="16384" width="9.140625" style="370"/>
  </cols>
  <sheetData>
    <row r="1" spans="1:10" s="721" customFormat="1" ht="15" customHeight="1">
      <c r="A1" s="2691" t="str">
        <f>HYPERLINK("#负债表审定!A1","返回负债表审定")</f>
        <v>返回负债表审定</v>
      </c>
      <c r="B1" s="2692" t="str">
        <f>HYPERLINK("#负债表原报!A1","返回负债表原报")</f>
        <v>返回负债表原报</v>
      </c>
      <c r="C1" s="770"/>
      <c r="D1" s="770"/>
      <c r="E1" s="770"/>
      <c r="F1" s="770"/>
      <c r="G1" s="722"/>
      <c r="H1" s="722"/>
      <c r="I1" s="722"/>
      <c r="J1" s="722"/>
    </row>
    <row r="2" spans="1:10" s="369" customFormat="1" ht="30" customHeight="1">
      <c r="A2" s="2859" t="s">
        <v>2084</v>
      </c>
      <c r="B2" s="2859"/>
      <c r="C2" s="2859"/>
      <c r="D2" s="2859"/>
      <c r="E2" s="2859"/>
      <c r="F2" s="2859"/>
      <c r="G2" s="2859"/>
      <c r="H2" s="2859"/>
      <c r="I2" s="2859"/>
      <c r="J2" s="2859"/>
    </row>
    <row r="3" spans="1:10" s="1641" customFormat="1" ht="11.25">
      <c r="A3" s="960"/>
      <c r="B3" s="942"/>
      <c r="C3" s="942"/>
      <c r="D3" s="1639"/>
      <c r="E3" s="1639"/>
      <c r="F3" s="944"/>
      <c r="G3" s="1640"/>
      <c r="H3" s="1640"/>
      <c r="I3" s="1640"/>
      <c r="J3" s="944" t="str">
        <f>"单位："&amp;表头!$C$5</f>
        <v>单位：人民币元</v>
      </c>
    </row>
    <row r="4" spans="1:10" s="1641" customFormat="1">
      <c r="A4" s="945" t="str">
        <f>"客户："&amp;表头!C3</f>
        <v>客户：</v>
      </c>
      <c r="B4" s="942"/>
      <c r="C4" s="948"/>
      <c r="D4" s="948" t="str">
        <f>"编制人员："&amp;表头!$C$6</f>
        <v>编制人员：</v>
      </c>
      <c r="E4" s="950"/>
      <c r="F4" s="950"/>
      <c r="G4" s="1640"/>
      <c r="H4" s="1640"/>
      <c r="I4" s="950" t="s">
        <v>1460</v>
      </c>
      <c r="J4" s="2085" t="s">
        <v>213</v>
      </c>
    </row>
    <row r="5" spans="1:10" s="1641" customFormat="1" ht="11.25">
      <c r="A5" s="945" t="str">
        <f>"报表截止日："&amp;TEXT(表头!C4,"yyyy-mm-dd")</f>
        <v>报表截止日：2019-12-31</v>
      </c>
      <c r="B5" s="942"/>
      <c r="C5" s="948"/>
      <c r="D5" s="948" t="str">
        <f>"会计主管："&amp;表头!$C$7</f>
        <v>会计主管：</v>
      </c>
      <c r="E5" s="950"/>
      <c r="F5" s="950"/>
      <c r="G5" s="1640"/>
      <c r="H5" s="1640"/>
      <c r="I5" s="950" t="s">
        <v>1461</v>
      </c>
      <c r="J5" s="1640"/>
    </row>
    <row r="6" spans="1:10" s="1641" customFormat="1" ht="8.1" customHeight="1" thickBot="1">
      <c r="A6" s="945"/>
      <c r="B6" s="1639"/>
      <c r="C6" s="946"/>
      <c r="D6" s="1639"/>
      <c r="E6" s="950"/>
      <c r="F6" s="950"/>
      <c r="G6" s="1640"/>
      <c r="H6" s="1640"/>
      <c r="I6" s="1640"/>
      <c r="J6" s="1640"/>
    </row>
    <row r="7" spans="1:10" s="1641" customFormat="1" ht="15" customHeight="1">
      <c r="A7" s="2149" t="s">
        <v>138</v>
      </c>
      <c r="B7" s="2150" t="s">
        <v>137</v>
      </c>
      <c r="C7" s="2150" t="s">
        <v>1325</v>
      </c>
      <c r="D7" s="2150" t="s">
        <v>1326</v>
      </c>
      <c r="E7" s="2150" t="s">
        <v>136</v>
      </c>
      <c r="F7" s="2150" t="s">
        <v>214</v>
      </c>
      <c r="G7" s="2151" t="s">
        <v>135</v>
      </c>
      <c r="H7" s="2151" t="s">
        <v>1327</v>
      </c>
      <c r="I7" s="2151" t="s">
        <v>1328</v>
      </c>
      <c r="J7" s="2152" t="s">
        <v>7</v>
      </c>
    </row>
    <row r="8" spans="1:10" ht="15" customHeight="1">
      <c r="A8" s="2153" t="s">
        <v>134</v>
      </c>
      <c r="B8" s="175"/>
      <c r="C8" s="769"/>
      <c r="D8" s="869">
        <f>B8+C8</f>
        <v>0</v>
      </c>
      <c r="E8" s="175"/>
      <c r="F8" s="175"/>
      <c r="G8" s="768">
        <f>B8+E8-F8</f>
        <v>0</v>
      </c>
      <c r="H8" s="769"/>
      <c r="I8" s="768">
        <f>G8+H8</f>
        <v>0</v>
      </c>
      <c r="J8" s="2154"/>
    </row>
    <row r="9" spans="1:10" ht="15" customHeight="1">
      <c r="A9" s="2153" t="s">
        <v>215</v>
      </c>
      <c r="B9" s="357">
        <f>SUM(B10:B11)</f>
        <v>0</v>
      </c>
      <c r="C9" s="357">
        <f t="shared" ref="C9:F9" si="0">SUM(C10:C11)</f>
        <v>0</v>
      </c>
      <c r="D9" s="768">
        <f t="shared" si="0"/>
        <v>0</v>
      </c>
      <c r="E9" s="357">
        <f t="shared" si="0"/>
        <v>0</v>
      </c>
      <c r="F9" s="357">
        <f t="shared" si="0"/>
        <v>0</v>
      </c>
      <c r="G9" s="357">
        <f>SUM(G10:G11)</f>
        <v>0</v>
      </c>
      <c r="H9" s="357">
        <f>SUM(H10:H11)</f>
        <v>0</v>
      </c>
      <c r="I9" s="768">
        <f t="shared" ref="I9:I17" si="1">G9+H9</f>
        <v>0</v>
      </c>
      <c r="J9" s="2155"/>
    </row>
    <row r="10" spans="1:10" ht="15" customHeight="1">
      <c r="A10" s="2156" t="s">
        <v>216</v>
      </c>
      <c r="B10" s="175"/>
      <c r="C10" s="769"/>
      <c r="D10" s="869">
        <f t="shared" ref="D10:D11" si="2">B10+C10</f>
        <v>0</v>
      </c>
      <c r="E10" s="175"/>
      <c r="F10" s="175"/>
      <c r="G10" s="768">
        <f>B10+E10-F10</f>
        <v>0</v>
      </c>
      <c r="H10" s="769"/>
      <c r="I10" s="768">
        <f>G10+H10</f>
        <v>0</v>
      </c>
      <c r="J10" s="2154"/>
    </row>
    <row r="11" spans="1:10" ht="15" customHeight="1">
      <c r="A11" s="2156" t="s">
        <v>133</v>
      </c>
      <c r="B11" s="175"/>
      <c r="C11" s="769"/>
      <c r="D11" s="869">
        <f t="shared" si="2"/>
        <v>0</v>
      </c>
      <c r="E11" s="175"/>
      <c r="F11" s="175"/>
      <c r="G11" s="768">
        <f>B11+E11-F11</f>
        <v>0</v>
      </c>
      <c r="H11" s="769"/>
      <c r="I11" s="768">
        <f t="shared" si="1"/>
        <v>0</v>
      </c>
      <c r="J11" s="2154"/>
    </row>
    <row r="12" spans="1:10" ht="15" customHeight="1">
      <c r="A12" s="2156" t="s">
        <v>2085</v>
      </c>
      <c r="B12" s="357">
        <f>SUM(B13:B17)</f>
        <v>0</v>
      </c>
      <c r="C12" s="357">
        <f t="shared" ref="C12:F12" si="3">SUM(C13:C17)</f>
        <v>0</v>
      </c>
      <c r="D12" s="768">
        <f t="shared" si="3"/>
        <v>0</v>
      </c>
      <c r="E12" s="357">
        <f>SUM(E13:E17)</f>
        <v>0</v>
      </c>
      <c r="F12" s="357">
        <f t="shared" si="3"/>
        <v>0</v>
      </c>
      <c r="G12" s="357">
        <f>SUM(G13:G17)</f>
        <v>0</v>
      </c>
      <c r="H12" s="357">
        <f>SUM(H13:H17)</f>
        <v>0</v>
      </c>
      <c r="I12" s="768">
        <f>G12+H12</f>
        <v>0</v>
      </c>
      <c r="J12" s="2155"/>
    </row>
    <row r="13" spans="1:10" ht="15" customHeight="1">
      <c r="A13" s="2156" t="s">
        <v>217</v>
      </c>
      <c r="B13" s="175"/>
      <c r="C13" s="769"/>
      <c r="D13" s="869">
        <f t="shared" ref="D13:D17" si="4">B13+C13</f>
        <v>0</v>
      </c>
      <c r="E13" s="175"/>
      <c r="F13" s="175"/>
      <c r="G13" s="768">
        <f>B13+E13-F13</f>
        <v>0</v>
      </c>
      <c r="H13" s="769"/>
      <c r="I13" s="768">
        <f>G13+H13</f>
        <v>0</v>
      </c>
      <c r="J13" s="2154"/>
    </row>
    <row r="14" spans="1:10" ht="15" customHeight="1">
      <c r="A14" s="2156" t="s">
        <v>132</v>
      </c>
      <c r="B14" s="175"/>
      <c r="C14" s="769"/>
      <c r="D14" s="869">
        <f t="shared" si="4"/>
        <v>0</v>
      </c>
      <c r="E14" s="175"/>
      <c r="F14" s="175"/>
      <c r="G14" s="768">
        <f>B14+E14-F14</f>
        <v>0</v>
      </c>
      <c r="H14" s="769"/>
      <c r="I14" s="768">
        <f t="shared" si="1"/>
        <v>0</v>
      </c>
      <c r="J14" s="2154"/>
    </row>
    <row r="15" spans="1:10" ht="15" customHeight="1">
      <c r="A15" s="2156" t="s">
        <v>218</v>
      </c>
      <c r="B15" s="175"/>
      <c r="C15" s="769"/>
      <c r="D15" s="869">
        <f t="shared" si="4"/>
        <v>0</v>
      </c>
      <c r="E15" s="175"/>
      <c r="F15" s="175"/>
      <c r="G15" s="768">
        <f>B15+E15-F15</f>
        <v>0</v>
      </c>
      <c r="H15" s="769"/>
      <c r="I15" s="768">
        <f t="shared" si="1"/>
        <v>0</v>
      </c>
      <c r="J15" s="2154"/>
    </row>
    <row r="16" spans="1:10" ht="15" customHeight="1">
      <c r="A16" s="2156" t="s">
        <v>131</v>
      </c>
      <c r="B16" s="175"/>
      <c r="C16" s="769"/>
      <c r="D16" s="869">
        <f t="shared" si="4"/>
        <v>0</v>
      </c>
      <c r="E16" s="175"/>
      <c r="F16" s="175"/>
      <c r="G16" s="768">
        <f>B16+E16-F16</f>
        <v>0</v>
      </c>
      <c r="H16" s="769"/>
      <c r="I16" s="768">
        <f t="shared" si="1"/>
        <v>0</v>
      </c>
      <c r="J16" s="2154"/>
    </row>
    <row r="17" spans="1:10" ht="15" customHeight="1">
      <c r="A17" s="2157" t="s">
        <v>219</v>
      </c>
      <c r="B17" s="175"/>
      <c r="C17" s="769"/>
      <c r="D17" s="869">
        <f t="shared" si="4"/>
        <v>0</v>
      </c>
      <c r="E17" s="175"/>
      <c r="F17" s="175"/>
      <c r="G17" s="768">
        <f>B17+E17-F17</f>
        <v>0</v>
      </c>
      <c r="H17" s="769"/>
      <c r="I17" s="768">
        <f t="shared" si="1"/>
        <v>0</v>
      </c>
      <c r="J17" s="2154"/>
    </row>
    <row r="18" spans="1:10" ht="15" customHeight="1">
      <c r="A18" s="2153"/>
      <c r="B18" s="357"/>
      <c r="C18" s="357"/>
      <c r="D18" s="768"/>
      <c r="E18" s="357"/>
      <c r="F18" s="357"/>
      <c r="G18" s="768"/>
      <c r="H18" s="768"/>
      <c r="I18" s="768"/>
      <c r="J18" s="2158"/>
    </row>
    <row r="19" spans="1:10" ht="15" customHeight="1" thickBot="1">
      <c r="A19" s="2159" t="s">
        <v>220</v>
      </c>
      <c r="B19" s="2160">
        <f t="shared" ref="B19:I19" si="5">B8+B9+B12</f>
        <v>0</v>
      </c>
      <c r="C19" s="2160">
        <f t="shared" si="5"/>
        <v>0</v>
      </c>
      <c r="D19" s="2160">
        <f t="shared" si="5"/>
        <v>0</v>
      </c>
      <c r="E19" s="2160">
        <f>E8+E9+E12</f>
        <v>0</v>
      </c>
      <c r="F19" s="2160">
        <f t="shared" si="5"/>
        <v>0</v>
      </c>
      <c r="G19" s="2160">
        <f t="shared" si="5"/>
        <v>0</v>
      </c>
      <c r="H19" s="2160">
        <f t="shared" si="5"/>
        <v>0</v>
      </c>
      <c r="I19" s="2160">
        <f t="shared" si="5"/>
        <v>0</v>
      </c>
      <c r="J19" s="2161"/>
    </row>
    <row r="20" spans="1:10" s="1638" customFormat="1" ht="15" customHeight="1">
      <c r="A20" s="358" t="s">
        <v>130</v>
      </c>
      <c r="B20" s="1762"/>
      <c r="C20" s="1762"/>
      <c r="D20" s="1762"/>
      <c r="E20" s="1762"/>
      <c r="F20" s="1763"/>
      <c r="G20" s="1637"/>
      <c r="H20" s="1637"/>
      <c r="I20" s="1637"/>
      <c r="J20" s="1637"/>
    </row>
    <row r="21" spans="1:10" s="1638" customFormat="1" ht="15" customHeight="1" thickBot="1">
      <c r="A21" s="1642" t="s">
        <v>1831</v>
      </c>
      <c r="B21" s="371"/>
      <c r="C21" s="371"/>
      <c r="D21" s="371"/>
      <c r="E21" s="371"/>
      <c r="F21" s="1764"/>
      <c r="G21" s="1637"/>
      <c r="H21" s="1637"/>
      <c r="I21" s="1637"/>
      <c r="J21" s="1637"/>
    </row>
    <row r="22" spans="1:10" s="1638" customFormat="1" ht="15" customHeight="1">
      <c r="A22" s="1765" t="s">
        <v>138</v>
      </c>
      <c r="B22" s="1766" t="s">
        <v>1612</v>
      </c>
      <c r="C22" s="1767"/>
      <c r="D22" s="1767"/>
      <c r="E22" s="1764"/>
      <c r="F22" s="1637"/>
      <c r="G22" s="1637"/>
      <c r="H22" s="1637"/>
      <c r="I22" s="1637"/>
      <c r="J22" s="1637"/>
    </row>
    <row r="23" spans="1:10" s="158" customFormat="1" ht="15" customHeight="1">
      <c r="A23" s="1768" t="s">
        <v>1832</v>
      </c>
      <c r="B23" s="104"/>
      <c r="C23" s="155"/>
      <c r="D23" s="155"/>
      <c r="E23" s="155"/>
      <c r="F23" s="530"/>
      <c r="G23" s="530"/>
      <c r="H23" s="530"/>
      <c r="I23" s="530"/>
      <c r="J23" s="530"/>
    </row>
    <row r="24" spans="1:10" s="158" customFormat="1" ht="15" customHeight="1">
      <c r="A24" s="1768" t="s">
        <v>618</v>
      </c>
      <c r="B24" s="104"/>
      <c r="C24" s="155"/>
      <c r="D24" s="155"/>
      <c r="E24" s="155"/>
      <c r="F24" s="530"/>
      <c r="G24" s="530"/>
      <c r="H24" s="530"/>
      <c r="I24" s="530"/>
      <c r="J24" s="530"/>
    </row>
    <row r="25" spans="1:10" s="158" customFormat="1" ht="15" customHeight="1">
      <c r="A25" s="1768" t="s">
        <v>1698</v>
      </c>
      <c r="B25" s="104"/>
      <c r="C25" s="155"/>
      <c r="D25" s="155"/>
      <c r="E25" s="155"/>
      <c r="F25" s="530"/>
      <c r="G25" s="530"/>
      <c r="H25" s="530"/>
      <c r="I25" s="530"/>
      <c r="J25" s="530"/>
    </row>
    <row r="26" spans="1:10" s="158" customFormat="1" ht="15" customHeight="1">
      <c r="A26" s="1768" t="s">
        <v>1699</v>
      </c>
      <c r="B26" s="104"/>
      <c r="C26" s="155"/>
      <c r="D26" s="155"/>
      <c r="E26" s="155"/>
      <c r="F26" s="530"/>
      <c r="G26" s="530"/>
      <c r="H26" s="530"/>
      <c r="I26" s="530"/>
      <c r="J26" s="530"/>
    </row>
    <row r="27" spans="1:10" s="158" customFormat="1" ht="15" customHeight="1">
      <c r="A27" s="1768" t="s">
        <v>1833</v>
      </c>
      <c r="B27" s="104"/>
      <c r="C27" s="155"/>
      <c r="D27" s="155"/>
      <c r="E27" s="155"/>
      <c r="F27" s="530"/>
      <c r="G27" s="530"/>
      <c r="H27" s="530"/>
      <c r="I27" s="530"/>
      <c r="J27" s="530"/>
    </row>
    <row r="28" spans="1:10" s="158" customFormat="1" ht="15" customHeight="1">
      <c r="A28" s="1768" t="s">
        <v>860</v>
      </c>
      <c r="B28" s="104"/>
      <c r="C28" s="155"/>
      <c r="D28" s="155"/>
      <c r="E28" s="155"/>
      <c r="F28" s="530"/>
      <c r="G28" s="530"/>
      <c r="H28" s="530"/>
      <c r="I28" s="530"/>
      <c r="J28" s="530"/>
    </row>
    <row r="29" spans="1:10" s="158" customFormat="1" ht="15" customHeight="1" thickBot="1">
      <c r="A29" s="359" t="s">
        <v>220</v>
      </c>
      <c r="B29" s="156">
        <f>SUM(B23:B28)</f>
        <v>0</v>
      </c>
      <c r="C29" s="155"/>
      <c r="D29" s="155"/>
      <c r="E29" s="531"/>
      <c r="F29" s="530"/>
      <c r="G29" s="530"/>
      <c r="H29" s="530"/>
      <c r="I29" s="530"/>
      <c r="J29" s="530"/>
    </row>
    <row r="30" spans="1:10" s="158" customFormat="1" ht="15" customHeight="1">
      <c r="A30" s="371" t="s">
        <v>2429</v>
      </c>
      <c r="B30" s="113"/>
      <c r="C30" s="113"/>
      <c r="D30" s="113"/>
      <c r="E30" s="531"/>
      <c r="F30" s="155"/>
      <c r="G30" s="530"/>
      <c r="H30" s="530"/>
      <c r="I30" s="530"/>
      <c r="J30" s="530"/>
    </row>
    <row r="31" spans="1:10" s="158" customFormat="1" ht="15" customHeight="1">
      <c r="A31" s="1642" t="s">
        <v>2430</v>
      </c>
      <c r="B31" s="113"/>
      <c r="C31" s="113"/>
      <c r="D31" s="530"/>
      <c r="E31" s="530"/>
      <c r="F31" s="154"/>
      <c r="G31" s="530"/>
      <c r="H31" s="530"/>
      <c r="I31" s="530"/>
      <c r="J31" s="530"/>
    </row>
    <row r="32" spans="1:10" s="157" customFormat="1" ht="15" customHeight="1">
      <c r="A32" s="371" t="s">
        <v>2437</v>
      </c>
      <c r="B32" s="113"/>
      <c r="C32" s="113"/>
      <c r="D32" s="113"/>
      <c r="E32" s="532"/>
      <c r="F32" s="113"/>
      <c r="G32" s="531"/>
      <c r="H32" s="531"/>
      <c r="I32" s="531"/>
      <c r="J32" s="531"/>
    </row>
    <row r="33" spans="1:10" s="157" customFormat="1" ht="15" customHeight="1">
      <c r="A33" s="371" t="s">
        <v>1834</v>
      </c>
      <c r="B33" s="113"/>
      <c r="C33" s="113"/>
      <c r="D33" s="113"/>
      <c r="E33" s="113"/>
      <c r="F33" s="113"/>
      <c r="G33" s="531"/>
      <c r="H33" s="531"/>
      <c r="I33" s="531"/>
      <c r="J33" s="531"/>
    </row>
    <row r="34" spans="1:10" s="157" customFormat="1" ht="15" customHeight="1">
      <c r="A34" s="371" t="s">
        <v>2436</v>
      </c>
      <c r="B34" s="113"/>
      <c r="C34" s="113"/>
      <c r="D34" s="113"/>
      <c r="E34" s="113"/>
      <c r="F34" s="113"/>
      <c r="G34" s="531"/>
      <c r="H34" s="531"/>
      <c r="I34" s="531"/>
      <c r="J34" s="531"/>
    </row>
  </sheetData>
  <mergeCells count="1">
    <mergeCell ref="A2:J2"/>
  </mergeCells>
  <phoneticPr fontId="5" type="noConversion"/>
  <pageMargins left="0.70866141732283472" right="0.70866141732283472" top="0.74803149606299213" bottom="0.74803149606299213" header="0.31496062992125984" footer="0.31496062992125984"/>
  <pageSetup paperSize="9" scale="98" fitToHeight="0" orientation="landscape" blackAndWhite="1"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tabColor theme="5" tint="-0.249977111117893"/>
    <pageSetUpPr fitToPage="1"/>
  </sheetPr>
  <dimension ref="A1:Z41"/>
  <sheetViews>
    <sheetView showGridLines="0" showZeros="0" view="pageBreakPreview" zoomScaleSheetLayoutView="100" workbookViewId="0">
      <pane xSplit="1" ySplit="10" topLeftCell="B11" activePane="bottomRight" state="frozen"/>
      <selection activeCell="I9" sqref="I9"/>
      <selection pane="topRight" activeCell="I9" sqref="I9"/>
      <selection pane="bottomLeft" activeCell="I9" sqref="I9"/>
      <selection pane="bottomRight" activeCell="I14" sqref="I14"/>
    </sheetView>
  </sheetViews>
  <sheetFormatPr defaultColWidth="10.28515625" defaultRowHeight="12" customHeight="1"/>
  <cols>
    <col min="1" max="1" width="6.140625" style="771" customWidth="1"/>
    <col min="2" max="2" width="17.7109375" style="373" bestFit="1" customWidth="1"/>
    <col min="3" max="3" width="15" style="373" bestFit="1" customWidth="1"/>
    <col min="4" max="4" width="9.5703125" style="373" customWidth="1"/>
    <col min="5" max="6" width="6" style="373" customWidth="1"/>
    <col min="7" max="7" width="9.28515625" style="374" customWidth="1"/>
    <col min="8" max="8" width="10.5703125" style="373" customWidth="1"/>
    <col min="9" max="9" width="9.28515625" style="373" customWidth="1"/>
    <col min="10" max="12" width="7.5703125" style="373" customWidth="1"/>
    <col min="13" max="13" width="8.7109375" style="373" customWidth="1"/>
    <col min="14" max="14" width="8.5703125" style="373" bestFit="1" customWidth="1"/>
    <col min="15" max="21" width="8.140625" style="373" customWidth="1"/>
    <col min="22" max="22" width="13" style="373" customWidth="1"/>
    <col min="23" max="23" width="12.7109375" style="376" customWidth="1"/>
    <col min="24" max="24" width="12.7109375" style="373" customWidth="1"/>
    <col min="25" max="25" width="16.7109375" style="373" customWidth="1"/>
    <col min="26" max="26" width="14.5703125" style="373" bestFit="1" customWidth="1"/>
    <col min="27" max="256" width="10.28515625" style="373"/>
    <col min="257" max="257" width="6.140625" style="373" customWidth="1"/>
    <col min="258" max="258" width="14" style="373" bestFit="1" customWidth="1"/>
    <col min="259" max="259" width="15" style="373" bestFit="1" customWidth="1"/>
    <col min="260" max="260" width="9.5703125" style="373" customWidth="1"/>
    <col min="261" max="262" width="6" style="373" customWidth="1"/>
    <col min="263" max="263" width="9.28515625" style="373" customWidth="1"/>
    <col min="264" max="264" width="9.85546875" style="373" customWidth="1"/>
    <col min="265" max="265" width="9.28515625" style="373" customWidth="1"/>
    <col min="266" max="268" width="7.5703125" style="373" customWidth="1"/>
    <col min="269" max="269" width="8.7109375" style="373" customWidth="1"/>
    <col min="270" max="270" width="6.42578125" style="373" customWidth="1"/>
    <col min="271" max="277" width="8.140625" style="373" customWidth="1"/>
    <col min="278" max="278" width="13" style="373" customWidth="1"/>
    <col min="279" max="280" width="12.7109375" style="373" customWidth="1"/>
    <col min="281" max="281" width="16.7109375" style="373" customWidth="1"/>
    <col min="282" max="282" width="14.5703125" style="373" bestFit="1" customWidth="1"/>
    <col min="283" max="512" width="10.28515625" style="373"/>
    <col min="513" max="513" width="6.140625" style="373" customWidth="1"/>
    <col min="514" max="514" width="14" style="373" bestFit="1" customWidth="1"/>
    <col min="515" max="515" width="15" style="373" bestFit="1" customWidth="1"/>
    <col min="516" max="516" width="9.5703125" style="373" customWidth="1"/>
    <col min="517" max="518" width="6" style="373" customWidth="1"/>
    <col min="519" max="519" width="9.28515625" style="373" customWidth="1"/>
    <col min="520" max="520" width="9.85546875" style="373" customWidth="1"/>
    <col min="521" max="521" width="9.28515625" style="373" customWidth="1"/>
    <col min="522" max="524" width="7.5703125" style="373" customWidth="1"/>
    <col min="525" max="525" width="8.7109375" style="373" customWidth="1"/>
    <col min="526" max="526" width="6.42578125" style="373" customWidth="1"/>
    <col min="527" max="533" width="8.140625" style="373" customWidth="1"/>
    <col min="534" max="534" width="13" style="373" customWidth="1"/>
    <col min="535" max="536" width="12.7109375" style="373" customWidth="1"/>
    <col min="537" max="537" width="16.7109375" style="373" customWidth="1"/>
    <col min="538" max="538" width="14.5703125" style="373" bestFit="1" customWidth="1"/>
    <col min="539" max="768" width="10.28515625" style="373"/>
    <col min="769" max="769" width="6.140625" style="373" customWidth="1"/>
    <col min="770" max="770" width="14" style="373" bestFit="1" customWidth="1"/>
    <col min="771" max="771" width="15" style="373" bestFit="1" customWidth="1"/>
    <col min="772" max="772" width="9.5703125" style="373" customWidth="1"/>
    <col min="773" max="774" width="6" style="373" customWidth="1"/>
    <col min="775" max="775" width="9.28515625" style="373" customWidth="1"/>
    <col min="776" max="776" width="9.85546875" style="373" customWidth="1"/>
    <col min="777" max="777" width="9.28515625" style="373" customWidth="1"/>
    <col min="778" max="780" width="7.5703125" style="373" customWidth="1"/>
    <col min="781" max="781" width="8.7109375" style="373" customWidth="1"/>
    <col min="782" max="782" width="6.42578125" style="373" customWidth="1"/>
    <col min="783" max="789" width="8.140625" style="373" customWidth="1"/>
    <col min="790" max="790" width="13" style="373" customWidth="1"/>
    <col min="791" max="792" width="12.7109375" style="373" customWidth="1"/>
    <col min="793" max="793" width="16.7109375" style="373" customWidth="1"/>
    <col min="794" max="794" width="14.5703125" style="373" bestFit="1" customWidth="1"/>
    <col min="795" max="1024" width="10.28515625" style="373"/>
    <col min="1025" max="1025" width="6.140625" style="373" customWidth="1"/>
    <col min="1026" max="1026" width="14" style="373" bestFit="1" customWidth="1"/>
    <col min="1027" max="1027" width="15" style="373" bestFit="1" customWidth="1"/>
    <col min="1028" max="1028" width="9.5703125" style="373" customWidth="1"/>
    <col min="1029" max="1030" width="6" style="373" customWidth="1"/>
    <col min="1031" max="1031" width="9.28515625" style="373" customWidth="1"/>
    <col min="1032" max="1032" width="9.85546875" style="373" customWidth="1"/>
    <col min="1033" max="1033" width="9.28515625" style="373" customWidth="1"/>
    <col min="1034" max="1036" width="7.5703125" style="373" customWidth="1"/>
    <col min="1037" max="1037" width="8.7109375" style="373" customWidth="1"/>
    <col min="1038" max="1038" width="6.42578125" style="373" customWidth="1"/>
    <col min="1039" max="1045" width="8.140625" style="373" customWidth="1"/>
    <col min="1046" max="1046" width="13" style="373" customWidth="1"/>
    <col min="1047" max="1048" width="12.7109375" style="373" customWidth="1"/>
    <col min="1049" max="1049" width="16.7109375" style="373" customWidth="1"/>
    <col min="1050" max="1050" width="14.5703125" style="373" bestFit="1" customWidth="1"/>
    <col min="1051" max="1280" width="10.28515625" style="373"/>
    <col min="1281" max="1281" width="6.140625" style="373" customWidth="1"/>
    <col min="1282" max="1282" width="14" style="373" bestFit="1" customWidth="1"/>
    <col min="1283" max="1283" width="15" style="373" bestFit="1" customWidth="1"/>
    <col min="1284" max="1284" width="9.5703125" style="373" customWidth="1"/>
    <col min="1285" max="1286" width="6" style="373" customWidth="1"/>
    <col min="1287" max="1287" width="9.28515625" style="373" customWidth="1"/>
    <col min="1288" max="1288" width="9.85546875" style="373" customWidth="1"/>
    <col min="1289" max="1289" width="9.28515625" style="373" customWidth="1"/>
    <col min="1290" max="1292" width="7.5703125" style="373" customWidth="1"/>
    <col min="1293" max="1293" width="8.7109375" style="373" customWidth="1"/>
    <col min="1294" max="1294" width="6.42578125" style="373" customWidth="1"/>
    <col min="1295" max="1301" width="8.140625" style="373" customWidth="1"/>
    <col min="1302" max="1302" width="13" style="373" customWidth="1"/>
    <col min="1303" max="1304" width="12.7109375" style="373" customWidth="1"/>
    <col min="1305" max="1305" width="16.7109375" style="373" customWidth="1"/>
    <col min="1306" max="1306" width="14.5703125" style="373" bestFit="1" customWidth="1"/>
    <col min="1307" max="1536" width="10.28515625" style="373"/>
    <col min="1537" max="1537" width="6.140625" style="373" customWidth="1"/>
    <col min="1538" max="1538" width="14" style="373" bestFit="1" customWidth="1"/>
    <col min="1539" max="1539" width="15" style="373" bestFit="1" customWidth="1"/>
    <col min="1540" max="1540" width="9.5703125" style="373" customWidth="1"/>
    <col min="1541" max="1542" width="6" style="373" customWidth="1"/>
    <col min="1543" max="1543" width="9.28515625" style="373" customWidth="1"/>
    <col min="1544" max="1544" width="9.85546875" style="373" customWidth="1"/>
    <col min="1545" max="1545" width="9.28515625" style="373" customWidth="1"/>
    <col min="1546" max="1548" width="7.5703125" style="373" customWidth="1"/>
    <col min="1549" max="1549" width="8.7109375" style="373" customWidth="1"/>
    <col min="1550" max="1550" width="6.42578125" style="373" customWidth="1"/>
    <col min="1551" max="1557" width="8.140625" style="373" customWidth="1"/>
    <col min="1558" max="1558" width="13" style="373" customWidth="1"/>
    <col min="1559" max="1560" width="12.7109375" style="373" customWidth="1"/>
    <col min="1561" max="1561" width="16.7109375" style="373" customWidth="1"/>
    <col min="1562" max="1562" width="14.5703125" style="373" bestFit="1" customWidth="1"/>
    <col min="1563" max="1792" width="10.28515625" style="373"/>
    <col min="1793" max="1793" width="6.140625" style="373" customWidth="1"/>
    <col min="1794" max="1794" width="14" style="373" bestFit="1" customWidth="1"/>
    <col min="1795" max="1795" width="15" style="373" bestFit="1" customWidth="1"/>
    <col min="1796" max="1796" width="9.5703125" style="373" customWidth="1"/>
    <col min="1797" max="1798" width="6" style="373" customWidth="1"/>
    <col min="1799" max="1799" width="9.28515625" style="373" customWidth="1"/>
    <col min="1800" max="1800" width="9.85546875" style="373" customWidth="1"/>
    <col min="1801" max="1801" width="9.28515625" style="373" customWidth="1"/>
    <col min="1802" max="1804" width="7.5703125" style="373" customWidth="1"/>
    <col min="1805" max="1805" width="8.7109375" style="373" customWidth="1"/>
    <col min="1806" max="1806" width="6.42578125" style="373" customWidth="1"/>
    <col min="1807" max="1813" width="8.140625" style="373" customWidth="1"/>
    <col min="1814" max="1814" width="13" style="373" customWidth="1"/>
    <col min="1815" max="1816" width="12.7109375" style="373" customWidth="1"/>
    <col min="1817" max="1817" width="16.7109375" style="373" customWidth="1"/>
    <col min="1818" max="1818" width="14.5703125" style="373" bestFit="1" customWidth="1"/>
    <col min="1819" max="2048" width="10.28515625" style="373"/>
    <col min="2049" max="2049" width="6.140625" style="373" customWidth="1"/>
    <col min="2050" max="2050" width="14" style="373" bestFit="1" customWidth="1"/>
    <col min="2051" max="2051" width="15" style="373" bestFit="1" customWidth="1"/>
    <col min="2052" max="2052" width="9.5703125" style="373" customWidth="1"/>
    <col min="2053" max="2054" width="6" style="373" customWidth="1"/>
    <col min="2055" max="2055" width="9.28515625" style="373" customWidth="1"/>
    <col min="2056" max="2056" width="9.85546875" style="373" customWidth="1"/>
    <col min="2057" max="2057" width="9.28515625" style="373" customWidth="1"/>
    <col min="2058" max="2060" width="7.5703125" style="373" customWidth="1"/>
    <col min="2061" max="2061" width="8.7109375" style="373" customWidth="1"/>
    <col min="2062" max="2062" width="6.42578125" style="373" customWidth="1"/>
    <col min="2063" max="2069" width="8.140625" style="373" customWidth="1"/>
    <col min="2070" max="2070" width="13" style="373" customWidth="1"/>
    <col min="2071" max="2072" width="12.7109375" style="373" customWidth="1"/>
    <col min="2073" max="2073" width="16.7109375" style="373" customWidth="1"/>
    <col min="2074" max="2074" width="14.5703125" style="373" bestFit="1" customWidth="1"/>
    <col min="2075" max="2304" width="10.28515625" style="373"/>
    <col min="2305" max="2305" width="6.140625" style="373" customWidth="1"/>
    <col min="2306" max="2306" width="14" style="373" bestFit="1" customWidth="1"/>
    <col min="2307" max="2307" width="15" style="373" bestFit="1" customWidth="1"/>
    <col min="2308" max="2308" width="9.5703125" style="373" customWidth="1"/>
    <col min="2309" max="2310" width="6" style="373" customWidth="1"/>
    <col min="2311" max="2311" width="9.28515625" style="373" customWidth="1"/>
    <col min="2312" max="2312" width="9.85546875" style="373" customWidth="1"/>
    <col min="2313" max="2313" width="9.28515625" style="373" customWidth="1"/>
    <col min="2314" max="2316" width="7.5703125" style="373" customWidth="1"/>
    <col min="2317" max="2317" width="8.7109375" style="373" customWidth="1"/>
    <col min="2318" max="2318" width="6.42578125" style="373" customWidth="1"/>
    <col min="2319" max="2325" width="8.140625" style="373" customWidth="1"/>
    <col min="2326" max="2326" width="13" style="373" customWidth="1"/>
    <col min="2327" max="2328" width="12.7109375" style="373" customWidth="1"/>
    <col min="2329" max="2329" width="16.7109375" style="373" customWidth="1"/>
    <col min="2330" max="2330" width="14.5703125" style="373" bestFit="1" customWidth="1"/>
    <col min="2331" max="2560" width="10.28515625" style="373"/>
    <col min="2561" max="2561" width="6.140625" style="373" customWidth="1"/>
    <col min="2562" max="2562" width="14" style="373" bestFit="1" customWidth="1"/>
    <col min="2563" max="2563" width="15" style="373" bestFit="1" customWidth="1"/>
    <col min="2564" max="2564" width="9.5703125" style="373" customWidth="1"/>
    <col min="2565" max="2566" width="6" style="373" customWidth="1"/>
    <col min="2567" max="2567" width="9.28515625" style="373" customWidth="1"/>
    <col min="2568" max="2568" width="9.85546875" style="373" customWidth="1"/>
    <col min="2569" max="2569" width="9.28515625" style="373" customWidth="1"/>
    <col min="2570" max="2572" width="7.5703125" style="373" customWidth="1"/>
    <col min="2573" max="2573" width="8.7109375" style="373" customWidth="1"/>
    <col min="2574" max="2574" width="6.42578125" style="373" customWidth="1"/>
    <col min="2575" max="2581" width="8.140625" style="373" customWidth="1"/>
    <col min="2582" max="2582" width="13" style="373" customWidth="1"/>
    <col min="2583" max="2584" width="12.7109375" style="373" customWidth="1"/>
    <col min="2585" max="2585" width="16.7109375" style="373" customWidth="1"/>
    <col min="2586" max="2586" width="14.5703125" style="373" bestFit="1" customWidth="1"/>
    <col min="2587" max="2816" width="10.28515625" style="373"/>
    <col min="2817" max="2817" width="6.140625" style="373" customWidth="1"/>
    <col min="2818" max="2818" width="14" style="373" bestFit="1" customWidth="1"/>
    <col min="2819" max="2819" width="15" style="373" bestFit="1" customWidth="1"/>
    <col min="2820" max="2820" width="9.5703125" style="373" customWidth="1"/>
    <col min="2821" max="2822" width="6" style="373" customWidth="1"/>
    <col min="2823" max="2823" width="9.28515625" style="373" customWidth="1"/>
    <col min="2824" max="2824" width="9.85546875" style="373" customWidth="1"/>
    <col min="2825" max="2825" width="9.28515625" style="373" customWidth="1"/>
    <col min="2826" max="2828" width="7.5703125" style="373" customWidth="1"/>
    <col min="2829" max="2829" width="8.7109375" style="373" customWidth="1"/>
    <col min="2830" max="2830" width="6.42578125" style="373" customWidth="1"/>
    <col min="2831" max="2837" width="8.140625" style="373" customWidth="1"/>
    <col min="2838" max="2838" width="13" style="373" customWidth="1"/>
    <col min="2839" max="2840" width="12.7109375" style="373" customWidth="1"/>
    <col min="2841" max="2841" width="16.7109375" style="373" customWidth="1"/>
    <col min="2842" max="2842" width="14.5703125" style="373" bestFit="1" customWidth="1"/>
    <col min="2843" max="3072" width="10.28515625" style="373"/>
    <col min="3073" max="3073" width="6.140625" style="373" customWidth="1"/>
    <col min="3074" max="3074" width="14" style="373" bestFit="1" customWidth="1"/>
    <col min="3075" max="3075" width="15" style="373" bestFit="1" customWidth="1"/>
    <col min="3076" max="3076" width="9.5703125" style="373" customWidth="1"/>
    <col min="3077" max="3078" width="6" style="373" customWidth="1"/>
    <col min="3079" max="3079" width="9.28515625" style="373" customWidth="1"/>
    <col min="3080" max="3080" width="9.85546875" style="373" customWidth="1"/>
    <col min="3081" max="3081" width="9.28515625" style="373" customWidth="1"/>
    <col min="3082" max="3084" width="7.5703125" style="373" customWidth="1"/>
    <col min="3085" max="3085" width="8.7109375" style="373" customWidth="1"/>
    <col min="3086" max="3086" width="6.42578125" style="373" customWidth="1"/>
    <col min="3087" max="3093" width="8.140625" style="373" customWidth="1"/>
    <col min="3094" max="3094" width="13" style="373" customWidth="1"/>
    <col min="3095" max="3096" width="12.7109375" style="373" customWidth="1"/>
    <col min="3097" max="3097" width="16.7109375" style="373" customWidth="1"/>
    <col min="3098" max="3098" width="14.5703125" style="373" bestFit="1" customWidth="1"/>
    <col min="3099" max="3328" width="10.28515625" style="373"/>
    <col min="3329" max="3329" width="6.140625" style="373" customWidth="1"/>
    <col min="3330" max="3330" width="14" style="373" bestFit="1" customWidth="1"/>
    <col min="3331" max="3331" width="15" style="373" bestFit="1" customWidth="1"/>
    <col min="3332" max="3332" width="9.5703125" style="373" customWidth="1"/>
    <col min="3333" max="3334" width="6" style="373" customWidth="1"/>
    <col min="3335" max="3335" width="9.28515625" style="373" customWidth="1"/>
    <col min="3336" max="3336" width="9.85546875" style="373" customWidth="1"/>
    <col min="3337" max="3337" width="9.28515625" style="373" customWidth="1"/>
    <col min="3338" max="3340" width="7.5703125" style="373" customWidth="1"/>
    <col min="3341" max="3341" width="8.7109375" style="373" customWidth="1"/>
    <col min="3342" max="3342" width="6.42578125" style="373" customWidth="1"/>
    <col min="3343" max="3349" width="8.140625" style="373" customWidth="1"/>
    <col min="3350" max="3350" width="13" style="373" customWidth="1"/>
    <col min="3351" max="3352" width="12.7109375" style="373" customWidth="1"/>
    <col min="3353" max="3353" width="16.7109375" style="373" customWidth="1"/>
    <col min="3354" max="3354" width="14.5703125" style="373" bestFit="1" customWidth="1"/>
    <col min="3355" max="3584" width="10.28515625" style="373"/>
    <col min="3585" max="3585" width="6.140625" style="373" customWidth="1"/>
    <col min="3586" max="3586" width="14" style="373" bestFit="1" customWidth="1"/>
    <col min="3587" max="3587" width="15" style="373" bestFit="1" customWidth="1"/>
    <col min="3588" max="3588" width="9.5703125" style="373" customWidth="1"/>
    <col min="3589" max="3590" width="6" style="373" customWidth="1"/>
    <col min="3591" max="3591" width="9.28515625" style="373" customWidth="1"/>
    <col min="3592" max="3592" width="9.85546875" style="373" customWidth="1"/>
    <col min="3593" max="3593" width="9.28515625" style="373" customWidth="1"/>
    <col min="3594" max="3596" width="7.5703125" style="373" customWidth="1"/>
    <col min="3597" max="3597" width="8.7109375" style="373" customWidth="1"/>
    <col min="3598" max="3598" width="6.42578125" style="373" customWidth="1"/>
    <col min="3599" max="3605" width="8.140625" style="373" customWidth="1"/>
    <col min="3606" max="3606" width="13" style="373" customWidth="1"/>
    <col min="3607" max="3608" width="12.7109375" style="373" customWidth="1"/>
    <col min="3609" max="3609" width="16.7109375" style="373" customWidth="1"/>
    <col min="3610" max="3610" width="14.5703125" style="373" bestFit="1" customWidth="1"/>
    <col min="3611" max="3840" width="10.28515625" style="373"/>
    <col min="3841" max="3841" width="6.140625" style="373" customWidth="1"/>
    <col min="3842" max="3842" width="14" style="373" bestFit="1" customWidth="1"/>
    <col min="3843" max="3843" width="15" style="373" bestFit="1" customWidth="1"/>
    <col min="3844" max="3844" width="9.5703125" style="373" customWidth="1"/>
    <col min="3845" max="3846" width="6" style="373" customWidth="1"/>
    <col min="3847" max="3847" width="9.28515625" style="373" customWidth="1"/>
    <col min="3848" max="3848" width="9.85546875" style="373" customWidth="1"/>
    <col min="3849" max="3849" width="9.28515625" style="373" customWidth="1"/>
    <col min="3850" max="3852" width="7.5703125" style="373" customWidth="1"/>
    <col min="3853" max="3853" width="8.7109375" style="373" customWidth="1"/>
    <col min="3854" max="3854" width="6.42578125" style="373" customWidth="1"/>
    <col min="3855" max="3861" width="8.140625" style="373" customWidth="1"/>
    <col min="3862" max="3862" width="13" style="373" customWidth="1"/>
    <col min="3863" max="3864" width="12.7109375" style="373" customWidth="1"/>
    <col min="3865" max="3865" width="16.7109375" style="373" customWidth="1"/>
    <col min="3866" max="3866" width="14.5703125" style="373" bestFit="1" customWidth="1"/>
    <col min="3867" max="4096" width="10.28515625" style="373"/>
    <col min="4097" max="4097" width="6.140625" style="373" customWidth="1"/>
    <col min="4098" max="4098" width="14" style="373" bestFit="1" customWidth="1"/>
    <col min="4099" max="4099" width="15" style="373" bestFit="1" customWidth="1"/>
    <col min="4100" max="4100" width="9.5703125" style="373" customWidth="1"/>
    <col min="4101" max="4102" width="6" style="373" customWidth="1"/>
    <col min="4103" max="4103" width="9.28515625" style="373" customWidth="1"/>
    <col min="4104" max="4104" width="9.85546875" style="373" customWidth="1"/>
    <col min="4105" max="4105" width="9.28515625" style="373" customWidth="1"/>
    <col min="4106" max="4108" width="7.5703125" style="373" customWidth="1"/>
    <col min="4109" max="4109" width="8.7109375" style="373" customWidth="1"/>
    <col min="4110" max="4110" width="6.42578125" style="373" customWidth="1"/>
    <col min="4111" max="4117" width="8.140625" style="373" customWidth="1"/>
    <col min="4118" max="4118" width="13" style="373" customWidth="1"/>
    <col min="4119" max="4120" width="12.7109375" style="373" customWidth="1"/>
    <col min="4121" max="4121" width="16.7109375" style="373" customWidth="1"/>
    <col min="4122" max="4122" width="14.5703125" style="373" bestFit="1" customWidth="1"/>
    <col min="4123" max="4352" width="10.28515625" style="373"/>
    <col min="4353" max="4353" width="6.140625" style="373" customWidth="1"/>
    <col min="4354" max="4354" width="14" style="373" bestFit="1" customWidth="1"/>
    <col min="4355" max="4355" width="15" style="373" bestFit="1" customWidth="1"/>
    <col min="4356" max="4356" width="9.5703125" style="373" customWidth="1"/>
    <col min="4357" max="4358" width="6" style="373" customWidth="1"/>
    <col min="4359" max="4359" width="9.28515625" style="373" customWidth="1"/>
    <col min="4360" max="4360" width="9.85546875" style="373" customWidth="1"/>
    <col min="4361" max="4361" width="9.28515625" style="373" customWidth="1"/>
    <col min="4362" max="4364" width="7.5703125" style="373" customWidth="1"/>
    <col min="4365" max="4365" width="8.7109375" style="373" customWidth="1"/>
    <col min="4366" max="4366" width="6.42578125" style="373" customWidth="1"/>
    <col min="4367" max="4373" width="8.140625" style="373" customWidth="1"/>
    <col min="4374" max="4374" width="13" style="373" customWidth="1"/>
    <col min="4375" max="4376" width="12.7109375" style="373" customWidth="1"/>
    <col min="4377" max="4377" width="16.7109375" style="373" customWidth="1"/>
    <col min="4378" max="4378" width="14.5703125" style="373" bestFit="1" customWidth="1"/>
    <col min="4379" max="4608" width="10.28515625" style="373"/>
    <col min="4609" max="4609" width="6.140625" style="373" customWidth="1"/>
    <col min="4610" max="4610" width="14" style="373" bestFit="1" customWidth="1"/>
    <col min="4611" max="4611" width="15" style="373" bestFit="1" customWidth="1"/>
    <col min="4612" max="4612" width="9.5703125" style="373" customWidth="1"/>
    <col min="4613" max="4614" width="6" style="373" customWidth="1"/>
    <col min="4615" max="4615" width="9.28515625" style="373" customWidth="1"/>
    <col min="4616" max="4616" width="9.85546875" style="373" customWidth="1"/>
    <col min="4617" max="4617" width="9.28515625" style="373" customWidth="1"/>
    <col min="4618" max="4620" width="7.5703125" style="373" customWidth="1"/>
    <col min="4621" max="4621" width="8.7109375" style="373" customWidth="1"/>
    <col min="4622" max="4622" width="6.42578125" style="373" customWidth="1"/>
    <col min="4623" max="4629" width="8.140625" style="373" customWidth="1"/>
    <col min="4630" max="4630" width="13" style="373" customWidth="1"/>
    <col min="4631" max="4632" width="12.7109375" style="373" customWidth="1"/>
    <col min="4633" max="4633" width="16.7109375" style="373" customWidth="1"/>
    <col min="4634" max="4634" width="14.5703125" style="373" bestFit="1" customWidth="1"/>
    <col min="4635" max="4864" width="10.28515625" style="373"/>
    <col min="4865" max="4865" width="6.140625" style="373" customWidth="1"/>
    <col min="4866" max="4866" width="14" style="373" bestFit="1" customWidth="1"/>
    <col min="4867" max="4867" width="15" style="373" bestFit="1" customWidth="1"/>
    <col min="4868" max="4868" width="9.5703125" style="373" customWidth="1"/>
    <col min="4869" max="4870" width="6" style="373" customWidth="1"/>
    <col min="4871" max="4871" width="9.28515625" style="373" customWidth="1"/>
    <col min="4872" max="4872" width="9.85546875" style="373" customWidth="1"/>
    <col min="4873" max="4873" width="9.28515625" style="373" customWidth="1"/>
    <col min="4874" max="4876" width="7.5703125" style="373" customWidth="1"/>
    <col min="4877" max="4877" width="8.7109375" style="373" customWidth="1"/>
    <col min="4878" max="4878" width="6.42578125" style="373" customWidth="1"/>
    <col min="4879" max="4885" width="8.140625" style="373" customWidth="1"/>
    <col min="4886" max="4886" width="13" style="373" customWidth="1"/>
    <col min="4887" max="4888" width="12.7109375" style="373" customWidth="1"/>
    <col min="4889" max="4889" width="16.7109375" style="373" customWidth="1"/>
    <col min="4890" max="4890" width="14.5703125" style="373" bestFit="1" customWidth="1"/>
    <col min="4891" max="5120" width="10.28515625" style="373"/>
    <col min="5121" max="5121" width="6.140625" style="373" customWidth="1"/>
    <col min="5122" max="5122" width="14" style="373" bestFit="1" customWidth="1"/>
    <col min="5123" max="5123" width="15" style="373" bestFit="1" customWidth="1"/>
    <col min="5124" max="5124" width="9.5703125" style="373" customWidth="1"/>
    <col min="5125" max="5126" width="6" style="373" customWidth="1"/>
    <col min="5127" max="5127" width="9.28515625" style="373" customWidth="1"/>
    <col min="5128" max="5128" width="9.85546875" style="373" customWidth="1"/>
    <col min="5129" max="5129" width="9.28515625" style="373" customWidth="1"/>
    <col min="5130" max="5132" width="7.5703125" style="373" customWidth="1"/>
    <col min="5133" max="5133" width="8.7109375" style="373" customWidth="1"/>
    <col min="5134" max="5134" width="6.42578125" style="373" customWidth="1"/>
    <col min="5135" max="5141" width="8.140625" style="373" customWidth="1"/>
    <col min="5142" max="5142" width="13" style="373" customWidth="1"/>
    <col min="5143" max="5144" width="12.7109375" style="373" customWidth="1"/>
    <col min="5145" max="5145" width="16.7109375" style="373" customWidth="1"/>
    <col min="5146" max="5146" width="14.5703125" style="373" bestFit="1" customWidth="1"/>
    <col min="5147" max="5376" width="10.28515625" style="373"/>
    <col min="5377" max="5377" width="6.140625" style="373" customWidth="1"/>
    <col min="5378" max="5378" width="14" style="373" bestFit="1" customWidth="1"/>
    <col min="5379" max="5379" width="15" style="373" bestFit="1" customWidth="1"/>
    <col min="5380" max="5380" width="9.5703125" style="373" customWidth="1"/>
    <col min="5381" max="5382" width="6" style="373" customWidth="1"/>
    <col min="5383" max="5383" width="9.28515625" style="373" customWidth="1"/>
    <col min="5384" max="5384" width="9.85546875" style="373" customWidth="1"/>
    <col min="5385" max="5385" width="9.28515625" style="373" customWidth="1"/>
    <col min="5386" max="5388" width="7.5703125" style="373" customWidth="1"/>
    <col min="5389" max="5389" width="8.7109375" style="373" customWidth="1"/>
    <col min="5390" max="5390" width="6.42578125" style="373" customWidth="1"/>
    <col min="5391" max="5397" width="8.140625" style="373" customWidth="1"/>
    <col min="5398" max="5398" width="13" style="373" customWidth="1"/>
    <col min="5399" max="5400" width="12.7109375" style="373" customWidth="1"/>
    <col min="5401" max="5401" width="16.7109375" style="373" customWidth="1"/>
    <col min="5402" max="5402" width="14.5703125" style="373" bestFit="1" customWidth="1"/>
    <col min="5403" max="5632" width="10.28515625" style="373"/>
    <col min="5633" max="5633" width="6.140625" style="373" customWidth="1"/>
    <col min="5634" max="5634" width="14" style="373" bestFit="1" customWidth="1"/>
    <col min="5635" max="5635" width="15" style="373" bestFit="1" customWidth="1"/>
    <col min="5636" max="5636" width="9.5703125" style="373" customWidth="1"/>
    <col min="5637" max="5638" width="6" style="373" customWidth="1"/>
    <col min="5639" max="5639" width="9.28515625" style="373" customWidth="1"/>
    <col min="5640" max="5640" width="9.85546875" style="373" customWidth="1"/>
    <col min="5641" max="5641" width="9.28515625" style="373" customWidth="1"/>
    <col min="5642" max="5644" width="7.5703125" style="373" customWidth="1"/>
    <col min="5645" max="5645" width="8.7109375" style="373" customWidth="1"/>
    <col min="5646" max="5646" width="6.42578125" style="373" customWidth="1"/>
    <col min="5647" max="5653" width="8.140625" style="373" customWidth="1"/>
    <col min="5654" max="5654" width="13" style="373" customWidth="1"/>
    <col min="5655" max="5656" width="12.7109375" style="373" customWidth="1"/>
    <col min="5657" max="5657" width="16.7109375" style="373" customWidth="1"/>
    <col min="5658" max="5658" width="14.5703125" style="373" bestFit="1" customWidth="1"/>
    <col min="5659" max="5888" width="10.28515625" style="373"/>
    <col min="5889" max="5889" width="6.140625" style="373" customWidth="1"/>
    <col min="5890" max="5890" width="14" style="373" bestFit="1" customWidth="1"/>
    <col min="5891" max="5891" width="15" style="373" bestFit="1" customWidth="1"/>
    <col min="5892" max="5892" width="9.5703125" style="373" customWidth="1"/>
    <col min="5893" max="5894" width="6" style="373" customWidth="1"/>
    <col min="5895" max="5895" width="9.28515625" style="373" customWidth="1"/>
    <col min="5896" max="5896" width="9.85546875" style="373" customWidth="1"/>
    <col min="5897" max="5897" width="9.28515625" style="373" customWidth="1"/>
    <col min="5898" max="5900" width="7.5703125" style="373" customWidth="1"/>
    <col min="5901" max="5901" width="8.7109375" style="373" customWidth="1"/>
    <col min="5902" max="5902" width="6.42578125" style="373" customWidth="1"/>
    <col min="5903" max="5909" width="8.140625" style="373" customWidth="1"/>
    <col min="5910" max="5910" width="13" style="373" customWidth="1"/>
    <col min="5911" max="5912" width="12.7109375" style="373" customWidth="1"/>
    <col min="5913" max="5913" width="16.7109375" style="373" customWidth="1"/>
    <col min="5914" max="5914" width="14.5703125" style="373" bestFit="1" customWidth="1"/>
    <col min="5915" max="6144" width="10.28515625" style="373"/>
    <col min="6145" max="6145" width="6.140625" style="373" customWidth="1"/>
    <col min="6146" max="6146" width="14" style="373" bestFit="1" customWidth="1"/>
    <col min="6147" max="6147" width="15" style="373" bestFit="1" customWidth="1"/>
    <col min="6148" max="6148" width="9.5703125" style="373" customWidth="1"/>
    <col min="6149" max="6150" width="6" style="373" customWidth="1"/>
    <col min="6151" max="6151" width="9.28515625" style="373" customWidth="1"/>
    <col min="6152" max="6152" width="9.85546875" style="373" customWidth="1"/>
    <col min="6153" max="6153" width="9.28515625" style="373" customWidth="1"/>
    <col min="6154" max="6156" width="7.5703125" style="373" customWidth="1"/>
    <col min="6157" max="6157" width="8.7109375" style="373" customWidth="1"/>
    <col min="6158" max="6158" width="6.42578125" style="373" customWidth="1"/>
    <col min="6159" max="6165" width="8.140625" style="373" customWidth="1"/>
    <col min="6166" max="6166" width="13" style="373" customWidth="1"/>
    <col min="6167" max="6168" width="12.7109375" style="373" customWidth="1"/>
    <col min="6169" max="6169" width="16.7109375" style="373" customWidth="1"/>
    <col min="6170" max="6170" width="14.5703125" style="373" bestFit="1" customWidth="1"/>
    <col min="6171" max="6400" width="10.28515625" style="373"/>
    <col min="6401" max="6401" width="6.140625" style="373" customWidth="1"/>
    <col min="6402" max="6402" width="14" style="373" bestFit="1" customWidth="1"/>
    <col min="6403" max="6403" width="15" style="373" bestFit="1" customWidth="1"/>
    <col min="6404" max="6404" width="9.5703125" style="373" customWidth="1"/>
    <col min="6405" max="6406" width="6" style="373" customWidth="1"/>
    <col min="6407" max="6407" width="9.28515625" style="373" customWidth="1"/>
    <col min="6408" max="6408" width="9.85546875" style="373" customWidth="1"/>
    <col min="6409" max="6409" width="9.28515625" style="373" customWidth="1"/>
    <col min="6410" max="6412" width="7.5703125" style="373" customWidth="1"/>
    <col min="6413" max="6413" width="8.7109375" style="373" customWidth="1"/>
    <col min="6414" max="6414" width="6.42578125" style="373" customWidth="1"/>
    <col min="6415" max="6421" width="8.140625" style="373" customWidth="1"/>
    <col min="6422" max="6422" width="13" style="373" customWidth="1"/>
    <col min="6423" max="6424" width="12.7109375" style="373" customWidth="1"/>
    <col min="6425" max="6425" width="16.7109375" style="373" customWidth="1"/>
    <col min="6426" max="6426" width="14.5703125" style="373" bestFit="1" customWidth="1"/>
    <col min="6427" max="6656" width="10.28515625" style="373"/>
    <col min="6657" max="6657" width="6.140625" style="373" customWidth="1"/>
    <col min="6658" max="6658" width="14" style="373" bestFit="1" customWidth="1"/>
    <col min="6659" max="6659" width="15" style="373" bestFit="1" customWidth="1"/>
    <col min="6660" max="6660" width="9.5703125" style="373" customWidth="1"/>
    <col min="6661" max="6662" width="6" style="373" customWidth="1"/>
    <col min="6663" max="6663" width="9.28515625" style="373" customWidth="1"/>
    <col min="6664" max="6664" width="9.85546875" style="373" customWidth="1"/>
    <col min="6665" max="6665" width="9.28515625" style="373" customWidth="1"/>
    <col min="6666" max="6668" width="7.5703125" style="373" customWidth="1"/>
    <col min="6669" max="6669" width="8.7109375" style="373" customWidth="1"/>
    <col min="6670" max="6670" width="6.42578125" style="373" customWidth="1"/>
    <col min="6671" max="6677" width="8.140625" style="373" customWidth="1"/>
    <col min="6678" max="6678" width="13" style="373" customWidth="1"/>
    <col min="6679" max="6680" width="12.7109375" style="373" customWidth="1"/>
    <col min="6681" max="6681" width="16.7109375" style="373" customWidth="1"/>
    <col min="6682" max="6682" width="14.5703125" style="373" bestFit="1" customWidth="1"/>
    <col min="6683" max="6912" width="10.28515625" style="373"/>
    <col min="6913" max="6913" width="6.140625" style="373" customWidth="1"/>
    <col min="6914" max="6914" width="14" style="373" bestFit="1" customWidth="1"/>
    <col min="6915" max="6915" width="15" style="373" bestFit="1" customWidth="1"/>
    <col min="6916" max="6916" width="9.5703125" style="373" customWidth="1"/>
    <col min="6917" max="6918" width="6" style="373" customWidth="1"/>
    <col min="6919" max="6919" width="9.28515625" style="373" customWidth="1"/>
    <col min="6920" max="6920" width="9.85546875" style="373" customWidth="1"/>
    <col min="6921" max="6921" width="9.28515625" style="373" customWidth="1"/>
    <col min="6922" max="6924" width="7.5703125" style="373" customWidth="1"/>
    <col min="6925" max="6925" width="8.7109375" style="373" customWidth="1"/>
    <col min="6926" max="6926" width="6.42578125" style="373" customWidth="1"/>
    <col min="6927" max="6933" width="8.140625" style="373" customWidth="1"/>
    <col min="6934" max="6934" width="13" style="373" customWidth="1"/>
    <col min="6935" max="6936" width="12.7109375" style="373" customWidth="1"/>
    <col min="6937" max="6937" width="16.7109375" style="373" customWidth="1"/>
    <col min="6938" max="6938" width="14.5703125" style="373" bestFit="1" customWidth="1"/>
    <col min="6939" max="7168" width="10.28515625" style="373"/>
    <col min="7169" max="7169" width="6.140625" style="373" customWidth="1"/>
    <col min="7170" max="7170" width="14" style="373" bestFit="1" customWidth="1"/>
    <col min="7171" max="7171" width="15" style="373" bestFit="1" customWidth="1"/>
    <col min="7172" max="7172" width="9.5703125" style="373" customWidth="1"/>
    <col min="7173" max="7174" width="6" style="373" customWidth="1"/>
    <col min="7175" max="7175" width="9.28515625" style="373" customWidth="1"/>
    <col min="7176" max="7176" width="9.85546875" style="373" customWidth="1"/>
    <col min="7177" max="7177" width="9.28515625" style="373" customWidth="1"/>
    <col min="7178" max="7180" width="7.5703125" style="373" customWidth="1"/>
    <col min="7181" max="7181" width="8.7109375" style="373" customWidth="1"/>
    <col min="7182" max="7182" width="6.42578125" style="373" customWidth="1"/>
    <col min="7183" max="7189" width="8.140625" style="373" customWidth="1"/>
    <col min="7190" max="7190" width="13" style="373" customWidth="1"/>
    <col min="7191" max="7192" width="12.7109375" style="373" customWidth="1"/>
    <col min="7193" max="7193" width="16.7109375" style="373" customWidth="1"/>
    <col min="7194" max="7194" width="14.5703125" style="373" bestFit="1" customWidth="1"/>
    <col min="7195" max="7424" width="10.28515625" style="373"/>
    <col min="7425" max="7425" width="6.140625" style="373" customWidth="1"/>
    <col min="7426" max="7426" width="14" style="373" bestFit="1" customWidth="1"/>
    <col min="7427" max="7427" width="15" style="373" bestFit="1" customWidth="1"/>
    <col min="7428" max="7428" width="9.5703125" style="373" customWidth="1"/>
    <col min="7429" max="7430" width="6" style="373" customWidth="1"/>
    <col min="7431" max="7431" width="9.28515625" style="373" customWidth="1"/>
    <col min="7432" max="7432" width="9.85546875" style="373" customWidth="1"/>
    <col min="7433" max="7433" width="9.28515625" style="373" customWidth="1"/>
    <col min="7434" max="7436" width="7.5703125" style="373" customWidth="1"/>
    <col min="7437" max="7437" width="8.7109375" style="373" customWidth="1"/>
    <col min="7438" max="7438" width="6.42578125" style="373" customWidth="1"/>
    <col min="7439" max="7445" width="8.140625" style="373" customWidth="1"/>
    <col min="7446" max="7446" width="13" style="373" customWidth="1"/>
    <col min="7447" max="7448" width="12.7109375" style="373" customWidth="1"/>
    <col min="7449" max="7449" width="16.7109375" style="373" customWidth="1"/>
    <col min="7450" max="7450" width="14.5703125" style="373" bestFit="1" customWidth="1"/>
    <col min="7451" max="7680" width="10.28515625" style="373"/>
    <col min="7681" max="7681" width="6.140625" style="373" customWidth="1"/>
    <col min="7682" max="7682" width="14" style="373" bestFit="1" customWidth="1"/>
    <col min="7683" max="7683" width="15" style="373" bestFit="1" customWidth="1"/>
    <col min="7684" max="7684" width="9.5703125" style="373" customWidth="1"/>
    <col min="7685" max="7686" width="6" style="373" customWidth="1"/>
    <col min="7687" max="7687" width="9.28515625" style="373" customWidth="1"/>
    <col min="7688" max="7688" width="9.85546875" style="373" customWidth="1"/>
    <col min="7689" max="7689" width="9.28515625" style="373" customWidth="1"/>
    <col min="7690" max="7692" width="7.5703125" style="373" customWidth="1"/>
    <col min="7693" max="7693" width="8.7109375" style="373" customWidth="1"/>
    <col min="7694" max="7694" width="6.42578125" style="373" customWidth="1"/>
    <col min="7695" max="7701" width="8.140625" style="373" customWidth="1"/>
    <col min="7702" max="7702" width="13" style="373" customWidth="1"/>
    <col min="7703" max="7704" width="12.7109375" style="373" customWidth="1"/>
    <col min="7705" max="7705" width="16.7109375" style="373" customWidth="1"/>
    <col min="7706" max="7706" width="14.5703125" style="373" bestFit="1" customWidth="1"/>
    <col min="7707" max="7936" width="10.28515625" style="373"/>
    <col min="7937" max="7937" width="6.140625" style="373" customWidth="1"/>
    <col min="7938" max="7938" width="14" style="373" bestFit="1" customWidth="1"/>
    <col min="7939" max="7939" width="15" style="373" bestFit="1" customWidth="1"/>
    <col min="7940" max="7940" width="9.5703125" style="373" customWidth="1"/>
    <col min="7941" max="7942" width="6" style="373" customWidth="1"/>
    <col min="7943" max="7943" width="9.28515625" style="373" customWidth="1"/>
    <col min="7944" max="7944" width="9.85546875" style="373" customWidth="1"/>
    <col min="7945" max="7945" width="9.28515625" style="373" customWidth="1"/>
    <col min="7946" max="7948" width="7.5703125" style="373" customWidth="1"/>
    <col min="7949" max="7949" width="8.7109375" style="373" customWidth="1"/>
    <col min="7950" max="7950" width="6.42578125" style="373" customWidth="1"/>
    <col min="7951" max="7957" width="8.140625" style="373" customWidth="1"/>
    <col min="7958" max="7958" width="13" style="373" customWidth="1"/>
    <col min="7959" max="7960" width="12.7109375" style="373" customWidth="1"/>
    <col min="7961" max="7961" width="16.7109375" style="373" customWidth="1"/>
    <col min="7962" max="7962" width="14.5703125" style="373" bestFit="1" customWidth="1"/>
    <col min="7963" max="8192" width="10.28515625" style="373"/>
    <col min="8193" max="8193" width="6.140625" style="373" customWidth="1"/>
    <col min="8194" max="8194" width="14" style="373" bestFit="1" customWidth="1"/>
    <col min="8195" max="8195" width="15" style="373" bestFit="1" customWidth="1"/>
    <col min="8196" max="8196" width="9.5703125" style="373" customWidth="1"/>
    <col min="8197" max="8198" width="6" style="373" customWidth="1"/>
    <col min="8199" max="8199" width="9.28515625" style="373" customWidth="1"/>
    <col min="8200" max="8200" width="9.85546875" style="373" customWidth="1"/>
    <col min="8201" max="8201" width="9.28515625" style="373" customWidth="1"/>
    <col min="8202" max="8204" width="7.5703125" style="373" customWidth="1"/>
    <col min="8205" max="8205" width="8.7109375" style="373" customWidth="1"/>
    <col min="8206" max="8206" width="6.42578125" style="373" customWidth="1"/>
    <col min="8207" max="8213" width="8.140625" style="373" customWidth="1"/>
    <col min="8214" max="8214" width="13" style="373" customWidth="1"/>
    <col min="8215" max="8216" width="12.7109375" style="373" customWidth="1"/>
    <col min="8217" max="8217" width="16.7109375" style="373" customWidth="1"/>
    <col min="8218" max="8218" width="14.5703125" style="373" bestFit="1" customWidth="1"/>
    <col min="8219" max="8448" width="10.28515625" style="373"/>
    <col min="8449" max="8449" width="6.140625" style="373" customWidth="1"/>
    <col min="8450" max="8450" width="14" style="373" bestFit="1" customWidth="1"/>
    <col min="8451" max="8451" width="15" style="373" bestFit="1" customWidth="1"/>
    <col min="8452" max="8452" width="9.5703125" style="373" customWidth="1"/>
    <col min="8453" max="8454" width="6" style="373" customWidth="1"/>
    <col min="8455" max="8455" width="9.28515625" style="373" customWidth="1"/>
    <col min="8456" max="8456" width="9.85546875" style="373" customWidth="1"/>
    <col min="8457" max="8457" width="9.28515625" style="373" customWidth="1"/>
    <col min="8458" max="8460" width="7.5703125" style="373" customWidth="1"/>
    <col min="8461" max="8461" width="8.7109375" style="373" customWidth="1"/>
    <col min="8462" max="8462" width="6.42578125" style="373" customWidth="1"/>
    <col min="8463" max="8469" width="8.140625" style="373" customWidth="1"/>
    <col min="8470" max="8470" width="13" style="373" customWidth="1"/>
    <col min="8471" max="8472" width="12.7109375" style="373" customWidth="1"/>
    <col min="8473" max="8473" width="16.7109375" style="373" customWidth="1"/>
    <col min="8474" max="8474" width="14.5703125" style="373" bestFit="1" customWidth="1"/>
    <col min="8475" max="8704" width="10.28515625" style="373"/>
    <col min="8705" max="8705" width="6.140625" style="373" customWidth="1"/>
    <col min="8706" max="8706" width="14" style="373" bestFit="1" customWidth="1"/>
    <col min="8707" max="8707" width="15" style="373" bestFit="1" customWidth="1"/>
    <col min="8708" max="8708" width="9.5703125" style="373" customWidth="1"/>
    <col min="8709" max="8710" width="6" style="373" customWidth="1"/>
    <col min="8711" max="8711" width="9.28515625" style="373" customWidth="1"/>
    <col min="8712" max="8712" width="9.85546875" style="373" customWidth="1"/>
    <col min="8713" max="8713" width="9.28515625" style="373" customWidth="1"/>
    <col min="8714" max="8716" width="7.5703125" style="373" customWidth="1"/>
    <col min="8717" max="8717" width="8.7109375" style="373" customWidth="1"/>
    <col min="8718" max="8718" width="6.42578125" style="373" customWidth="1"/>
    <col min="8719" max="8725" width="8.140625" style="373" customWidth="1"/>
    <col min="8726" max="8726" width="13" style="373" customWidth="1"/>
    <col min="8727" max="8728" width="12.7109375" style="373" customWidth="1"/>
    <col min="8729" max="8729" width="16.7109375" style="373" customWidth="1"/>
    <col min="8730" max="8730" width="14.5703125" style="373" bestFit="1" customWidth="1"/>
    <col min="8731" max="8960" width="10.28515625" style="373"/>
    <col min="8961" max="8961" width="6.140625" style="373" customWidth="1"/>
    <col min="8962" max="8962" width="14" style="373" bestFit="1" customWidth="1"/>
    <col min="8963" max="8963" width="15" style="373" bestFit="1" customWidth="1"/>
    <col min="8964" max="8964" width="9.5703125" style="373" customWidth="1"/>
    <col min="8965" max="8966" width="6" style="373" customWidth="1"/>
    <col min="8967" max="8967" width="9.28515625" style="373" customWidth="1"/>
    <col min="8968" max="8968" width="9.85546875" style="373" customWidth="1"/>
    <col min="8969" max="8969" width="9.28515625" style="373" customWidth="1"/>
    <col min="8970" max="8972" width="7.5703125" style="373" customWidth="1"/>
    <col min="8973" max="8973" width="8.7109375" style="373" customWidth="1"/>
    <col min="8974" max="8974" width="6.42578125" style="373" customWidth="1"/>
    <col min="8975" max="8981" width="8.140625" style="373" customWidth="1"/>
    <col min="8982" max="8982" width="13" style="373" customWidth="1"/>
    <col min="8983" max="8984" width="12.7109375" style="373" customWidth="1"/>
    <col min="8985" max="8985" width="16.7109375" style="373" customWidth="1"/>
    <col min="8986" max="8986" width="14.5703125" style="373" bestFit="1" customWidth="1"/>
    <col min="8987" max="9216" width="10.28515625" style="373"/>
    <col min="9217" max="9217" width="6.140625" style="373" customWidth="1"/>
    <col min="9218" max="9218" width="14" style="373" bestFit="1" customWidth="1"/>
    <col min="9219" max="9219" width="15" style="373" bestFit="1" customWidth="1"/>
    <col min="9220" max="9220" width="9.5703125" style="373" customWidth="1"/>
    <col min="9221" max="9222" width="6" style="373" customWidth="1"/>
    <col min="9223" max="9223" width="9.28515625" style="373" customWidth="1"/>
    <col min="9224" max="9224" width="9.85546875" style="373" customWidth="1"/>
    <col min="9225" max="9225" width="9.28515625" style="373" customWidth="1"/>
    <col min="9226" max="9228" width="7.5703125" style="373" customWidth="1"/>
    <col min="9229" max="9229" width="8.7109375" style="373" customWidth="1"/>
    <col min="9230" max="9230" width="6.42578125" style="373" customWidth="1"/>
    <col min="9231" max="9237" width="8.140625" style="373" customWidth="1"/>
    <col min="9238" max="9238" width="13" style="373" customWidth="1"/>
    <col min="9239" max="9240" width="12.7109375" style="373" customWidth="1"/>
    <col min="9241" max="9241" width="16.7109375" style="373" customWidth="1"/>
    <col min="9242" max="9242" width="14.5703125" style="373" bestFit="1" customWidth="1"/>
    <col min="9243" max="9472" width="10.28515625" style="373"/>
    <col min="9473" max="9473" width="6.140625" style="373" customWidth="1"/>
    <col min="9474" max="9474" width="14" style="373" bestFit="1" customWidth="1"/>
    <col min="9475" max="9475" width="15" style="373" bestFit="1" customWidth="1"/>
    <col min="9476" max="9476" width="9.5703125" style="373" customWidth="1"/>
    <col min="9477" max="9478" width="6" style="373" customWidth="1"/>
    <col min="9479" max="9479" width="9.28515625" style="373" customWidth="1"/>
    <col min="9480" max="9480" width="9.85546875" style="373" customWidth="1"/>
    <col min="9481" max="9481" width="9.28515625" style="373" customWidth="1"/>
    <col min="9482" max="9484" width="7.5703125" style="373" customWidth="1"/>
    <col min="9485" max="9485" width="8.7109375" style="373" customWidth="1"/>
    <col min="9486" max="9486" width="6.42578125" style="373" customWidth="1"/>
    <col min="9487" max="9493" width="8.140625" style="373" customWidth="1"/>
    <col min="9494" max="9494" width="13" style="373" customWidth="1"/>
    <col min="9495" max="9496" width="12.7109375" style="373" customWidth="1"/>
    <col min="9497" max="9497" width="16.7109375" style="373" customWidth="1"/>
    <col min="9498" max="9498" width="14.5703125" style="373" bestFit="1" customWidth="1"/>
    <col min="9499" max="9728" width="10.28515625" style="373"/>
    <col min="9729" max="9729" width="6.140625" style="373" customWidth="1"/>
    <col min="9730" max="9730" width="14" style="373" bestFit="1" customWidth="1"/>
    <col min="9731" max="9731" width="15" style="373" bestFit="1" customWidth="1"/>
    <col min="9732" max="9732" width="9.5703125" style="373" customWidth="1"/>
    <col min="9733" max="9734" width="6" style="373" customWidth="1"/>
    <col min="9735" max="9735" width="9.28515625" style="373" customWidth="1"/>
    <col min="9736" max="9736" width="9.85546875" style="373" customWidth="1"/>
    <col min="9737" max="9737" width="9.28515625" style="373" customWidth="1"/>
    <col min="9738" max="9740" width="7.5703125" style="373" customWidth="1"/>
    <col min="9741" max="9741" width="8.7109375" style="373" customWidth="1"/>
    <col min="9742" max="9742" width="6.42578125" style="373" customWidth="1"/>
    <col min="9743" max="9749" width="8.140625" style="373" customWidth="1"/>
    <col min="9750" max="9750" width="13" style="373" customWidth="1"/>
    <col min="9751" max="9752" width="12.7109375" style="373" customWidth="1"/>
    <col min="9753" max="9753" width="16.7109375" style="373" customWidth="1"/>
    <col min="9754" max="9754" width="14.5703125" style="373" bestFit="1" customWidth="1"/>
    <col min="9755" max="9984" width="10.28515625" style="373"/>
    <col min="9985" max="9985" width="6.140625" style="373" customWidth="1"/>
    <col min="9986" max="9986" width="14" style="373" bestFit="1" customWidth="1"/>
    <col min="9987" max="9987" width="15" style="373" bestFit="1" customWidth="1"/>
    <col min="9988" max="9988" width="9.5703125" style="373" customWidth="1"/>
    <col min="9989" max="9990" width="6" style="373" customWidth="1"/>
    <col min="9991" max="9991" width="9.28515625" style="373" customWidth="1"/>
    <col min="9992" max="9992" width="9.85546875" style="373" customWidth="1"/>
    <col min="9993" max="9993" width="9.28515625" style="373" customWidth="1"/>
    <col min="9994" max="9996" width="7.5703125" style="373" customWidth="1"/>
    <col min="9997" max="9997" width="8.7109375" style="373" customWidth="1"/>
    <col min="9998" max="9998" width="6.42578125" style="373" customWidth="1"/>
    <col min="9999" max="10005" width="8.140625" style="373" customWidth="1"/>
    <col min="10006" max="10006" width="13" style="373" customWidth="1"/>
    <col min="10007" max="10008" width="12.7109375" style="373" customWidth="1"/>
    <col min="10009" max="10009" width="16.7109375" style="373" customWidth="1"/>
    <col min="10010" max="10010" width="14.5703125" style="373" bestFit="1" customWidth="1"/>
    <col min="10011" max="10240" width="10.28515625" style="373"/>
    <col min="10241" max="10241" width="6.140625" style="373" customWidth="1"/>
    <col min="10242" max="10242" width="14" style="373" bestFit="1" customWidth="1"/>
    <col min="10243" max="10243" width="15" style="373" bestFit="1" customWidth="1"/>
    <col min="10244" max="10244" width="9.5703125" style="373" customWidth="1"/>
    <col min="10245" max="10246" width="6" style="373" customWidth="1"/>
    <col min="10247" max="10247" width="9.28515625" style="373" customWidth="1"/>
    <col min="10248" max="10248" width="9.85546875" style="373" customWidth="1"/>
    <col min="10249" max="10249" width="9.28515625" style="373" customWidth="1"/>
    <col min="10250" max="10252" width="7.5703125" style="373" customWidth="1"/>
    <col min="10253" max="10253" width="8.7109375" style="373" customWidth="1"/>
    <col min="10254" max="10254" width="6.42578125" style="373" customWidth="1"/>
    <col min="10255" max="10261" width="8.140625" style="373" customWidth="1"/>
    <col min="10262" max="10262" width="13" style="373" customWidth="1"/>
    <col min="10263" max="10264" width="12.7109375" style="373" customWidth="1"/>
    <col min="10265" max="10265" width="16.7109375" style="373" customWidth="1"/>
    <col min="10266" max="10266" width="14.5703125" style="373" bestFit="1" customWidth="1"/>
    <col min="10267" max="10496" width="10.28515625" style="373"/>
    <col min="10497" max="10497" width="6.140625" style="373" customWidth="1"/>
    <col min="10498" max="10498" width="14" style="373" bestFit="1" customWidth="1"/>
    <col min="10499" max="10499" width="15" style="373" bestFit="1" customWidth="1"/>
    <col min="10500" max="10500" width="9.5703125" style="373" customWidth="1"/>
    <col min="10501" max="10502" width="6" style="373" customWidth="1"/>
    <col min="10503" max="10503" width="9.28515625" style="373" customWidth="1"/>
    <col min="10504" max="10504" width="9.85546875" style="373" customWidth="1"/>
    <col min="10505" max="10505" width="9.28515625" style="373" customWidth="1"/>
    <col min="10506" max="10508" width="7.5703125" style="373" customWidth="1"/>
    <col min="10509" max="10509" width="8.7109375" style="373" customWidth="1"/>
    <col min="10510" max="10510" width="6.42578125" style="373" customWidth="1"/>
    <col min="10511" max="10517" width="8.140625" style="373" customWidth="1"/>
    <col min="10518" max="10518" width="13" style="373" customWidth="1"/>
    <col min="10519" max="10520" width="12.7109375" style="373" customWidth="1"/>
    <col min="10521" max="10521" width="16.7109375" style="373" customWidth="1"/>
    <col min="10522" max="10522" width="14.5703125" style="373" bestFit="1" customWidth="1"/>
    <col min="10523" max="10752" width="10.28515625" style="373"/>
    <col min="10753" max="10753" width="6.140625" style="373" customWidth="1"/>
    <col min="10754" max="10754" width="14" style="373" bestFit="1" customWidth="1"/>
    <col min="10755" max="10755" width="15" style="373" bestFit="1" customWidth="1"/>
    <col min="10756" max="10756" width="9.5703125" style="373" customWidth="1"/>
    <col min="10757" max="10758" width="6" style="373" customWidth="1"/>
    <col min="10759" max="10759" width="9.28515625" style="373" customWidth="1"/>
    <col min="10760" max="10760" width="9.85546875" style="373" customWidth="1"/>
    <col min="10761" max="10761" width="9.28515625" style="373" customWidth="1"/>
    <col min="10762" max="10764" width="7.5703125" style="373" customWidth="1"/>
    <col min="10765" max="10765" width="8.7109375" style="373" customWidth="1"/>
    <col min="10766" max="10766" width="6.42578125" style="373" customWidth="1"/>
    <col min="10767" max="10773" width="8.140625" style="373" customWidth="1"/>
    <col min="10774" max="10774" width="13" style="373" customWidth="1"/>
    <col min="10775" max="10776" width="12.7109375" style="373" customWidth="1"/>
    <col min="10777" max="10777" width="16.7109375" style="373" customWidth="1"/>
    <col min="10778" max="10778" width="14.5703125" style="373" bestFit="1" customWidth="1"/>
    <col min="10779" max="11008" width="10.28515625" style="373"/>
    <col min="11009" max="11009" width="6.140625" style="373" customWidth="1"/>
    <col min="11010" max="11010" width="14" style="373" bestFit="1" customWidth="1"/>
    <col min="11011" max="11011" width="15" style="373" bestFit="1" customWidth="1"/>
    <col min="11012" max="11012" width="9.5703125" style="373" customWidth="1"/>
    <col min="11013" max="11014" width="6" style="373" customWidth="1"/>
    <col min="11015" max="11015" width="9.28515625" style="373" customWidth="1"/>
    <col min="11016" max="11016" width="9.85546875" style="373" customWidth="1"/>
    <col min="11017" max="11017" width="9.28515625" style="373" customWidth="1"/>
    <col min="11018" max="11020" width="7.5703125" style="373" customWidth="1"/>
    <col min="11021" max="11021" width="8.7109375" style="373" customWidth="1"/>
    <col min="11022" max="11022" width="6.42578125" style="373" customWidth="1"/>
    <col min="11023" max="11029" width="8.140625" style="373" customWidth="1"/>
    <col min="11030" max="11030" width="13" style="373" customWidth="1"/>
    <col min="11031" max="11032" width="12.7109375" style="373" customWidth="1"/>
    <col min="11033" max="11033" width="16.7109375" style="373" customWidth="1"/>
    <col min="11034" max="11034" width="14.5703125" style="373" bestFit="1" customWidth="1"/>
    <col min="11035" max="11264" width="10.28515625" style="373"/>
    <col min="11265" max="11265" width="6.140625" style="373" customWidth="1"/>
    <col min="11266" max="11266" width="14" style="373" bestFit="1" customWidth="1"/>
    <col min="11267" max="11267" width="15" style="373" bestFit="1" customWidth="1"/>
    <col min="11268" max="11268" width="9.5703125" style="373" customWidth="1"/>
    <col min="11269" max="11270" width="6" style="373" customWidth="1"/>
    <col min="11271" max="11271" width="9.28515625" style="373" customWidth="1"/>
    <col min="11272" max="11272" width="9.85546875" style="373" customWidth="1"/>
    <col min="11273" max="11273" width="9.28515625" style="373" customWidth="1"/>
    <col min="11274" max="11276" width="7.5703125" style="373" customWidth="1"/>
    <col min="11277" max="11277" width="8.7109375" style="373" customWidth="1"/>
    <col min="11278" max="11278" width="6.42578125" style="373" customWidth="1"/>
    <col min="11279" max="11285" width="8.140625" style="373" customWidth="1"/>
    <col min="11286" max="11286" width="13" style="373" customWidth="1"/>
    <col min="11287" max="11288" width="12.7109375" style="373" customWidth="1"/>
    <col min="11289" max="11289" width="16.7109375" style="373" customWidth="1"/>
    <col min="11290" max="11290" width="14.5703125" style="373" bestFit="1" customWidth="1"/>
    <col min="11291" max="11520" width="10.28515625" style="373"/>
    <col min="11521" max="11521" width="6.140625" style="373" customWidth="1"/>
    <col min="11522" max="11522" width="14" style="373" bestFit="1" customWidth="1"/>
    <col min="11523" max="11523" width="15" style="373" bestFit="1" customWidth="1"/>
    <col min="11524" max="11524" width="9.5703125" style="373" customWidth="1"/>
    <col min="11525" max="11526" width="6" style="373" customWidth="1"/>
    <col min="11527" max="11527" width="9.28515625" style="373" customWidth="1"/>
    <col min="11528" max="11528" width="9.85546875" style="373" customWidth="1"/>
    <col min="11529" max="11529" width="9.28515625" style="373" customWidth="1"/>
    <col min="11530" max="11532" width="7.5703125" style="373" customWidth="1"/>
    <col min="11533" max="11533" width="8.7109375" style="373" customWidth="1"/>
    <col min="11534" max="11534" width="6.42578125" style="373" customWidth="1"/>
    <col min="11535" max="11541" width="8.140625" style="373" customWidth="1"/>
    <col min="11542" max="11542" width="13" style="373" customWidth="1"/>
    <col min="11543" max="11544" width="12.7109375" style="373" customWidth="1"/>
    <col min="11545" max="11545" width="16.7109375" style="373" customWidth="1"/>
    <col min="11546" max="11546" width="14.5703125" style="373" bestFit="1" customWidth="1"/>
    <col min="11547" max="11776" width="10.28515625" style="373"/>
    <col min="11777" max="11777" width="6.140625" style="373" customWidth="1"/>
    <col min="11778" max="11778" width="14" style="373" bestFit="1" customWidth="1"/>
    <col min="11779" max="11779" width="15" style="373" bestFit="1" customWidth="1"/>
    <col min="11780" max="11780" width="9.5703125" style="373" customWidth="1"/>
    <col min="11781" max="11782" width="6" style="373" customWidth="1"/>
    <col min="11783" max="11783" width="9.28515625" style="373" customWidth="1"/>
    <col min="11784" max="11784" width="9.85546875" style="373" customWidth="1"/>
    <col min="11785" max="11785" width="9.28515625" style="373" customWidth="1"/>
    <col min="11786" max="11788" width="7.5703125" style="373" customWidth="1"/>
    <col min="11789" max="11789" width="8.7109375" style="373" customWidth="1"/>
    <col min="11790" max="11790" width="6.42578125" style="373" customWidth="1"/>
    <col min="11791" max="11797" width="8.140625" style="373" customWidth="1"/>
    <col min="11798" max="11798" width="13" style="373" customWidth="1"/>
    <col min="11799" max="11800" width="12.7109375" style="373" customWidth="1"/>
    <col min="11801" max="11801" width="16.7109375" style="373" customWidth="1"/>
    <col min="11802" max="11802" width="14.5703125" style="373" bestFit="1" customWidth="1"/>
    <col min="11803" max="12032" width="10.28515625" style="373"/>
    <col min="12033" max="12033" width="6.140625" style="373" customWidth="1"/>
    <col min="12034" max="12034" width="14" style="373" bestFit="1" customWidth="1"/>
    <col min="12035" max="12035" width="15" style="373" bestFit="1" customWidth="1"/>
    <col min="12036" max="12036" width="9.5703125" style="373" customWidth="1"/>
    <col min="12037" max="12038" width="6" style="373" customWidth="1"/>
    <col min="12039" max="12039" width="9.28515625" style="373" customWidth="1"/>
    <col min="12040" max="12040" width="9.85546875" style="373" customWidth="1"/>
    <col min="12041" max="12041" width="9.28515625" style="373" customWidth="1"/>
    <col min="12042" max="12044" width="7.5703125" style="373" customWidth="1"/>
    <col min="12045" max="12045" width="8.7109375" style="373" customWidth="1"/>
    <col min="12046" max="12046" width="6.42578125" style="373" customWidth="1"/>
    <col min="12047" max="12053" width="8.140625" style="373" customWidth="1"/>
    <col min="12054" max="12054" width="13" style="373" customWidth="1"/>
    <col min="12055" max="12056" width="12.7109375" style="373" customWidth="1"/>
    <col min="12057" max="12057" width="16.7109375" style="373" customWidth="1"/>
    <col min="12058" max="12058" width="14.5703125" style="373" bestFit="1" customWidth="1"/>
    <col min="12059" max="12288" width="10.28515625" style="373"/>
    <col min="12289" max="12289" width="6.140625" style="373" customWidth="1"/>
    <col min="12290" max="12290" width="14" style="373" bestFit="1" customWidth="1"/>
    <col min="12291" max="12291" width="15" style="373" bestFit="1" customWidth="1"/>
    <col min="12292" max="12292" width="9.5703125" style="373" customWidth="1"/>
    <col min="12293" max="12294" width="6" style="373" customWidth="1"/>
    <col min="12295" max="12295" width="9.28515625" style="373" customWidth="1"/>
    <col min="12296" max="12296" width="9.85546875" style="373" customWidth="1"/>
    <col min="12297" max="12297" width="9.28515625" style="373" customWidth="1"/>
    <col min="12298" max="12300" width="7.5703125" style="373" customWidth="1"/>
    <col min="12301" max="12301" width="8.7109375" style="373" customWidth="1"/>
    <col min="12302" max="12302" width="6.42578125" style="373" customWidth="1"/>
    <col min="12303" max="12309" width="8.140625" style="373" customWidth="1"/>
    <col min="12310" max="12310" width="13" style="373" customWidth="1"/>
    <col min="12311" max="12312" width="12.7109375" style="373" customWidth="1"/>
    <col min="12313" max="12313" width="16.7109375" style="373" customWidth="1"/>
    <col min="12314" max="12314" width="14.5703125" style="373" bestFit="1" customWidth="1"/>
    <col min="12315" max="12544" width="10.28515625" style="373"/>
    <col min="12545" max="12545" width="6.140625" style="373" customWidth="1"/>
    <col min="12546" max="12546" width="14" style="373" bestFit="1" customWidth="1"/>
    <col min="12547" max="12547" width="15" style="373" bestFit="1" customWidth="1"/>
    <col min="12548" max="12548" width="9.5703125" style="373" customWidth="1"/>
    <col min="12549" max="12550" width="6" style="373" customWidth="1"/>
    <col min="12551" max="12551" width="9.28515625" style="373" customWidth="1"/>
    <col min="12552" max="12552" width="9.85546875" style="373" customWidth="1"/>
    <col min="12553" max="12553" width="9.28515625" style="373" customWidth="1"/>
    <col min="12554" max="12556" width="7.5703125" style="373" customWidth="1"/>
    <col min="12557" max="12557" width="8.7109375" style="373" customWidth="1"/>
    <col min="12558" max="12558" width="6.42578125" style="373" customWidth="1"/>
    <col min="12559" max="12565" width="8.140625" style="373" customWidth="1"/>
    <col min="12566" max="12566" width="13" style="373" customWidth="1"/>
    <col min="12567" max="12568" width="12.7109375" style="373" customWidth="1"/>
    <col min="12569" max="12569" width="16.7109375" style="373" customWidth="1"/>
    <col min="12570" max="12570" width="14.5703125" style="373" bestFit="1" customWidth="1"/>
    <col min="12571" max="12800" width="10.28515625" style="373"/>
    <col min="12801" max="12801" width="6.140625" style="373" customWidth="1"/>
    <col min="12802" max="12802" width="14" style="373" bestFit="1" customWidth="1"/>
    <col min="12803" max="12803" width="15" style="373" bestFit="1" customWidth="1"/>
    <col min="12804" max="12804" width="9.5703125" style="373" customWidth="1"/>
    <col min="12805" max="12806" width="6" style="373" customWidth="1"/>
    <col min="12807" max="12807" width="9.28515625" style="373" customWidth="1"/>
    <col min="12808" max="12808" width="9.85546875" style="373" customWidth="1"/>
    <col min="12809" max="12809" width="9.28515625" style="373" customWidth="1"/>
    <col min="12810" max="12812" width="7.5703125" style="373" customWidth="1"/>
    <col min="12813" max="12813" width="8.7109375" style="373" customWidth="1"/>
    <col min="12814" max="12814" width="6.42578125" style="373" customWidth="1"/>
    <col min="12815" max="12821" width="8.140625" style="373" customWidth="1"/>
    <col min="12822" max="12822" width="13" style="373" customWidth="1"/>
    <col min="12823" max="12824" width="12.7109375" style="373" customWidth="1"/>
    <col min="12825" max="12825" width="16.7109375" style="373" customWidth="1"/>
    <col min="12826" max="12826" width="14.5703125" style="373" bestFit="1" customWidth="1"/>
    <col min="12827" max="13056" width="10.28515625" style="373"/>
    <col min="13057" max="13057" width="6.140625" style="373" customWidth="1"/>
    <col min="13058" max="13058" width="14" style="373" bestFit="1" customWidth="1"/>
    <col min="13059" max="13059" width="15" style="373" bestFit="1" customWidth="1"/>
    <col min="13060" max="13060" width="9.5703125" style="373" customWidth="1"/>
    <col min="13061" max="13062" width="6" style="373" customWidth="1"/>
    <col min="13063" max="13063" width="9.28515625" style="373" customWidth="1"/>
    <col min="13064" max="13064" width="9.85546875" style="373" customWidth="1"/>
    <col min="13065" max="13065" width="9.28515625" style="373" customWidth="1"/>
    <col min="13066" max="13068" width="7.5703125" style="373" customWidth="1"/>
    <col min="13069" max="13069" width="8.7109375" style="373" customWidth="1"/>
    <col min="13070" max="13070" width="6.42578125" style="373" customWidth="1"/>
    <col min="13071" max="13077" width="8.140625" style="373" customWidth="1"/>
    <col min="13078" max="13078" width="13" style="373" customWidth="1"/>
    <col min="13079" max="13080" width="12.7109375" style="373" customWidth="1"/>
    <col min="13081" max="13081" width="16.7109375" style="373" customWidth="1"/>
    <col min="13082" max="13082" width="14.5703125" style="373" bestFit="1" customWidth="1"/>
    <col min="13083" max="13312" width="10.28515625" style="373"/>
    <col min="13313" max="13313" width="6.140625" style="373" customWidth="1"/>
    <col min="13314" max="13314" width="14" style="373" bestFit="1" customWidth="1"/>
    <col min="13315" max="13315" width="15" style="373" bestFit="1" customWidth="1"/>
    <col min="13316" max="13316" width="9.5703125" style="373" customWidth="1"/>
    <col min="13317" max="13318" width="6" style="373" customWidth="1"/>
    <col min="13319" max="13319" width="9.28515625" style="373" customWidth="1"/>
    <col min="13320" max="13320" width="9.85546875" style="373" customWidth="1"/>
    <col min="13321" max="13321" width="9.28515625" style="373" customWidth="1"/>
    <col min="13322" max="13324" width="7.5703125" style="373" customWidth="1"/>
    <col min="13325" max="13325" width="8.7109375" style="373" customWidth="1"/>
    <col min="13326" max="13326" width="6.42578125" style="373" customWidth="1"/>
    <col min="13327" max="13333" width="8.140625" style="373" customWidth="1"/>
    <col min="13334" max="13334" width="13" style="373" customWidth="1"/>
    <col min="13335" max="13336" width="12.7109375" style="373" customWidth="1"/>
    <col min="13337" max="13337" width="16.7109375" style="373" customWidth="1"/>
    <col min="13338" max="13338" width="14.5703125" style="373" bestFit="1" customWidth="1"/>
    <col min="13339" max="13568" width="10.28515625" style="373"/>
    <col min="13569" max="13569" width="6.140625" style="373" customWidth="1"/>
    <col min="13570" max="13570" width="14" style="373" bestFit="1" customWidth="1"/>
    <col min="13571" max="13571" width="15" style="373" bestFit="1" customWidth="1"/>
    <col min="13572" max="13572" width="9.5703125" style="373" customWidth="1"/>
    <col min="13573" max="13574" width="6" style="373" customWidth="1"/>
    <col min="13575" max="13575" width="9.28515625" style="373" customWidth="1"/>
    <col min="13576" max="13576" width="9.85546875" style="373" customWidth="1"/>
    <col min="13577" max="13577" width="9.28515625" style="373" customWidth="1"/>
    <col min="13578" max="13580" width="7.5703125" style="373" customWidth="1"/>
    <col min="13581" max="13581" width="8.7109375" style="373" customWidth="1"/>
    <col min="13582" max="13582" width="6.42578125" style="373" customWidth="1"/>
    <col min="13583" max="13589" width="8.140625" style="373" customWidth="1"/>
    <col min="13590" max="13590" width="13" style="373" customWidth="1"/>
    <col min="13591" max="13592" width="12.7109375" style="373" customWidth="1"/>
    <col min="13593" max="13593" width="16.7109375" style="373" customWidth="1"/>
    <col min="13594" max="13594" width="14.5703125" style="373" bestFit="1" customWidth="1"/>
    <col min="13595" max="13824" width="10.28515625" style="373"/>
    <col min="13825" max="13825" width="6.140625" style="373" customWidth="1"/>
    <col min="13826" max="13826" width="14" style="373" bestFit="1" customWidth="1"/>
    <col min="13827" max="13827" width="15" style="373" bestFit="1" customWidth="1"/>
    <col min="13828" max="13828" width="9.5703125" style="373" customWidth="1"/>
    <col min="13829" max="13830" width="6" style="373" customWidth="1"/>
    <col min="13831" max="13831" width="9.28515625" style="373" customWidth="1"/>
    <col min="13832" max="13832" width="9.85546875" style="373" customWidth="1"/>
    <col min="13833" max="13833" width="9.28515625" style="373" customWidth="1"/>
    <col min="13834" max="13836" width="7.5703125" style="373" customWidth="1"/>
    <col min="13837" max="13837" width="8.7109375" style="373" customWidth="1"/>
    <col min="13838" max="13838" width="6.42578125" style="373" customWidth="1"/>
    <col min="13839" max="13845" width="8.140625" style="373" customWidth="1"/>
    <col min="13846" max="13846" width="13" style="373" customWidth="1"/>
    <col min="13847" max="13848" width="12.7109375" style="373" customWidth="1"/>
    <col min="13849" max="13849" width="16.7109375" style="373" customWidth="1"/>
    <col min="13850" max="13850" width="14.5703125" style="373" bestFit="1" customWidth="1"/>
    <col min="13851" max="14080" width="10.28515625" style="373"/>
    <col min="14081" max="14081" width="6.140625" style="373" customWidth="1"/>
    <col min="14082" max="14082" width="14" style="373" bestFit="1" customWidth="1"/>
    <col min="14083" max="14083" width="15" style="373" bestFit="1" customWidth="1"/>
    <col min="14084" max="14084" width="9.5703125" style="373" customWidth="1"/>
    <col min="14085" max="14086" width="6" style="373" customWidth="1"/>
    <col min="14087" max="14087" width="9.28515625" style="373" customWidth="1"/>
    <col min="14088" max="14088" width="9.85546875" style="373" customWidth="1"/>
    <col min="14089" max="14089" width="9.28515625" style="373" customWidth="1"/>
    <col min="14090" max="14092" width="7.5703125" style="373" customWidth="1"/>
    <col min="14093" max="14093" width="8.7109375" style="373" customWidth="1"/>
    <col min="14094" max="14094" width="6.42578125" style="373" customWidth="1"/>
    <col min="14095" max="14101" width="8.140625" style="373" customWidth="1"/>
    <col min="14102" max="14102" width="13" style="373" customWidth="1"/>
    <col min="14103" max="14104" width="12.7109375" style="373" customWidth="1"/>
    <col min="14105" max="14105" width="16.7109375" style="373" customWidth="1"/>
    <col min="14106" max="14106" width="14.5703125" style="373" bestFit="1" customWidth="1"/>
    <col min="14107" max="14336" width="10.28515625" style="373"/>
    <col min="14337" max="14337" width="6.140625" style="373" customWidth="1"/>
    <col min="14338" max="14338" width="14" style="373" bestFit="1" customWidth="1"/>
    <col min="14339" max="14339" width="15" style="373" bestFit="1" customWidth="1"/>
    <col min="14340" max="14340" width="9.5703125" style="373" customWidth="1"/>
    <col min="14341" max="14342" width="6" style="373" customWidth="1"/>
    <col min="14343" max="14343" width="9.28515625" style="373" customWidth="1"/>
    <col min="14344" max="14344" width="9.85546875" style="373" customWidth="1"/>
    <col min="14345" max="14345" width="9.28515625" style="373" customWidth="1"/>
    <col min="14346" max="14348" width="7.5703125" style="373" customWidth="1"/>
    <col min="14349" max="14349" width="8.7109375" style="373" customWidth="1"/>
    <col min="14350" max="14350" width="6.42578125" style="373" customWidth="1"/>
    <col min="14351" max="14357" width="8.140625" style="373" customWidth="1"/>
    <col min="14358" max="14358" width="13" style="373" customWidth="1"/>
    <col min="14359" max="14360" width="12.7109375" style="373" customWidth="1"/>
    <col min="14361" max="14361" width="16.7109375" style="373" customWidth="1"/>
    <col min="14362" max="14362" width="14.5703125" style="373" bestFit="1" customWidth="1"/>
    <col min="14363" max="14592" width="10.28515625" style="373"/>
    <col min="14593" max="14593" width="6.140625" style="373" customWidth="1"/>
    <col min="14594" max="14594" width="14" style="373" bestFit="1" customWidth="1"/>
    <col min="14595" max="14595" width="15" style="373" bestFit="1" customWidth="1"/>
    <col min="14596" max="14596" width="9.5703125" style="373" customWidth="1"/>
    <col min="14597" max="14598" width="6" style="373" customWidth="1"/>
    <col min="14599" max="14599" width="9.28515625" style="373" customWidth="1"/>
    <col min="14600" max="14600" width="9.85546875" style="373" customWidth="1"/>
    <col min="14601" max="14601" width="9.28515625" style="373" customWidth="1"/>
    <col min="14602" max="14604" width="7.5703125" style="373" customWidth="1"/>
    <col min="14605" max="14605" width="8.7109375" style="373" customWidth="1"/>
    <col min="14606" max="14606" width="6.42578125" style="373" customWidth="1"/>
    <col min="14607" max="14613" width="8.140625" style="373" customWidth="1"/>
    <col min="14614" max="14614" width="13" style="373" customWidth="1"/>
    <col min="14615" max="14616" width="12.7109375" style="373" customWidth="1"/>
    <col min="14617" max="14617" width="16.7109375" style="373" customWidth="1"/>
    <col min="14618" max="14618" width="14.5703125" style="373" bestFit="1" customWidth="1"/>
    <col min="14619" max="14848" width="10.28515625" style="373"/>
    <col min="14849" max="14849" width="6.140625" style="373" customWidth="1"/>
    <col min="14850" max="14850" width="14" style="373" bestFit="1" customWidth="1"/>
    <col min="14851" max="14851" width="15" style="373" bestFit="1" customWidth="1"/>
    <col min="14852" max="14852" width="9.5703125" style="373" customWidth="1"/>
    <col min="14853" max="14854" width="6" style="373" customWidth="1"/>
    <col min="14855" max="14855" width="9.28515625" style="373" customWidth="1"/>
    <col min="14856" max="14856" width="9.85546875" style="373" customWidth="1"/>
    <col min="14857" max="14857" width="9.28515625" style="373" customWidth="1"/>
    <col min="14858" max="14860" width="7.5703125" style="373" customWidth="1"/>
    <col min="14861" max="14861" width="8.7109375" style="373" customWidth="1"/>
    <col min="14862" max="14862" width="6.42578125" style="373" customWidth="1"/>
    <col min="14863" max="14869" width="8.140625" style="373" customWidth="1"/>
    <col min="14870" max="14870" width="13" style="373" customWidth="1"/>
    <col min="14871" max="14872" width="12.7109375" style="373" customWidth="1"/>
    <col min="14873" max="14873" width="16.7109375" style="373" customWidth="1"/>
    <col min="14874" max="14874" width="14.5703125" style="373" bestFit="1" customWidth="1"/>
    <col min="14875" max="15104" width="10.28515625" style="373"/>
    <col min="15105" max="15105" width="6.140625" style="373" customWidth="1"/>
    <col min="15106" max="15106" width="14" style="373" bestFit="1" customWidth="1"/>
    <col min="15107" max="15107" width="15" style="373" bestFit="1" customWidth="1"/>
    <col min="15108" max="15108" width="9.5703125" style="373" customWidth="1"/>
    <col min="15109" max="15110" width="6" style="373" customWidth="1"/>
    <col min="15111" max="15111" width="9.28515625" style="373" customWidth="1"/>
    <col min="15112" max="15112" width="9.85546875" style="373" customWidth="1"/>
    <col min="15113" max="15113" width="9.28515625" style="373" customWidth="1"/>
    <col min="15114" max="15116" width="7.5703125" style="373" customWidth="1"/>
    <col min="15117" max="15117" width="8.7109375" style="373" customWidth="1"/>
    <col min="15118" max="15118" width="6.42578125" style="373" customWidth="1"/>
    <col min="15119" max="15125" width="8.140625" style="373" customWidth="1"/>
    <col min="15126" max="15126" width="13" style="373" customWidth="1"/>
    <col min="15127" max="15128" width="12.7109375" style="373" customWidth="1"/>
    <col min="15129" max="15129" width="16.7109375" style="373" customWidth="1"/>
    <col min="15130" max="15130" width="14.5703125" style="373" bestFit="1" customWidth="1"/>
    <col min="15131" max="15360" width="10.28515625" style="373"/>
    <col min="15361" max="15361" width="6.140625" style="373" customWidth="1"/>
    <col min="15362" max="15362" width="14" style="373" bestFit="1" customWidth="1"/>
    <col min="15363" max="15363" width="15" style="373" bestFit="1" customWidth="1"/>
    <col min="15364" max="15364" width="9.5703125" style="373" customWidth="1"/>
    <col min="15365" max="15366" width="6" style="373" customWidth="1"/>
    <col min="15367" max="15367" width="9.28515625" style="373" customWidth="1"/>
    <col min="15368" max="15368" width="9.85546875" style="373" customWidth="1"/>
    <col min="15369" max="15369" width="9.28515625" style="373" customWidth="1"/>
    <col min="15370" max="15372" width="7.5703125" style="373" customWidth="1"/>
    <col min="15373" max="15373" width="8.7109375" style="373" customWidth="1"/>
    <col min="15374" max="15374" width="6.42578125" style="373" customWidth="1"/>
    <col min="15375" max="15381" width="8.140625" style="373" customWidth="1"/>
    <col min="15382" max="15382" width="13" style="373" customWidth="1"/>
    <col min="15383" max="15384" width="12.7109375" style="373" customWidth="1"/>
    <col min="15385" max="15385" width="16.7109375" style="373" customWidth="1"/>
    <col min="15386" max="15386" width="14.5703125" style="373" bestFit="1" customWidth="1"/>
    <col min="15387" max="15616" width="10.28515625" style="373"/>
    <col min="15617" max="15617" width="6.140625" style="373" customWidth="1"/>
    <col min="15618" max="15618" width="14" style="373" bestFit="1" customWidth="1"/>
    <col min="15619" max="15619" width="15" style="373" bestFit="1" customWidth="1"/>
    <col min="15620" max="15620" width="9.5703125" style="373" customWidth="1"/>
    <col min="15621" max="15622" width="6" style="373" customWidth="1"/>
    <col min="15623" max="15623" width="9.28515625" style="373" customWidth="1"/>
    <col min="15624" max="15624" width="9.85546875" style="373" customWidth="1"/>
    <col min="15625" max="15625" width="9.28515625" style="373" customWidth="1"/>
    <col min="15626" max="15628" width="7.5703125" style="373" customWidth="1"/>
    <col min="15629" max="15629" width="8.7109375" style="373" customWidth="1"/>
    <col min="15630" max="15630" width="6.42578125" style="373" customWidth="1"/>
    <col min="15631" max="15637" width="8.140625" style="373" customWidth="1"/>
    <col min="15638" max="15638" width="13" style="373" customWidth="1"/>
    <col min="15639" max="15640" width="12.7109375" style="373" customWidth="1"/>
    <col min="15641" max="15641" width="16.7109375" style="373" customWidth="1"/>
    <col min="15642" max="15642" width="14.5703125" style="373" bestFit="1" customWidth="1"/>
    <col min="15643" max="15872" width="10.28515625" style="373"/>
    <col min="15873" max="15873" width="6.140625" style="373" customWidth="1"/>
    <col min="15874" max="15874" width="14" style="373" bestFit="1" customWidth="1"/>
    <col min="15875" max="15875" width="15" style="373" bestFit="1" customWidth="1"/>
    <col min="15876" max="15876" width="9.5703125" style="373" customWidth="1"/>
    <col min="15877" max="15878" width="6" style="373" customWidth="1"/>
    <col min="15879" max="15879" width="9.28515625" style="373" customWidth="1"/>
    <col min="15880" max="15880" width="9.85546875" style="373" customWidth="1"/>
    <col min="15881" max="15881" width="9.28515625" style="373" customWidth="1"/>
    <col min="15882" max="15884" width="7.5703125" style="373" customWidth="1"/>
    <col min="15885" max="15885" width="8.7109375" style="373" customWidth="1"/>
    <col min="15886" max="15886" width="6.42578125" style="373" customWidth="1"/>
    <col min="15887" max="15893" width="8.140625" style="373" customWidth="1"/>
    <col min="15894" max="15894" width="13" style="373" customWidth="1"/>
    <col min="15895" max="15896" width="12.7109375" style="373" customWidth="1"/>
    <col min="15897" max="15897" width="16.7109375" style="373" customWidth="1"/>
    <col min="15898" max="15898" width="14.5703125" style="373" bestFit="1" customWidth="1"/>
    <col min="15899" max="16128" width="10.28515625" style="373"/>
    <col min="16129" max="16129" width="6.140625" style="373" customWidth="1"/>
    <col min="16130" max="16130" width="14" style="373" bestFit="1" customWidth="1"/>
    <col min="16131" max="16131" width="15" style="373" bestFit="1" customWidth="1"/>
    <col min="16132" max="16132" width="9.5703125" style="373" customWidth="1"/>
    <col min="16133" max="16134" width="6" style="373" customWidth="1"/>
    <col min="16135" max="16135" width="9.28515625" style="373" customWidth="1"/>
    <col min="16136" max="16136" width="9.85546875" style="373" customWidth="1"/>
    <col min="16137" max="16137" width="9.28515625" style="373" customWidth="1"/>
    <col min="16138" max="16140" width="7.5703125" style="373" customWidth="1"/>
    <col min="16141" max="16141" width="8.7109375" style="373" customWidth="1"/>
    <col min="16142" max="16142" width="6.42578125" style="373" customWidth="1"/>
    <col min="16143" max="16149" width="8.140625" style="373" customWidth="1"/>
    <col min="16150" max="16150" width="13" style="373" customWidth="1"/>
    <col min="16151" max="16152" width="12.7109375" style="373" customWidth="1"/>
    <col min="16153" max="16153" width="16.7109375" style="373" customWidth="1"/>
    <col min="16154" max="16154" width="14.5703125" style="373" bestFit="1" customWidth="1"/>
    <col min="16155" max="16384" width="10.28515625" style="373"/>
  </cols>
  <sheetData>
    <row r="1" spans="1:26" s="721" customFormat="1" ht="15" customHeight="1">
      <c r="A1" s="2691" t="str">
        <f>HYPERLINK("#负债表审定!A1","返回负债表审定")</f>
        <v>返回负债表审定</v>
      </c>
      <c r="B1" s="2692" t="str">
        <f>HYPERLINK("#负债表原报!A1","返回负债表原报")</f>
        <v>返回负债表原报</v>
      </c>
      <c r="C1" s="770"/>
      <c r="D1" s="770"/>
      <c r="E1" s="770"/>
      <c r="F1" s="770"/>
      <c r="G1" s="722"/>
      <c r="H1" s="722"/>
      <c r="I1" s="722"/>
      <c r="J1" s="722"/>
    </row>
    <row r="2" spans="1:26" s="372" customFormat="1" ht="30" customHeight="1">
      <c r="A2" s="3094" t="s">
        <v>1329</v>
      </c>
      <c r="B2" s="3094"/>
      <c r="C2" s="3094"/>
      <c r="D2" s="3094"/>
      <c r="E2" s="3094"/>
      <c r="F2" s="3094"/>
      <c r="G2" s="3094"/>
      <c r="H2" s="3094"/>
      <c r="I2" s="3094"/>
      <c r="J2" s="3094"/>
      <c r="K2" s="3094"/>
      <c r="L2" s="3094"/>
      <c r="M2" s="3094"/>
      <c r="N2" s="3094"/>
      <c r="O2" s="3094"/>
      <c r="P2" s="3094"/>
      <c r="Q2" s="3094"/>
      <c r="R2" s="3094"/>
      <c r="S2" s="3094"/>
      <c r="T2" s="3094"/>
      <c r="U2" s="3094"/>
      <c r="V2" s="3094"/>
      <c r="W2" s="3094"/>
      <c r="X2" s="3094"/>
      <c r="Y2" s="3094"/>
    </row>
    <row r="3" spans="1:26" s="1771" customFormat="1" ht="25.5">
      <c r="A3" s="1769"/>
      <c r="B3" s="1770"/>
      <c r="C3" s="1770"/>
      <c r="D3" s="1770"/>
      <c r="E3" s="1770"/>
      <c r="F3" s="1770"/>
      <c r="G3" s="1770"/>
      <c r="H3" s="1770"/>
      <c r="I3" s="1770"/>
      <c r="J3" s="1770"/>
      <c r="K3" s="1770"/>
      <c r="L3" s="1770"/>
      <c r="M3" s="1770"/>
      <c r="N3" s="1770"/>
      <c r="O3" s="1770"/>
      <c r="P3" s="1770"/>
      <c r="Q3" s="1770"/>
      <c r="R3" s="1770"/>
      <c r="S3" s="1770"/>
      <c r="T3" s="1770"/>
      <c r="U3" s="1770"/>
      <c r="V3" s="1770"/>
      <c r="W3" s="1770"/>
      <c r="X3" s="1770"/>
      <c r="Y3" s="1770"/>
    </row>
    <row r="4" spans="1:26" s="1780" customFormat="1" ht="11.25">
      <c r="A4" s="1772"/>
      <c r="B4" s="1773" t="s">
        <v>1469</v>
      </c>
      <c r="C4" s="1774"/>
      <c r="D4" s="1775"/>
      <c r="E4" s="1775"/>
      <c r="F4" s="1775"/>
      <c r="G4" s="1776" t="s">
        <v>1470</v>
      </c>
      <c r="H4" s="1777"/>
      <c r="I4" s="1778" t="s">
        <v>1471</v>
      </c>
      <c r="J4" s="1778"/>
      <c r="K4" s="1775"/>
      <c r="L4" s="1776" t="s">
        <v>1472</v>
      </c>
      <c r="M4" s="1777"/>
      <c r="N4" s="1778" t="s">
        <v>1471</v>
      </c>
      <c r="O4" s="1775"/>
      <c r="P4" s="1775"/>
      <c r="Q4" s="1775"/>
      <c r="R4" s="1775"/>
      <c r="S4" s="1775"/>
      <c r="T4" s="1775"/>
      <c r="U4" s="1775"/>
      <c r="V4" s="1775"/>
      <c r="W4" s="1775"/>
      <c r="X4" s="1779"/>
      <c r="Y4" s="1779"/>
    </row>
    <row r="5" spans="1:26" s="1780" customFormat="1" ht="11.25">
      <c r="A5" s="1772"/>
      <c r="B5" s="1773"/>
      <c r="C5" s="1781"/>
      <c r="D5" s="1779"/>
      <c r="E5" s="1779"/>
      <c r="F5" s="1775"/>
      <c r="G5" s="1776" t="s">
        <v>1473</v>
      </c>
      <c r="H5" s="1777"/>
      <c r="I5" s="1778" t="s">
        <v>1471</v>
      </c>
      <c r="J5" s="1779"/>
      <c r="K5" s="1775"/>
      <c r="L5" s="1776" t="s">
        <v>1474</v>
      </c>
      <c r="M5" s="1777"/>
      <c r="N5" s="1778" t="s">
        <v>1471</v>
      </c>
      <c r="O5" s="1779"/>
      <c r="P5" s="1779"/>
      <c r="Q5" s="1779"/>
      <c r="R5" s="1779"/>
      <c r="S5" s="1779"/>
      <c r="T5" s="1779"/>
      <c r="U5" s="1779"/>
      <c r="V5" s="1779"/>
      <c r="W5" s="1779"/>
      <c r="X5" s="1779"/>
      <c r="Y5" s="1779"/>
    </row>
    <row r="6" spans="1:26" s="1780" customFormat="1" ht="8.1" customHeight="1" thickBot="1">
      <c r="A6" s="1772"/>
      <c r="B6" s="1773"/>
      <c r="C6" s="1781"/>
      <c r="D6" s="1779"/>
      <c r="E6" s="1779"/>
      <c r="F6" s="1779"/>
      <c r="G6" s="1779"/>
      <c r="H6" s="1779"/>
      <c r="I6" s="1779"/>
      <c r="J6" s="1779"/>
      <c r="K6" s="1779"/>
      <c r="L6" s="1779"/>
      <c r="M6" s="1779"/>
      <c r="N6" s="1779"/>
      <c r="O6" s="1779"/>
      <c r="P6" s="1779"/>
      <c r="Q6" s="1779"/>
      <c r="R6" s="1779"/>
      <c r="S6" s="1779"/>
      <c r="T6" s="1779"/>
      <c r="U6" s="1779"/>
      <c r="V6" s="1779"/>
      <c r="W6" s="1779"/>
      <c r="X6" s="1779"/>
      <c r="Y6" s="1776"/>
    </row>
    <row r="7" spans="1:26" s="1780" customFormat="1" ht="15" customHeight="1">
      <c r="A7" s="3095" t="s">
        <v>398</v>
      </c>
      <c r="B7" s="3092" t="s">
        <v>1895</v>
      </c>
      <c r="C7" s="3092" t="s">
        <v>1896</v>
      </c>
      <c r="D7" s="3092" t="s">
        <v>1897</v>
      </c>
      <c r="E7" s="3092" t="s">
        <v>1898</v>
      </c>
      <c r="F7" s="3092" t="s">
        <v>1899</v>
      </c>
      <c r="G7" s="3092" t="s">
        <v>1900</v>
      </c>
      <c r="H7" s="3092" t="s">
        <v>1901</v>
      </c>
      <c r="I7" s="3092" t="s">
        <v>1902</v>
      </c>
      <c r="J7" s="3092" t="s">
        <v>1903</v>
      </c>
      <c r="K7" s="3092" t="s">
        <v>1904</v>
      </c>
      <c r="L7" s="3092" t="s">
        <v>1905</v>
      </c>
      <c r="M7" s="3092" t="s">
        <v>1906</v>
      </c>
      <c r="N7" s="3092" t="s">
        <v>1907</v>
      </c>
      <c r="O7" s="3099" t="s">
        <v>1908</v>
      </c>
      <c r="P7" s="3099"/>
      <c r="Q7" s="3099"/>
      <c r="R7" s="3099"/>
      <c r="S7" s="3099"/>
      <c r="T7" s="3099"/>
      <c r="U7" s="3099"/>
      <c r="V7" s="3099"/>
      <c r="W7" s="3100" t="s">
        <v>1909</v>
      </c>
      <c r="X7" s="3092" t="s">
        <v>1910</v>
      </c>
      <c r="Y7" s="3097" t="s">
        <v>1911</v>
      </c>
    </row>
    <row r="8" spans="1:26" s="1780" customFormat="1" ht="22.5">
      <c r="A8" s="3096"/>
      <c r="B8" s="3093"/>
      <c r="C8" s="3093"/>
      <c r="D8" s="3093"/>
      <c r="E8" s="3093"/>
      <c r="F8" s="3093"/>
      <c r="G8" s="3093"/>
      <c r="H8" s="3093"/>
      <c r="I8" s="3093"/>
      <c r="J8" s="3093"/>
      <c r="K8" s="3093"/>
      <c r="L8" s="3093"/>
      <c r="M8" s="3093"/>
      <c r="N8" s="3093"/>
      <c r="O8" s="1782" t="s">
        <v>1912</v>
      </c>
      <c r="P8" s="1782" t="s">
        <v>1913</v>
      </c>
      <c r="Q8" s="1782" t="s">
        <v>1914</v>
      </c>
      <c r="R8" s="1782" t="s">
        <v>1915</v>
      </c>
      <c r="S8" s="1782" t="s">
        <v>1916</v>
      </c>
      <c r="T8" s="1782" t="s">
        <v>1917</v>
      </c>
      <c r="U8" s="1782" t="s">
        <v>1481</v>
      </c>
      <c r="V8" s="1782" t="s">
        <v>220</v>
      </c>
      <c r="W8" s="3101"/>
      <c r="X8" s="3093"/>
      <c r="Y8" s="3098"/>
    </row>
    <row r="9" spans="1:26" s="1780" customFormat="1" ht="15" customHeight="1">
      <c r="A9" s="1783" t="s">
        <v>140</v>
      </c>
      <c r="B9" s="1784">
        <v>1</v>
      </c>
      <c r="C9" s="1782">
        <v>2</v>
      </c>
      <c r="D9" s="1782">
        <v>3</v>
      </c>
      <c r="E9" s="1782">
        <v>4</v>
      </c>
      <c r="F9" s="1782">
        <v>5</v>
      </c>
      <c r="G9" s="1782">
        <v>6</v>
      </c>
      <c r="H9" s="1782">
        <v>7</v>
      </c>
      <c r="I9" s="1782">
        <v>8</v>
      </c>
      <c r="J9" s="1782">
        <v>9</v>
      </c>
      <c r="K9" s="1782">
        <v>10</v>
      </c>
      <c r="L9" s="1782">
        <v>11</v>
      </c>
      <c r="M9" s="1782">
        <v>12</v>
      </c>
      <c r="N9" s="1782">
        <v>13</v>
      </c>
      <c r="O9" s="1782">
        <v>14</v>
      </c>
      <c r="P9" s="1782">
        <v>15</v>
      </c>
      <c r="Q9" s="1782">
        <v>16</v>
      </c>
      <c r="R9" s="1782">
        <v>17</v>
      </c>
      <c r="S9" s="1782">
        <v>18</v>
      </c>
      <c r="T9" s="1782">
        <v>19</v>
      </c>
      <c r="U9" s="1782">
        <v>20</v>
      </c>
      <c r="V9" s="1782">
        <v>21</v>
      </c>
      <c r="W9" s="1785" t="s">
        <v>139</v>
      </c>
      <c r="X9" s="1782">
        <v>23</v>
      </c>
      <c r="Y9" s="1786">
        <v>24</v>
      </c>
    </row>
    <row r="10" spans="1:26" ht="15" customHeight="1">
      <c r="A10" s="1783"/>
      <c r="B10" s="1784"/>
      <c r="C10" s="1782"/>
      <c r="D10" s="1782"/>
      <c r="E10" s="1782"/>
      <c r="F10" s="1782"/>
      <c r="G10" s="1782"/>
      <c r="H10" s="1782"/>
      <c r="I10" s="1782"/>
      <c r="J10" s="377"/>
      <c r="K10" s="377"/>
      <c r="L10" s="377"/>
      <c r="M10" s="377"/>
      <c r="N10" s="377"/>
      <c r="O10" s="898"/>
      <c r="P10" s="898"/>
      <c r="Q10" s="898"/>
      <c r="R10" s="898"/>
      <c r="S10" s="898"/>
      <c r="T10" s="898"/>
      <c r="U10" s="898"/>
      <c r="V10" s="898" t="s">
        <v>16</v>
      </c>
      <c r="W10" s="378">
        <f>SUM(W11:W41)</f>
        <v>0</v>
      </c>
      <c r="X10" s="378">
        <f>SUM(X11:X41)</f>
        <v>0</v>
      </c>
      <c r="Y10" s="1786"/>
    </row>
    <row r="11" spans="1:26" ht="15" customHeight="1">
      <c r="A11" s="1787">
        <v>1</v>
      </c>
      <c r="B11" s="1788"/>
      <c r="C11" s="1789"/>
      <c r="D11" s="1790"/>
      <c r="E11" s="1790"/>
      <c r="F11" s="1790"/>
      <c r="G11" s="1791"/>
      <c r="H11" s="1792"/>
      <c r="I11" s="1793"/>
      <c r="J11" s="177">
        <f t="shared" ref="J11:J41" si="0">DATEDIF(G11,$C$4,"y")</f>
        <v>0</v>
      </c>
      <c r="K11" s="377">
        <f t="shared" ref="K11:K41" si="1">IF($C$4="",0,DATEDIF(H11,$C$4,"y")+1)</f>
        <v>0</v>
      </c>
      <c r="L11" s="377">
        <f t="shared" ref="L11:L41" si="2">IF(E11="男",IF(F11="工人",$H$5,$H$4),IF(F11="工人",$M$5,$M$4))</f>
        <v>0</v>
      </c>
      <c r="M11" s="177" t="str">
        <f t="shared" ref="M11:M41" si="3">IF(G11="","",YEAR(G11)+L11&amp;"-"&amp;MONTH(G11)&amp;"-"&amp;DAY(G11))</f>
        <v/>
      </c>
      <c r="N11" s="377">
        <f t="shared" ref="N11:N41" si="4">IF($C$4="",0,DATEDIF($C$4,M11,"m")+1)</f>
        <v>0</v>
      </c>
      <c r="O11" s="121"/>
      <c r="P11" s="121"/>
      <c r="Q11" s="121"/>
      <c r="R11" s="121"/>
      <c r="S11" s="121"/>
      <c r="T11" s="122"/>
      <c r="U11" s="122"/>
      <c r="V11" s="125">
        <f t="shared" ref="V11:V41" si="5">SUM(O11:U11)</f>
        <v>0</v>
      </c>
      <c r="W11" s="67">
        <f t="shared" ref="W11:W41" si="6">ROUND(V11*N11,2)</f>
        <v>0</v>
      </c>
      <c r="X11" s="67">
        <f>ROUND(辞退福利折现计算表!S10,2)</f>
        <v>0</v>
      </c>
      <c r="Y11" s="1802"/>
      <c r="Z11" s="375"/>
    </row>
    <row r="12" spans="1:26" ht="15" customHeight="1">
      <c r="A12" s="1787">
        <v>2</v>
      </c>
      <c r="B12" s="1788"/>
      <c r="C12" s="1789"/>
      <c r="D12" s="1790"/>
      <c r="E12" s="1790"/>
      <c r="F12" s="1790"/>
      <c r="G12" s="1791"/>
      <c r="H12" s="1792"/>
      <c r="I12" s="1793"/>
      <c r="J12" s="177">
        <f t="shared" si="0"/>
        <v>0</v>
      </c>
      <c r="K12" s="377">
        <f t="shared" si="1"/>
        <v>0</v>
      </c>
      <c r="L12" s="377">
        <f t="shared" si="2"/>
        <v>0</v>
      </c>
      <c r="M12" s="177" t="str">
        <f t="shared" si="3"/>
        <v/>
      </c>
      <c r="N12" s="377">
        <f t="shared" si="4"/>
        <v>0</v>
      </c>
      <c r="O12" s="121"/>
      <c r="P12" s="121"/>
      <c r="Q12" s="121"/>
      <c r="R12" s="121"/>
      <c r="S12" s="121"/>
      <c r="T12" s="122"/>
      <c r="U12" s="122"/>
      <c r="V12" s="125">
        <f t="shared" si="5"/>
        <v>0</v>
      </c>
      <c r="W12" s="67">
        <f t="shared" si="6"/>
        <v>0</v>
      </c>
      <c r="X12" s="67">
        <f>ROUND(辞退福利折现计算表!S11,2)</f>
        <v>0</v>
      </c>
      <c r="Y12" s="1802"/>
    </row>
    <row r="13" spans="1:26" ht="15" customHeight="1">
      <c r="A13" s="1787">
        <v>3</v>
      </c>
      <c r="B13" s="1788"/>
      <c r="C13" s="1789"/>
      <c r="D13" s="1790"/>
      <c r="E13" s="1790"/>
      <c r="F13" s="1790"/>
      <c r="G13" s="1791"/>
      <c r="H13" s="1792"/>
      <c r="I13" s="1793"/>
      <c r="J13" s="177">
        <f t="shared" si="0"/>
        <v>0</v>
      </c>
      <c r="K13" s="377">
        <f t="shared" si="1"/>
        <v>0</v>
      </c>
      <c r="L13" s="377">
        <f t="shared" si="2"/>
        <v>0</v>
      </c>
      <c r="M13" s="177" t="str">
        <f t="shared" si="3"/>
        <v/>
      </c>
      <c r="N13" s="377">
        <f t="shared" si="4"/>
        <v>0</v>
      </c>
      <c r="O13" s="121"/>
      <c r="P13" s="121"/>
      <c r="Q13" s="121"/>
      <c r="R13" s="121"/>
      <c r="S13" s="121"/>
      <c r="T13" s="122"/>
      <c r="U13" s="122"/>
      <c r="V13" s="125">
        <f t="shared" si="5"/>
        <v>0</v>
      </c>
      <c r="W13" s="67">
        <f t="shared" si="6"/>
        <v>0</v>
      </c>
      <c r="X13" s="67">
        <f>ROUND(辞退福利折现计算表!S12,2)</f>
        <v>0</v>
      </c>
      <c r="Y13" s="1802"/>
    </row>
    <row r="14" spans="1:26" ht="15" customHeight="1">
      <c r="A14" s="1787">
        <v>4</v>
      </c>
      <c r="B14" s="1788"/>
      <c r="C14" s="1789"/>
      <c r="D14" s="1790"/>
      <c r="E14" s="1790"/>
      <c r="F14" s="1790"/>
      <c r="G14" s="1791"/>
      <c r="H14" s="1791"/>
      <c r="I14" s="1791"/>
      <c r="J14" s="177">
        <f t="shared" si="0"/>
        <v>0</v>
      </c>
      <c r="K14" s="377">
        <f t="shared" si="1"/>
        <v>0</v>
      </c>
      <c r="L14" s="377">
        <f t="shared" si="2"/>
        <v>0</v>
      </c>
      <c r="M14" s="177" t="str">
        <f t="shared" si="3"/>
        <v/>
      </c>
      <c r="N14" s="377">
        <f t="shared" si="4"/>
        <v>0</v>
      </c>
      <c r="O14" s="1520"/>
      <c r="P14" s="1520"/>
      <c r="Q14" s="1520"/>
      <c r="R14" s="1520"/>
      <c r="S14" s="1520"/>
      <c r="T14" s="1496"/>
      <c r="U14" s="1496"/>
      <c r="V14" s="125">
        <f t="shared" si="5"/>
        <v>0</v>
      </c>
      <c r="W14" s="67">
        <f t="shared" si="6"/>
        <v>0</v>
      </c>
      <c r="X14" s="67">
        <f>ROUND(辞退福利折现计算表!S13,2)</f>
        <v>0</v>
      </c>
      <c r="Y14" s="1803"/>
    </row>
    <row r="15" spans="1:26" ht="15" customHeight="1">
      <c r="A15" s="1787">
        <v>5</v>
      </c>
      <c r="B15" s="1788"/>
      <c r="C15" s="1789"/>
      <c r="D15" s="1790"/>
      <c r="E15" s="1790"/>
      <c r="F15" s="1790"/>
      <c r="G15" s="1791"/>
      <c r="H15" s="1792"/>
      <c r="I15" s="1793"/>
      <c r="J15" s="177">
        <f t="shared" si="0"/>
        <v>0</v>
      </c>
      <c r="K15" s="377">
        <f t="shared" si="1"/>
        <v>0</v>
      </c>
      <c r="L15" s="377">
        <f t="shared" si="2"/>
        <v>0</v>
      </c>
      <c r="M15" s="177" t="str">
        <f t="shared" si="3"/>
        <v/>
      </c>
      <c r="N15" s="377">
        <f t="shared" si="4"/>
        <v>0</v>
      </c>
      <c r="O15" s="1520"/>
      <c r="P15" s="1520"/>
      <c r="Q15" s="1520"/>
      <c r="R15" s="1520"/>
      <c r="S15" s="1520"/>
      <c r="T15" s="1496"/>
      <c r="U15" s="1496"/>
      <c r="V15" s="125">
        <f t="shared" si="5"/>
        <v>0</v>
      </c>
      <c r="W15" s="67">
        <f t="shared" si="6"/>
        <v>0</v>
      </c>
      <c r="X15" s="67">
        <f>ROUND(辞退福利折现计算表!S14,2)</f>
        <v>0</v>
      </c>
      <c r="Y15" s="1803"/>
    </row>
    <row r="16" spans="1:26" ht="15" customHeight="1">
      <c r="A16" s="1787">
        <v>6</v>
      </c>
      <c r="B16" s="1788"/>
      <c r="C16" s="1789"/>
      <c r="D16" s="1790"/>
      <c r="E16" s="1790"/>
      <c r="F16" s="1790"/>
      <c r="G16" s="1791"/>
      <c r="H16" s="1792"/>
      <c r="I16" s="1793"/>
      <c r="J16" s="177">
        <f t="shared" si="0"/>
        <v>0</v>
      </c>
      <c r="K16" s="377">
        <f t="shared" si="1"/>
        <v>0</v>
      </c>
      <c r="L16" s="377">
        <f t="shared" si="2"/>
        <v>0</v>
      </c>
      <c r="M16" s="177" t="str">
        <f t="shared" si="3"/>
        <v/>
      </c>
      <c r="N16" s="377">
        <f t="shared" si="4"/>
        <v>0</v>
      </c>
      <c r="O16" s="1520"/>
      <c r="P16" s="1520"/>
      <c r="Q16" s="1520"/>
      <c r="R16" s="1520"/>
      <c r="S16" s="1520"/>
      <c r="T16" s="1496"/>
      <c r="U16" s="1496"/>
      <c r="V16" s="125">
        <f t="shared" si="5"/>
        <v>0</v>
      </c>
      <c r="W16" s="67">
        <f t="shared" si="6"/>
        <v>0</v>
      </c>
      <c r="X16" s="67">
        <f>ROUND(辞退福利折现计算表!S15,2)</f>
        <v>0</v>
      </c>
      <c r="Y16" s="1803"/>
    </row>
    <row r="17" spans="1:25" ht="15" customHeight="1">
      <c r="A17" s="1787">
        <v>7</v>
      </c>
      <c r="B17" s="1788"/>
      <c r="C17" s="1789"/>
      <c r="D17" s="1790"/>
      <c r="E17" s="1790"/>
      <c r="F17" s="1790"/>
      <c r="G17" s="1791"/>
      <c r="H17" s="1792"/>
      <c r="I17" s="1793"/>
      <c r="J17" s="177">
        <f t="shared" si="0"/>
        <v>0</v>
      </c>
      <c r="K17" s="377">
        <f t="shared" si="1"/>
        <v>0</v>
      </c>
      <c r="L17" s="377">
        <f t="shared" si="2"/>
        <v>0</v>
      </c>
      <c r="M17" s="177" t="str">
        <f t="shared" si="3"/>
        <v/>
      </c>
      <c r="N17" s="377">
        <f t="shared" si="4"/>
        <v>0</v>
      </c>
      <c r="O17" s="1520"/>
      <c r="P17" s="1520"/>
      <c r="Q17" s="1520"/>
      <c r="R17" s="1520"/>
      <c r="S17" s="1520"/>
      <c r="T17" s="1496"/>
      <c r="U17" s="1496"/>
      <c r="V17" s="125">
        <f t="shared" si="5"/>
        <v>0</v>
      </c>
      <c r="W17" s="67">
        <f t="shared" si="6"/>
        <v>0</v>
      </c>
      <c r="X17" s="67">
        <f>ROUND(辞退福利折现计算表!S16,2)</f>
        <v>0</v>
      </c>
      <c r="Y17" s="1803"/>
    </row>
    <row r="18" spans="1:25" ht="15" customHeight="1">
      <c r="A18" s="1787">
        <v>8</v>
      </c>
      <c r="B18" s="1788"/>
      <c r="C18" s="1789"/>
      <c r="D18" s="1790"/>
      <c r="E18" s="1790"/>
      <c r="F18" s="1790"/>
      <c r="G18" s="1791"/>
      <c r="H18" s="1792"/>
      <c r="I18" s="1793"/>
      <c r="J18" s="177">
        <f t="shared" si="0"/>
        <v>0</v>
      </c>
      <c r="K18" s="377">
        <f t="shared" si="1"/>
        <v>0</v>
      </c>
      <c r="L18" s="377">
        <f t="shared" si="2"/>
        <v>0</v>
      </c>
      <c r="M18" s="177" t="str">
        <f t="shared" si="3"/>
        <v/>
      </c>
      <c r="N18" s="377">
        <f t="shared" si="4"/>
        <v>0</v>
      </c>
      <c r="O18" s="1520"/>
      <c r="P18" s="1520"/>
      <c r="Q18" s="1520"/>
      <c r="R18" s="1520"/>
      <c r="S18" s="1520"/>
      <c r="T18" s="1496"/>
      <c r="U18" s="1496"/>
      <c r="V18" s="125">
        <f t="shared" si="5"/>
        <v>0</v>
      </c>
      <c r="W18" s="67">
        <f t="shared" si="6"/>
        <v>0</v>
      </c>
      <c r="X18" s="67">
        <f>ROUND(辞退福利折现计算表!S17,2)</f>
        <v>0</v>
      </c>
      <c r="Y18" s="1803"/>
    </row>
    <row r="19" spans="1:25" ht="15" customHeight="1">
      <c r="A19" s="1787">
        <v>9</v>
      </c>
      <c r="B19" s="1788"/>
      <c r="C19" s="1789"/>
      <c r="D19" s="1790"/>
      <c r="E19" s="1790"/>
      <c r="F19" s="1790"/>
      <c r="G19" s="1791"/>
      <c r="H19" s="1792"/>
      <c r="I19" s="1793"/>
      <c r="J19" s="177">
        <f t="shared" si="0"/>
        <v>0</v>
      </c>
      <c r="K19" s="377">
        <f t="shared" si="1"/>
        <v>0</v>
      </c>
      <c r="L19" s="377">
        <f t="shared" si="2"/>
        <v>0</v>
      </c>
      <c r="M19" s="177" t="str">
        <f t="shared" si="3"/>
        <v/>
      </c>
      <c r="N19" s="377">
        <f t="shared" si="4"/>
        <v>0</v>
      </c>
      <c r="O19" s="1520"/>
      <c r="P19" s="1520"/>
      <c r="Q19" s="1520"/>
      <c r="R19" s="1520"/>
      <c r="S19" s="1520"/>
      <c r="T19" s="1496"/>
      <c r="U19" s="1496"/>
      <c r="V19" s="125">
        <f t="shared" si="5"/>
        <v>0</v>
      </c>
      <c r="W19" s="67">
        <f t="shared" si="6"/>
        <v>0</v>
      </c>
      <c r="X19" s="67">
        <f>ROUND(辞退福利折现计算表!S18,2)</f>
        <v>0</v>
      </c>
      <c r="Y19" s="1803"/>
    </row>
    <row r="20" spans="1:25" ht="15" customHeight="1">
      <c r="A20" s="1787">
        <v>10</v>
      </c>
      <c r="B20" s="1788"/>
      <c r="C20" s="1789"/>
      <c r="D20" s="1790"/>
      <c r="E20" s="1790"/>
      <c r="F20" s="1790"/>
      <c r="G20" s="1791"/>
      <c r="H20" s="1792"/>
      <c r="I20" s="1793"/>
      <c r="J20" s="177">
        <f t="shared" si="0"/>
        <v>0</v>
      </c>
      <c r="K20" s="377">
        <f t="shared" si="1"/>
        <v>0</v>
      </c>
      <c r="L20" s="377">
        <f t="shared" si="2"/>
        <v>0</v>
      </c>
      <c r="M20" s="177" t="str">
        <f t="shared" si="3"/>
        <v/>
      </c>
      <c r="N20" s="377">
        <f t="shared" si="4"/>
        <v>0</v>
      </c>
      <c r="O20" s="1520"/>
      <c r="P20" s="1520"/>
      <c r="Q20" s="1520"/>
      <c r="R20" s="1520"/>
      <c r="S20" s="1520"/>
      <c r="T20" s="1496"/>
      <c r="U20" s="1496"/>
      <c r="V20" s="125">
        <f t="shared" si="5"/>
        <v>0</v>
      </c>
      <c r="W20" s="67">
        <f t="shared" si="6"/>
        <v>0</v>
      </c>
      <c r="X20" s="67">
        <f>ROUND(辞退福利折现计算表!S19,2)</f>
        <v>0</v>
      </c>
      <c r="Y20" s="1803"/>
    </row>
    <row r="21" spans="1:25" ht="15" customHeight="1">
      <c r="A21" s="1787">
        <v>11</v>
      </c>
      <c r="B21" s="1788"/>
      <c r="C21" s="1789"/>
      <c r="D21" s="1790"/>
      <c r="E21" s="1790"/>
      <c r="F21" s="1790"/>
      <c r="G21" s="1791"/>
      <c r="H21" s="1792"/>
      <c r="I21" s="1793"/>
      <c r="J21" s="177">
        <f t="shared" si="0"/>
        <v>0</v>
      </c>
      <c r="K21" s="377">
        <f t="shared" si="1"/>
        <v>0</v>
      </c>
      <c r="L21" s="377">
        <f t="shared" si="2"/>
        <v>0</v>
      </c>
      <c r="M21" s="177" t="str">
        <f t="shared" si="3"/>
        <v/>
      </c>
      <c r="N21" s="377">
        <f t="shared" si="4"/>
        <v>0</v>
      </c>
      <c r="O21" s="1520"/>
      <c r="P21" s="1520"/>
      <c r="Q21" s="1520"/>
      <c r="R21" s="1520"/>
      <c r="S21" s="1520"/>
      <c r="T21" s="1496"/>
      <c r="U21" s="1496"/>
      <c r="V21" s="125">
        <f t="shared" si="5"/>
        <v>0</v>
      </c>
      <c r="W21" s="67">
        <f t="shared" si="6"/>
        <v>0</v>
      </c>
      <c r="X21" s="67">
        <f>ROUND(辞退福利折现计算表!S20,2)</f>
        <v>0</v>
      </c>
      <c r="Y21" s="1803"/>
    </row>
    <row r="22" spans="1:25" ht="15" customHeight="1">
      <c r="A22" s="1787">
        <v>12</v>
      </c>
      <c r="B22" s="1788"/>
      <c r="C22" s="1789"/>
      <c r="D22" s="1790"/>
      <c r="E22" s="1790"/>
      <c r="F22" s="1790"/>
      <c r="G22" s="1791"/>
      <c r="H22" s="1792"/>
      <c r="I22" s="1793"/>
      <c r="J22" s="177">
        <f t="shared" si="0"/>
        <v>0</v>
      </c>
      <c r="K22" s="377">
        <f t="shared" si="1"/>
        <v>0</v>
      </c>
      <c r="L22" s="377">
        <f t="shared" si="2"/>
        <v>0</v>
      </c>
      <c r="M22" s="177" t="str">
        <f t="shared" si="3"/>
        <v/>
      </c>
      <c r="N22" s="377">
        <f t="shared" si="4"/>
        <v>0</v>
      </c>
      <c r="O22" s="1520"/>
      <c r="P22" s="1520"/>
      <c r="Q22" s="1520"/>
      <c r="R22" s="1520"/>
      <c r="S22" s="1520"/>
      <c r="T22" s="1496"/>
      <c r="U22" s="1496"/>
      <c r="V22" s="125">
        <f t="shared" si="5"/>
        <v>0</v>
      </c>
      <c r="W22" s="67">
        <f t="shared" si="6"/>
        <v>0</v>
      </c>
      <c r="X22" s="67">
        <f>ROUND(辞退福利折现计算表!S21,2)</f>
        <v>0</v>
      </c>
      <c r="Y22" s="1803"/>
    </row>
    <row r="23" spans="1:25" ht="15" customHeight="1">
      <c r="A23" s="1787">
        <v>13</v>
      </c>
      <c r="B23" s="1788"/>
      <c r="C23" s="1789"/>
      <c r="D23" s="1790"/>
      <c r="E23" s="1790"/>
      <c r="F23" s="1790"/>
      <c r="G23" s="1791"/>
      <c r="H23" s="1792"/>
      <c r="I23" s="1793"/>
      <c r="J23" s="177">
        <f t="shared" si="0"/>
        <v>0</v>
      </c>
      <c r="K23" s="377">
        <f t="shared" si="1"/>
        <v>0</v>
      </c>
      <c r="L23" s="377">
        <f t="shared" si="2"/>
        <v>0</v>
      </c>
      <c r="M23" s="177" t="str">
        <f t="shared" si="3"/>
        <v/>
      </c>
      <c r="N23" s="377">
        <f t="shared" si="4"/>
        <v>0</v>
      </c>
      <c r="O23" s="1520"/>
      <c r="P23" s="1520"/>
      <c r="Q23" s="1520"/>
      <c r="R23" s="1520"/>
      <c r="S23" s="1520"/>
      <c r="T23" s="1496"/>
      <c r="U23" s="1496"/>
      <c r="V23" s="125">
        <f t="shared" si="5"/>
        <v>0</v>
      </c>
      <c r="W23" s="67">
        <f t="shared" si="6"/>
        <v>0</v>
      </c>
      <c r="X23" s="67">
        <f>ROUND(辞退福利折现计算表!S22,2)</f>
        <v>0</v>
      </c>
      <c r="Y23" s="1803"/>
    </row>
    <row r="24" spans="1:25" ht="15" customHeight="1">
      <c r="A24" s="1787">
        <v>14</v>
      </c>
      <c r="B24" s="1788"/>
      <c r="C24" s="1789"/>
      <c r="D24" s="1790"/>
      <c r="E24" s="1790"/>
      <c r="F24" s="1790"/>
      <c r="G24" s="1791"/>
      <c r="H24" s="1792"/>
      <c r="I24" s="1793"/>
      <c r="J24" s="177">
        <f t="shared" si="0"/>
        <v>0</v>
      </c>
      <c r="K24" s="377">
        <f t="shared" si="1"/>
        <v>0</v>
      </c>
      <c r="L24" s="377">
        <f t="shared" si="2"/>
        <v>0</v>
      </c>
      <c r="M24" s="177" t="str">
        <f t="shared" si="3"/>
        <v/>
      </c>
      <c r="N24" s="377">
        <f t="shared" si="4"/>
        <v>0</v>
      </c>
      <c r="O24" s="1520"/>
      <c r="P24" s="1520"/>
      <c r="Q24" s="1520"/>
      <c r="R24" s="1520"/>
      <c r="S24" s="1520"/>
      <c r="T24" s="1496"/>
      <c r="U24" s="1496"/>
      <c r="V24" s="125">
        <f t="shared" si="5"/>
        <v>0</v>
      </c>
      <c r="W24" s="67">
        <f t="shared" si="6"/>
        <v>0</v>
      </c>
      <c r="X24" s="67">
        <f>ROUND(辞退福利折现计算表!S23,2)</f>
        <v>0</v>
      </c>
      <c r="Y24" s="1803"/>
    </row>
    <row r="25" spans="1:25" ht="15" customHeight="1">
      <c r="A25" s="1787">
        <v>15</v>
      </c>
      <c r="B25" s="1788"/>
      <c r="C25" s="1789"/>
      <c r="D25" s="1790"/>
      <c r="E25" s="1790"/>
      <c r="F25" s="1790"/>
      <c r="G25" s="1791"/>
      <c r="H25" s="1792"/>
      <c r="I25" s="1793"/>
      <c r="J25" s="177">
        <f t="shared" si="0"/>
        <v>0</v>
      </c>
      <c r="K25" s="377">
        <f t="shared" si="1"/>
        <v>0</v>
      </c>
      <c r="L25" s="377">
        <f t="shared" si="2"/>
        <v>0</v>
      </c>
      <c r="M25" s="177" t="str">
        <f t="shared" si="3"/>
        <v/>
      </c>
      <c r="N25" s="377">
        <f t="shared" si="4"/>
        <v>0</v>
      </c>
      <c r="O25" s="1520"/>
      <c r="P25" s="1520"/>
      <c r="Q25" s="1520"/>
      <c r="R25" s="1520"/>
      <c r="S25" s="1520"/>
      <c r="T25" s="1671"/>
      <c r="U25" s="1671"/>
      <c r="V25" s="125">
        <f t="shared" si="5"/>
        <v>0</v>
      </c>
      <c r="W25" s="67">
        <f t="shared" si="6"/>
        <v>0</v>
      </c>
      <c r="X25" s="67">
        <f>ROUND(辞退福利折现计算表!S24,2)</f>
        <v>0</v>
      </c>
      <c r="Y25" s="1803"/>
    </row>
    <row r="26" spans="1:25" ht="15" customHeight="1">
      <c r="A26" s="1787">
        <v>16</v>
      </c>
      <c r="B26" s="1788"/>
      <c r="C26" s="1789"/>
      <c r="D26" s="1790"/>
      <c r="E26" s="1790"/>
      <c r="F26" s="1790"/>
      <c r="G26" s="1791"/>
      <c r="H26" s="1792"/>
      <c r="I26" s="1793"/>
      <c r="J26" s="177">
        <f t="shared" si="0"/>
        <v>0</v>
      </c>
      <c r="K26" s="377">
        <f t="shared" si="1"/>
        <v>0</v>
      </c>
      <c r="L26" s="377">
        <f t="shared" si="2"/>
        <v>0</v>
      </c>
      <c r="M26" s="177" t="str">
        <f t="shared" si="3"/>
        <v/>
      </c>
      <c r="N26" s="377">
        <f t="shared" si="4"/>
        <v>0</v>
      </c>
      <c r="O26" s="1520"/>
      <c r="P26" s="1520"/>
      <c r="Q26" s="1520"/>
      <c r="R26" s="1520"/>
      <c r="S26" s="1520"/>
      <c r="T26" s="1671"/>
      <c r="U26" s="1671"/>
      <c r="V26" s="125">
        <f t="shared" si="5"/>
        <v>0</v>
      </c>
      <c r="W26" s="67">
        <f t="shared" si="6"/>
        <v>0</v>
      </c>
      <c r="X26" s="67">
        <f>ROUND(辞退福利折现计算表!S25,2)</f>
        <v>0</v>
      </c>
      <c r="Y26" s="1803"/>
    </row>
    <row r="27" spans="1:25" ht="15" customHeight="1">
      <c r="A27" s="1787">
        <v>17</v>
      </c>
      <c r="B27" s="1788"/>
      <c r="C27" s="1789"/>
      <c r="D27" s="1790"/>
      <c r="E27" s="1790"/>
      <c r="F27" s="1790"/>
      <c r="G27" s="1791"/>
      <c r="H27" s="1792"/>
      <c r="I27" s="1793"/>
      <c r="J27" s="177">
        <f t="shared" si="0"/>
        <v>0</v>
      </c>
      <c r="K27" s="377">
        <f t="shared" si="1"/>
        <v>0</v>
      </c>
      <c r="L27" s="377">
        <f t="shared" si="2"/>
        <v>0</v>
      </c>
      <c r="M27" s="177" t="str">
        <f t="shared" si="3"/>
        <v/>
      </c>
      <c r="N27" s="377">
        <f t="shared" si="4"/>
        <v>0</v>
      </c>
      <c r="O27" s="1520"/>
      <c r="P27" s="1520"/>
      <c r="Q27" s="1520"/>
      <c r="R27" s="1520"/>
      <c r="S27" s="1520"/>
      <c r="T27" s="1671"/>
      <c r="U27" s="1671"/>
      <c r="V27" s="125">
        <f t="shared" si="5"/>
        <v>0</v>
      </c>
      <c r="W27" s="67">
        <f t="shared" si="6"/>
        <v>0</v>
      </c>
      <c r="X27" s="67">
        <f>ROUND(辞退福利折现计算表!S26,2)</f>
        <v>0</v>
      </c>
      <c r="Y27" s="1803"/>
    </row>
    <row r="28" spans="1:25" ht="15" customHeight="1">
      <c r="A28" s="1787">
        <v>18</v>
      </c>
      <c r="B28" s="1788"/>
      <c r="C28" s="1789"/>
      <c r="D28" s="1790"/>
      <c r="E28" s="1790"/>
      <c r="F28" s="1790"/>
      <c r="G28" s="1791"/>
      <c r="H28" s="1792"/>
      <c r="I28" s="1793"/>
      <c r="J28" s="177">
        <f t="shared" si="0"/>
        <v>0</v>
      </c>
      <c r="K28" s="377">
        <f t="shared" si="1"/>
        <v>0</v>
      </c>
      <c r="L28" s="377">
        <f t="shared" si="2"/>
        <v>0</v>
      </c>
      <c r="M28" s="177" t="str">
        <f t="shared" si="3"/>
        <v/>
      </c>
      <c r="N28" s="377">
        <f t="shared" si="4"/>
        <v>0</v>
      </c>
      <c r="O28" s="1520"/>
      <c r="P28" s="1520"/>
      <c r="Q28" s="1520"/>
      <c r="R28" s="1520"/>
      <c r="S28" s="1520"/>
      <c r="T28" s="1671"/>
      <c r="U28" s="1671"/>
      <c r="V28" s="125">
        <f t="shared" si="5"/>
        <v>0</v>
      </c>
      <c r="W28" s="67">
        <f t="shared" si="6"/>
        <v>0</v>
      </c>
      <c r="X28" s="67">
        <f>ROUND(辞退福利折现计算表!S27,2)</f>
        <v>0</v>
      </c>
      <c r="Y28" s="1803"/>
    </row>
    <row r="29" spans="1:25" ht="15" customHeight="1">
      <c r="A29" s="1787">
        <v>19</v>
      </c>
      <c r="B29" s="1788"/>
      <c r="C29" s="1789"/>
      <c r="D29" s="1790"/>
      <c r="E29" s="1790"/>
      <c r="F29" s="1790"/>
      <c r="G29" s="1791"/>
      <c r="H29" s="1792"/>
      <c r="I29" s="1793"/>
      <c r="J29" s="177">
        <f t="shared" si="0"/>
        <v>0</v>
      </c>
      <c r="K29" s="377">
        <f t="shared" si="1"/>
        <v>0</v>
      </c>
      <c r="L29" s="377">
        <f t="shared" si="2"/>
        <v>0</v>
      </c>
      <c r="M29" s="177" t="str">
        <f t="shared" si="3"/>
        <v/>
      </c>
      <c r="N29" s="377">
        <f t="shared" si="4"/>
        <v>0</v>
      </c>
      <c r="O29" s="1520"/>
      <c r="P29" s="1520"/>
      <c r="Q29" s="1520"/>
      <c r="R29" s="1520"/>
      <c r="S29" s="1520"/>
      <c r="T29" s="1671"/>
      <c r="U29" s="1671"/>
      <c r="V29" s="125">
        <f t="shared" si="5"/>
        <v>0</v>
      </c>
      <c r="W29" s="67">
        <f t="shared" si="6"/>
        <v>0</v>
      </c>
      <c r="X29" s="67">
        <f>ROUND(辞退福利折现计算表!S28,2)</f>
        <v>0</v>
      </c>
      <c r="Y29" s="1803"/>
    </row>
    <row r="30" spans="1:25" ht="15" customHeight="1">
      <c r="A30" s="1787">
        <v>20</v>
      </c>
      <c r="B30" s="1788"/>
      <c r="C30" s="1789"/>
      <c r="D30" s="1790"/>
      <c r="E30" s="1790"/>
      <c r="F30" s="1790"/>
      <c r="G30" s="1791"/>
      <c r="H30" s="1792"/>
      <c r="I30" s="1793"/>
      <c r="J30" s="177">
        <f t="shared" si="0"/>
        <v>0</v>
      </c>
      <c r="K30" s="377">
        <f t="shared" si="1"/>
        <v>0</v>
      </c>
      <c r="L30" s="377">
        <f t="shared" si="2"/>
        <v>0</v>
      </c>
      <c r="M30" s="177" t="str">
        <f t="shared" si="3"/>
        <v/>
      </c>
      <c r="N30" s="377">
        <f t="shared" si="4"/>
        <v>0</v>
      </c>
      <c r="O30" s="1520"/>
      <c r="P30" s="1520"/>
      <c r="Q30" s="1520"/>
      <c r="R30" s="1520"/>
      <c r="S30" s="1520"/>
      <c r="T30" s="1671"/>
      <c r="U30" s="1671"/>
      <c r="V30" s="125">
        <f t="shared" si="5"/>
        <v>0</v>
      </c>
      <c r="W30" s="67">
        <f t="shared" si="6"/>
        <v>0</v>
      </c>
      <c r="X30" s="67">
        <f>ROUND(辞退福利折现计算表!S29,2)</f>
        <v>0</v>
      </c>
      <c r="Y30" s="1803"/>
    </row>
    <row r="31" spans="1:25" ht="15" customHeight="1">
      <c r="A31" s="1787">
        <v>21</v>
      </c>
      <c r="B31" s="1788"/>
      <c r="C31" s="1789"/>
      <c r="D31" s="1790"/>
      <c r="E31" s="1790"/>
      <c r="F31" s="1790"/>
      <c r="G31" s="1791"/>
      <c r="H31" s="1792"/>
      <c r="I31" s="1793"/>
      <c r="J31" s="177">
        <f t="shared" si="0"/>
        <v>0</v>
      </c>
      <c r="K31" s="377">
        <f t="shared" si="1"/>
        <v>0</v>
      </c>
      <c r="L31" s="377">
        <f t="shared" si="2"/>
        <v>0</v>
      </c>
      <c r="M31" s="177" t="str">
        <f t="shared" si="3"/>
        <v/>
      </c>
      <c r="N31" s="377">
        <f t="shared" si="4"/>
        <v>0</v>
      </c>
      <c r="O31" s="1520"/>
      <c r="P31" s="1520"/>
      <c r="Q31" s="1520"/>
      <c r="R31" s="1520"/>
      <c r="S31" s="1520"/>
      <c r="T31" s="1671"/>
      <c r="U31" s="1671"/>
      <c r="V31" s="125">
        <f t="shared" si="5"/>
        <v>0</v>
      </c>
      <c r="W31" s="67">
        <f t="shared" si="6"/>
        <v>0</v>
      </c>
      <c r="X31" s="67">
        <f>ROUND(辞退福利折现计算表!S30,2)</f>
        <v>0</v>
      </c>
      <c r="Y31" s="1803"/>
    </row>
    <row r="32" spans="1:25" ht="15" customHeight="1">
      <c r="A32" s="1787">
        <v>22</v>
      </c>
      <c r="B32" s="1788"/>
      <c r="C32" s="1789"/>
      <c r="D32" s="1790"/>
      <c r="E32" s="1790"/>
      <c r="F32" s="1790"/>
      <c r="G32" s="1791"/>
      <c r="H32" s="1792"/>
      <c r="I32" s="1793"/>
      <c r="J32" s="177">
        <f t="shared" si="0"/>
        <v>0</v>
      </c>
      <c r="K32" s="377">
        <f t="shared" si="1"/>
        <v>0</v>
      </c>
      <c r="L32" s="377">
        <f t="shared" si="2"/>
        <v>0</v>
      </c>
      <c r="M32" s="177" t="str">
        <f t="shared" si="3"/>
        <v/>
      </c>
      <c r="N32" s="377">
        <f t="shared" si="4"/>
        <v>0</v>
      </c>
      <c r="O32" s="1520"/>
      <c r="P32" s="1520"/>
      <c r="Q32" s="1520"/>
      <c r="R32" s="1520"/>
      <c r="S32" s="1520"/>
      <c r="T32" s="1671"/>
      <c r="U32" s="1671"/>
      <c r="V32" s="125">
        <f t="shared" si="5"/>
        <v>0</v>
      </c>
      <c r="W32" s="67">
        <f t="shared" si="6"/>
        <v>0</v>
      </c>
      <c r="X32" s="67">
        <f>ROUND(辞退福利折现计算表!S31,2)</f>
        <v>0</v>
      </c>
      <c r="Y32" s="1803"/>
    </row>
    <row r="33" spans="1:25" ht="15" customHeight="1">
      <c r="A33" s="1787">
        <v>23</v>
      </c>
      <c r="B33" s="1788"/>
      <c r="C33" s="1789"/>
      <c r="D33" s="1790"/>
      <c r="E33" s="1790"/>
      <c r="F33" s="1790"/>
      <c r="G33" s="1791"/>
      <c r="H33" s="1792"/>
      <c r="I33" s="1793"/>
      <c r="J33" s="177">
        <f t="shared" si="0"/>
        <v>0</v>
      </c>
      <c r="K33" s="377">
        <f t="shared" si="1"/>
        <v>0</v>
      </c>
      <c r="L33" s="377">
        <f t="shared" si="2"/>
        <v>0</v>
      </c>
      <c r="M33" s="177" t="str">
        <f t="shared" si="3"/>
        <v/>
      </c>
      <c r="N33" s="377">
        <f t="shared" si="4"/>
        <v>0</v>
      </c>
      <c r="O33" s="1520"/>
      <c r="P33" s="1520"/>
      <c r="Q33" s="1520"/>
      <c r="R33" s="1520"/>
      <c r="S33" s="1520"/>
      <c r="T33" s="1671"/>
      <c r="U33" s="1671"/>
      <c r="V33" s="125">
        <f t="shared" si="5"/>
        <v>0</v>
      </c>
      <c r="W33" s="67">
        <f t="shared" si="6"/>
        <v>0</v>
      </c>
      <c r="X33" s="67">
        <f>ROUND(辞退福利折现计算表!S32,2)</f>
        <v>0</v>
      </c>
      <c r="Y33" s="1803"/>
    </row>
    <row r="34" spans="1:25" ht="15" customHeight="1">
      <c r="A34" s="1787">
        <v>24</v>
      </c>
      <c r="B34" s="1788"/>
      <c r="C34" s="1789"/>
      <c r="D34" s="1790"/>
      <c r="E34" s="1790"/>
      <c r="F34" s="1790"/>
      <c r="G34" s="1791"/>
      <c r="H34" s="1792"/>
      <c r="I34" s="1793"/>
      <c r="J34" s="177">
        <f t="shared" si="0"/>
        <v>0</v>
      </c>
      <c r="K34" s="377">
        <f t="shared" si="1"/>
        <v>0</v>
      </c>
      <c r="L34" s="377">
        <f t="shared" si="2"/>
        <v>0</v>
      </c>
      <c r="M34" s="177" t="str">
        <f t="shared" si="3"/>
        <v/>
      </c>
      <c r="N34" s="377">
        <f t="shared" si="4"/>
        <v>0</v>
      </c>
      <c r="O34" s="1520"/>
      <c r="P34" s="1520"/>
      <c r="Q34" s="1520"/>
      <c r="R34" s="1520"/>
      <c r="S34" s="1520"/>
      <c r="T34" s="1671"/>
      <c r="U34" s="1671"/>
      <c r="V34" s="125">
        <f t="shared" si="5"/>
        <v>0</v>
      </c>
      <c r="W34" s="67">
        <f t="shared" si="6"/>
        <v>0</v>
      </c>
      <c r="X34" s="67">
        <f>ROUND(辞退福利折现计算表!S33,2)</f>
        <v>0</v>
      </c>
      <c r="Y34" s="1803"/>
    </row>
    <row r="35" spans="1:25" ht="15" customHeight="1">
      <c r="A35" s="1787">
        <v>25</v>
      </c>
      <c r="B35" s="1788"/>
      <c r="C35" s="1789"/>
      <c r="D35" s="1790"/>
      <c r="E35" s="1790"/>
      <c r="F35" s="1790"/>
      <c r="G35" s="1791"/>
      <c r="H35" s="1792"/>
      <c r="I35" s="1793"/>
      <c r="J35" s="177">
        <f t="shared" si="0"/>
        <v>0</v>
      </c>
      <c r="K35" s="377">
        <f t="shared" si="1"/>
        <v>0</v>
      </c>
      <c r="L35" s="377">
        <f t="shared" si="2"/>
        <v>0</v>
      </c>
      <c r="M35" s="177" t="str">
        <f t="shared" si="3"/>
        <v/>
      </c>
      <c r="N35" s="377">
        <f t="shared" si="4"/>
        <v>0</v>
      </c>
      <c r="O35" s="1520"/>
      <c r="P35" s="1520"/>
      <c r="Q35" s="1520"/>
      <c r="R35" s="1520"/>
      <c r="S35" s="1520"/>
      <c r="T35" s="1671"/>
      <c r="U35" s="1671"/>
      <c r="V35" s="125">
        <f t="shared" si="5"/>
        <v>0</v>
      </c>
      <c r="W35" s="67">
        <f t="shared" si="6"/>
        <v>0</v>
      </c>
      <c r="X35" s="67">
        <f>ROUND(辞退福利折现计算表!S34,2)</f>
        <v>0</v>
      </c>
      <c r="Y35" s="1803"/>
    </row>
    <row r="36" spans="1:25" ht="15" customHeight="1">
      <c r="A36" s="1787">
        <v>26</v>
      </c>
      <c r="B36" s="1788"/>
      <c r="C36" s="1789"/>
      <c r="D36" s="1790"/>
      <c r="E36" s="1790"/>
      <c r="F36" s="1790"/>
      <c r="G36" s="1791"/>
      <c r="H36" s="1792"/>
      <c r="I36" s="1793"/>
      <c r="J36" s="177">
        <f t="shared" si="0"/>
        <v>0</v>
      </c>
      <c r="K36" s="377">
        <f t="shared" si="1"/>
        <v>0</v>
      </c>
      <c r="L36" s="377">
        <f t="shared" si="2"/>
        <v>0</v>
      </c>
      <c r="M36" s="177" t="str">
        <f t="shared" si="3"/>
        <v/>
      </c>
      <c r="N36" s="377">
        <f t="shared" si="4"/>
        <v>0</v>
      </c>
      <c r="O36" s="1520"/>
      <c r="P36" s="1520"/>
      <c r="Q36" s="1520"/>
      <c r="R36" s="1520"/>
      <c r="S36" s="1520"/>
      <c r="T36" s="1671"/>
      <c r="U36" s="1671"/>
      <c r="V36" s="125">
        <f t="shared" si="5"/>
        <v>0</v>
      </c>
      <c r="W36" s="67">
        <f t="shared" si="6"/>
        <v>0</v>
      </c>
      <c r="X36" s="67">
        <f>ROUND(辞退福利折现计算表!S35,2)</f>
        <v>0</v>
      </c>
      <c r="Y36" s="1803"/>
    </row>
    <row r="37" spans="1:25" ht="15" customHeight="1">
      <c r="A37" s="1787">
        <v>27</v>
      </c>
      <c r="B37" s="1788"/>
      <c r="C37" s="1789"/>
      <c r="D37" s="1790"/>
      <c r="E37" s="1790"/>
      <c r="F37" s="1790"/>
      <c r="G37" s="1791"/>
      <c r="H37" s="1792"/>
      <c r="I37" s="1793"/>
      <c r="J37" s="177">
        <f t="shared" si="0"/>
        <v>0</v>
      </c>
      <c r="K37" s="377">
        <f t="shared" si="1"/>
        <v>0</v>
      </c>
      <c r="L37" s="377">
        <f t="shared" si="2"/>
        <v>0</v>
      </c>
      <c r="M37" s="177" t="str">
        <f t="shared" si="3"/>
        <v/>
      </c>
      <c r="N37" s="377">
        <f t="shared" si="4"/>
        <v>0</v>
      </c>
      <c r="O37" s="1520"/>
      <c r="P37" s="1520"/>
      <c r="Q37" s="1520"/>
      <c r="R37" s="1520"/>
      <c r="S37" s="1520"/>
      <c r="T37" s="1671"/>
      <c r="U37" s="1671"/>
      <c r="V37" s="125">
        <f t="shared" si="5"/>
        <v>0</v>
      </c>
      <c r="W37" s="67">
        <f t="shared" si="6"/>
        <v>0</v>
      </c>
      <c r="X37" s="67">
        <f>ROUND(辞退福利折现计算表!S36,2)</f>
        <v>0</v>
      </c>
      <c r="Y37" s="1803"/>
    </row>
    <row r="38" spans="1:25" ht="15" customHeight="1">
      <c r="A38" s="1787">
        <v>28</v>
      </c>
      <c r="B38" s="1788"/>
      <c r="C38" s="1789"/>
      <c r="D38" s="1790"/>
      <c r="E38" s="1790"/>
      <c r="F38" s="1790"/>
      <c r="G38" s="1791"/>
      <c r="H38" s="1792"/>
      <c r="I38" s="1793"/>
      <c r="J38" s="177">
        <f t="shared" si="0"/>
        <v>0</v>
      </c>
      <c r="K38" s="377">
        <f t="shared" si="1"/>
        <v>0</v>
      </c>
      <c r="L38" s="377">
        <f t="shared" si="2"/>
        <v>0</v>
      </c>
      <c r="M38" s="177" t="str">
        <f t="shared" si="3"/>
        <v/>
      </c>
      <c r="N38" s="377">
        <f t="shared" si="4"/>
        <v>0</v>
      </c>
      <c r="O38" s="1520"/>
      <c r="P38" s="1520"/>
      <c r="Q38" s="1520"/>
      <c r="R38" s="1520"/>
      <c r="S38" s="1520"/>
      <c r="T38" s="1671"/>
      <c r="U38" s="1671"/>
      <c r="V38" s="125">
        <f t="shared" si="5"/>
        <v>0</v>
      </c>
      <c r="W38" s="67">
        <f t="shared" si="6"/>
        <v>0</v>
      </c>
      <c r="X38" s="67">
        <f>ROUND(辞退福利折现计算表!S37,2)</f>
        <v>0</v>
      </c>
      <c r="Y38" s="1803"/>
    </row>
    <row r="39" spans="1:25" ht="15" customHeight="1">
      <c r="A39" s="1787">
        <v>29</v>
      </c>
      <c r="B39" s="1788"/>
      <c r="C39" s="1789"/>
      <c r="D39" s="1790"/>
      <c r="E39" s="1790"/>
      <c r="F39" s="1790"/>
      <c r="G39" s="1791"/>
      <c r="H39" s="1792"/>
      <c r="I39" s="1793"/>
      <c r="J39" s="177">
        <f t="shared" si="0"/>
        <v>0</v>
      </c>
      <c r="K39" s="377">
        <f t="shared" si="1"/>
        <v>0</v>
      </c>
      <c r="L39" s="377">
        <f t="shared" si="2"/>
        <v>0</v>
      </c>
      <c r="M39" s="177" t="str">
        <f t="shared" si="3"/>
        <v/>
      </c>
      <c r="N39" s="377">
        <f t="shared" si="4"/>
        <v>0</v>
      </c>
      <c r="O39" s="1520"/>
      <c r="P39" s="1520"/>
      <c r="Q39" s="1520"/>
      <c r="R39" s="1520"/>
      <c r="S39" s="1520"/>
      <c r="T39" s="1671"/>
      <c r="U39" s="1671"/>
      <c r="V39" s="125">
        <f t="shared" si="5"/>
        <v>0</v>
      </c>
      <c r="W39" s="67">
        <f t="shared" si="6"/>
        <v>0</v>
      </c>
      <c r="X39" s="67">
        <f>ROUND(辞退福利折现计算表!S38,2)</f>
        <v>0</v>
      </c>
      <c r="Y39" s="1803"/>
    </row>
    <row r="40" spans="1:25" ht="15" customHeight="1">
      <c r="A40" s="1787">
        <v>30</v>
      </c>
      <c r="B40" s="1788"/>
      <c r="C40" s="1789"/>
      <c r="D40" s="1790"/>
      <c r="E40" s="1790"/>
      <c r="F40" s="1790"/>
      <c r="G40" s="1791"/>
      <c r="H40" s="1792"/>
      <c r="I40" s="1793"/>
      <c r="J40" s="177">
        <f t="shared" si="0"/>
        <v>0</v>
      </c>
      <c r="K40" s="377">
        <f t="shared" si="1"/>
        <v>0</v>
      </c>
      <c r="L40" s="377">
        <f t="shared" si="2"/>
        <v>0</v>
      </c>
      <c r="M40" s="177" t="str">
        <f t="shared" si="3"/>
        <v/>
      </c>
      <c r="N40" s="377">
        <f t="shared" si="4"/>
        <v>0</v>
      </c>
      <c r="O40" s="1520"/>
      <c r="P40" s="1520"/>
      <c r="Q40" s="1520"/>
      <c r="R40" s="1520"/>
      <c r="S40" s="1520"/>
      <c r="T40" s="1671"/>
      <c r="U40" s="1671"/>
      <c r="V40" s="125">
        <f t="shared" si="5"/>
        <v>0</v>
      </c>
      <c r="W40" s="67">
        <f t="shared" si="6"/>
        <v>0</v>
      </c>
      <c r="X40" s="67">
        <f>ROUND(辞退福利折现计算表!S39,2)</f>
        <v>0</v>
      </c>
      <c r="Y40" s="1803"/>
    </row>
    <row r="41" spans="1:25" ht="15" customHeight="1" thickBot="1">
      <c r="A41" s="1794"/>
      <c r="B41" s="1795"/>
      <c r="C41" s="1796"/>
      <c r="D41" s="1797"/>
      <c r="E41" s="1797"/>
      <c r="F41" s="1797"/>
      <c r="G41" s="1798"/>
      <c r="H41" s="1799"/>
      <c r="I41" s="1800"/>
      <c r="J41" s="120">
        <f t="shared" si="0"/>
        <v>0</v>
      </c>
      <c r="K41" s="119">
        <f t="shared" si="1"/>
        <v>0</v>
      </c>
      <c r="L41" s="119">
        <f t="shared" si="2"/>
        <v>0</v>
      </c>
      <c r="M41" s="120" t="str">
        <f t="shared" si="3"/>
        <v/>
      </c>
      <c r="N41" s="119">
        <f t="shared" si="4"/>
        <v>0</v>
      </c>
      <c r="O41" s="1480"/>
      <c r="P41" s="1480"/>
      <c r="Q41" s="1480"/>
      <c r="R41" s="1480"/>
      <c r="S41" s="1480"/>
      <c r="T41" s="65"/>
      <c r="U41" s="65"/>
      <c r="V41" s="1801">
        <f t="shared" si="5"/>
        <v>0</v>
      </c>
      <c r="W41" s="1480">
        <f t="shared" si="6"/>
        <v>0</v>
      </c>
      <c r="X41" s="1480">
        <f>ROUND(辞退福利折现计算表!S40,2)</f>
        <v>0</v>
      </c>
      <c r="Y41" s="1804"/>
    </row>
  </sheetData>
  <autoFilter ref="A9:Y9"/>
  <mergeCells count="19">
    <mergeCell ref="N7:N8"/>
    <mergeCell ref="O7:V7"/>
    <mergeCell ref="W7:W8"/>
    <mergeCell ref="X7:X8"/>
    <mergeCell ref="A2:Y2"/>
    <mergeCell ref="A7:A8"/>
    <mergeCell ref="B7:B8"/>
    <mergeCell ref="C7:C8"/>
    <mergeCell ref="D7:D8"/>
    <mergeCell ref="E7:E8"/>
    <mergeCell ref="F7:F8"/>
    <mergeCell ref="G7:G8"/>
    <mergeCell ref="H7:H8"/>
    <mergeCell ref="I7:I8"/>
    <mergeCell ref="Y7:Y8"/>
    <mergeCell ref="J7:J8"/>
    <mergeCell ref="K7:K8"/>
    <mergeCell ref="L7:L8"/>
    <mergeCell ref="M7:M8"/>
  </mergeCells>
  <phoneticPr fontId="5" type="noConversion"/>
  <dataValidations count="2">
    <dataValidation type="list" allowBlank="1" showInputMessage="1" showErrorMessage="1" sqref="F11:F41 JB11:JB41 SX11:SX41 ACT11:ACT41 AMP11:AMP41 AWL11:AWL41 BGH11:BGH41 BQD11:BQD41 BZZ11:BZZ41 CJV11:CJV41 CTR11:CTR41 DDN11:DDN41 DNJ11:DNJ41 DXF11:DXF41 EHB11:EHB41 EQX11:EQX41 FAT11:FAT41 FKP11:FKP41 FUL11:FUL41 GEH11:GEH41 GOD11:GOD41 GXZ11:GXZ41 HHV11:HHV41 HRR11:HRR41 IBN11:IBN41 ILJ11:ILJ41 IVF11:IVF41 JFB11:JFB41 JOX11:JOX41 JYT11:JYT41 KIP11:KIP41 KSL11:KSL41 LCH11:LCH41 LMD11:LMD41 LVZ11:LVZ41 MFV11:MFV41 MPR11:MPR41 MZN11:MZN41 NJJ11:NJJ41 NTF11:NTF41 ODB11:ODB41 OMX11:OMX41 OWT11:OWT41 PGP11:PGP41 PQL11:PQL41 QAH11:QAH41 QKD11:QKD41 QTZ11:QTZ41 RDV11:RDV41 RNR11:RNR41 RXN11:RXN41 SHJ11:SHJ41 SRF11:SRF41 TBB11:TBB41 TKX11:TKX41 TUT11:TUT41 UEP11:UEP41 UOL11:UOL41 UYH11:UYH41 VID11:VID41 VRZ11:VRZ41 WBV11:WBV41 WLR11:WLR41 WVN11:WVN41 F65477:F65576 JB65477:JB65576 SX65477:SX65576 ACT65477:ACT65576 AMP65477:AMP65576 AWL65477:AWL65576 BGH65477:BGH65576 BQD65477:BQD65576 BZZ65477:BZZ65576 CJV65477:CJV65576 CTR65477:CTR65576 DDN65477:DDN65576 DNJ65477:DNJ65576 DXF65477:DXF65576 EHB65477:EHB65576 EQX65477:EQX65576 FAT65477:FAT65576 FKP65477:FKP65576 FUL65477:FUL65576 GEH65477:GEH65576 GOD65477:GOD65576 GXZ65477:GXZ65576 HHV65477:HHV65576 HRR65477:HRR65576 IBN65477:IBN65576 ILJ65477:ILJ65576 IVF65477:IVF65576 JFB65477:JFB65576 JOX65477:JOX65576 JYT65477:JYT65576 KIP65477:KIP65576 KSL65477:KSL65576 LCH65477:LCH65576 LMD65477:LMD65576 LVZ65477:LVZ65576 MFV65477:MFV65576 MPR65477:MPR65576 MZN65477:MZN65576 NJJ65477:NJJ65576 NTF65477:NTF65576 ODB65477:ODB65576 OMX65477:OMX65576 OWT65477:OWT65576 PGP65477:PGP65576 PQL65477:PQL65576 QAH65477:QAH65576 QKD65477:QKD65576 QTZ65477:QTZ65576 RDV65477:RDV65576 RNR65477:RNR65576 RXN65477:RXN65576 SHJ65477:SHJ65576 SRF65477:SRF65576 TBB65477:TBB65576 TKX65477:TKX65576 TUT65477:TUT65576 UEP65477:UEP65576 UOL65477:UOL65576 UYH65477:UYH65576 VID65477:VID65576 VRZ65477:VRZ65576 WBV65477:WBV65576 WLR65477:WLR65576 WVN65477:WVN65576 F131013:F131112 JB131013:JB131112 SX131013:SX131112 ACT131013:ACT131112 AMP131013:AMP131112 AWL131013:AWL131112 BGH131013:BGH131112 BQD131013:BQD131112 BZZ131013:BZZ131112 CJV131013:CJV131112 CTR131013:CTR131112 DDN131013:DDN131112 DNJ131013:DNJ131112 DXF131013:DXF131112 EHB131013:EHB131112 EQX131013:EQX131112 FAT131013:FAT131112 FKP131013:FKP131112 FUL131013:FUL131112 GEH131013:GEH131112 GOD131013:GOD131112 GXZ131013:GXZ131112 HHV131013:HHV131112 HRR131013:HRR131112 IBN131013:IBN131112 ILJ131013:ILJ131112 IVF131013:IVF131112 JFB131013:JFB131112 JOX131013:JOX131112 JYT131013:JYT131112 KIP131013:KIP131112 KSL131013:KSL131112 LCH131013:LCH131112 LMD131013:LMD131112 LVZ131013:LVZ131112 MFV131013:MFV131112 MPR131013:MPR131112 MZN131013:MZN131112 NJJ131013:NJJ131112 NTF131013:NTF131112 ODB131013:ODB131112 OMX131013:OMX131112 OWT131013:OWT131112 PGP131013:PGP131112 PQL131013:PQL131112 QAH131013:QAH131112 QKD131013:QKD131112 QTZ131013:QTZ131112 RDV131013:RDV131112 RNR131013:RNR131112 RXN131013:RXN131112 SHJ131013:SHJ131112 SRF131013:SRF131112 TBB131013:TBB131112 TKX131013:TKX131112 TUT131013:TUT131112 UEP131013:UEP131112 UOL131013:UOL131112 UYH131013:UYH131112 VID131013:VID131112 VRZ131013:VRZ131112 WBV131013:WBV131112 WLR131013:WLR131112 WVN131013:WVN131112 F196549:F196648 JB196549:JB196648 SX196549:SX196648 ACT196549:ACT196648 AMP196549:AMP196648 AWL196549:AWL196648 BGH196549:BGH196648 BQD196549:BQD196648 BZZ196549:BZZ196648 CJV196549:CJV196648 CTR196549:CTR196648 DDN196549:DDN196648 DNJ196549:DNJ196648 DXF196549:DXF196648 EHB196549:EHB196648 EQX196549:EQX196648 FAT196549:FAT196648 FKP196549:FKP196648 FUL196549:FUL196648 GEH196549:GEH196648 GOD196549:GOD196648 GXZ196549:GXZ196648 HHV196549:HHV196648 HRR196549:HRR196648 IBN196549:IBN196648 ILJ196549:ILJ196648 IVF196549:IVF196648 JFB196549:JFB196648 JOX196549:JOX196648 JYT196549:JYT196648 KIP196549:KIP196648 KSL196549:KSL196648 LCH196549:LCH196648 LMD196549:LMD196648 LVZ196549:LVZ196648 MFV196549:MFV196648 MPR196549:MPR196648 MZN196549:MZN196648 NJJ196549:NJJ196648 NTF196549:NTF196648 ODB196549:ODB196648 OMX196549:OMX196648 OWT196549:OWT196648 PGP196549:PGP196648 PQL196549:PQL196648 QAH196549:QAH196648 QKD196549:QKD196648 QTZ196549:QTZ196648 RDV196549:RDV196648 RNR196549:RNR196648 RXN196549:RXN196648 SHJ196549:SHJ196648 SRF196549:SRF196648 TBB196549:TBB196648 TKX196549:TKX196648 TUT196549:TUT196648 UEP196549:UEP196648 UOL196549:UOL196648 UYH196549:UYH196648 VID196549:VID196648 VRZ196549:VRZ196648 WBV196549:WBV196648 WLR196549:WLR196648 WVN196549:WVN196648 F262085:F262184 JB262085:JB262184 SX262085:SX262184 ACT262085:ACT262184 AMP262085:AMP262184 AWL262085:AWL262184 BGH262085:BGH262184 BQD262085:BQD262184 BZZ262085:BZZ262184 CJV262085:CJV262184 CTR262085:CTR262184 DDN262085:DDN262184 DNJ262085:DNJ262184 DXF262085:DXF262184 EHB262085:EHB262184 EQX262085:EQX262184 FAT262085:FAT262184 FKP262085:FKP262184 FUL262085:FUL262184 GEH262085:GEH262184 GOD262085:GOD262184 GXZ262085:GXZ262184 HHV262085:HHV262184 HRR262085:HRR262184 IBN262085:IBN262184 ILJ262085:ILJ262184 IVF262085:IVF262184 JFB262085:JFB262184 JOX262085:JOX262184 JYT262085:JYT262184 KIP262085:KIP262184 KSL262085:KSL262184 LCH262085:LCH262184 LMD262085:LMD262184 LVZ262085:LVZ262184 MFV262085:MFV262184 MPR262085:MPR262184 MZN262085:MZN262184 NJJ262085:NJJ262184 NTF262085:NTF262184 ODB262085:ODB262184 OMX262085:OMX262184 OWT262085:OWT262184 PGP262085:PGP262184 PQL262085:PQL262184 QAH262085:QAH262184 QKD262085:QKD262184 QTZ262085:QTZ262184 RDV262085:RDV262184 RNR262085:RNR262184 RXN262085:RXN262184 SHJ262085:SHJ262184 SRF262085:SRF262184 TBB262085:TBB262184 TKX262085:TKX262184 TUT262085:TUT262184 UEP262085:UEP262184 UOL262085:UOL262184 UYH262085:UYH262184 VID262085:VID262184 VRZ262085:VRZ262184 WBV262085:WBV262184 WLR262085:WLR262184 WVN262085:WVN262184 F327621:F327720 JB327621:JB327720 SX327621:SX327720 ACT327621:ACT327720 AMP327621:AMP327720 AWL327621:AWL327720 BGH327621:BGH327720 BQD327621:BQD327720 BZZ327621:BZZ327720 CJV327621:CJV327720 CTR327621:CTR327720 DDN327621:DDN327720 DNJ327621:DNJ327720 DXF327621:DXF327720 EHB327621:EHB327720 EQX327621:EQX327720 FAT327621:FAT327720 FKP327621:FKP327720 FUL327621:FUL327720 GEH327621:GEH327720 GOD327621:GOD327720 GXZ327621:GXZ327720 HHV327621:HHV327720 HRR327621:HRR327720 IBN327621:IBN327720 ILJ327621:ILJ327720 IVF327621:IVF327720 JFB327621:JFB327720 JOX327621:JOX327720 JYT327621:JYT327720 KIP327621:KIP327720 KSL327621:KSL327720 LCH327621:LCH327720 LMD327621:LMD327720 LVZ327621:LVZ327720 MFV327621:MFV327720 MPR327621:MPR327720 MZN327621:MZN327720 NJJ327621:NJJ327720 NTF327621:NTF327720 ODB327621:ODB327720 OMX327621:OMX327720 OWT327621:OWT327720 PGP327621:PGP327720 PQL327621:PQL327720 QAH327621:QAH327720 QKD327621:QKD327720 QTZ327621:QTZ327720 RDV327621:RDV327720 RNR327621:RNR327720 RXN327621:RXN327720 SHJ327621:SHJ327720 SRF327621:SRF327720 TBB327621:TBB327720 TKX327621:TKX327720 TUT327621:TUT327720 UEP327621:UEP327720 UOL327621:UOL327720 UYH327621:UYH327720 VID327621:VID327720 VRZ327621:VRZ327720 WBV327621:WBV327720 WLR327621:WLR327720 WVN327621:WVN327720 F393157:F393256 JB393157:JB393256 SX393157:SX393256 ACT393157:ACT393256 AMP393157:AMP393256 AWL393157:AWL393256 BGH393157:BGH393256 BQD393157:BQD393256 BZZ393157:BZZ393256 CJV393157:CJV393256 CTR393157:CTR393256 DDN393157:DDN393256 DNJ393157:DNJ393256 DXF393157:DXF393256 EHB393157:EHB393256 EQX393157:EQX393256 FAT393157:FAT393256 FKP393157:FKP393256 FUL393157:FUL393256 GEH393157:GEH393256 GOD393157:GOD393256 GXZ393157:GXZ393256 HHV393157:HHV393256 HRR393157:HRR393256 IBN393157:IBN393256 ILJ393157:ILJ393256 IVF393157:IVF393256 JFB393157:JFB393256 JOX393157:JOX393256 JYT393157:JYT393256 KIP393157:KIP393256 KSL393157:KSL393256 LCH393157:LCH393256 LMD393157:LMD393256 LVZ393157:LVZ393256 MFV393157:MFV393256 MPR393157:MPR393256 MZN393157:MZN393256 NJJ393157:NJJ393256 NTF393157:NTF393256 ODB393157:ODB393256 OMX393157:OMX393256 OWT393157:OWT393256 PGP393157:PGP393256 PQL393157:PQL393256 QAH393157:QAH393256 QKD393157:QKD393256 QTZ393157:QTZ393256 RDV393157:RDV393256 RNR393157:RNR393256 RXN393157:RXN393256 SHJ393157:SHJ393256 SRF393157:SRF393256 TBB393157:TBB393256 TKX393157:TKX393256 TUT393157:TUT393256 UEP393157:UEP393256 UOL393157:UOL393256 UYH393157:UYH393256 VID393157:VID393256 VRZ393157:VRZ393256 WBV393157:WBV393256 WLR393157:WLR393256 WVN393157:WVN393256 F458693:F458792 JB458693:JB458792 SX458693:SX458792 ACT458693:ACT458792 AMP458693:AMP458792 AWL458693:AWL458792 BGH458693:BGH458792 BQD458693:BQD458792 BZZ458693:BZZ458792 CJV458693:CJV458792 CTR458693:CTR458792 DDN458693:DDN458792 DNJ458693:DNJ458792 DXF458693:DXF458792 EHB458693:EHB458792 EQX458693:EQX458792 FAT458693:FAT458792 FKP458693:FKP458792 FUL458693:FUL458792 GEH458693:GEH458792 GOD458693:GOD458792 GXZ458693:GXZ458792 HHV458693:HHV458792 HRR458693:HRR458792 IBN458693:IBN458792 ILJ458693:ILJ458792 IVF458693:IVF458792 JFB458693:JFB458792 JOX458693:JOX458792 JYT458693:JYT458792 KIP458693:KIP458792 KSL458693:KSL458792 LCH458693:LCH458792 LMD458693:LMD458792 LVZ458693:LVZ458792 MFV458693:MFV458792 MPR458693:MPR458792 MZN458693:MZN458792 NJJ458693:NJJ458792 NTF458693:NTF458792 ODB458693:ODB458792 OMX458693:OMX458792 OWT458693:OWT458792 PGP458693:PGP458792 PQL458693:PQL458792 QAH458693:QAH458792 QKD458693:QKD458792 QTZ458693:QTZ458792 RDV458693:RDV458792 RNR458693:RNR458792 RXN458693:RXN458792 SHJ458693:SHJ458792 SRF458693:SRF458792 TBB458693:TBB458792 TKX458693:TKX458792 TUT458693:TUT458792 UEP458693:UEP458792 UOL458693:UOL458792 UYH458693:UYH458792 VID458693:VID458792 VRZ458693:VRZ458792 WBV458693:WBV458792 WLR458693:WLR458792 WVN458693:WVN458792 F524229:F524328 JB524229:JB524328 SX524229:SX524328 ACT524229:ACT524328 AMP524229:AMP524328 AWL524229:AWL524328 BGH524229:BGH524328 BQD524229:BQD524328 BZZ524229:BZZ524328 CJV524229:CJV524328 CTR524229:CTR524328 DDN524229:DDN524328 DNJ524229:DNJ524328 DXF524229:DXF524328 EHB524229:EHB524328 EQX524229:EQX524328 FAT524229:FAT524328 FKP524229:FKP524328 FUL524229:FUL524328 GEH524229:GEH524328 GOD524229:GOD524328 GXZ524229:GXZ524328 HHV524229:HHV524328 HRR524229:HRR524328 IBN524229:IBN524328 ILJ524229:ILJ524328 IVF524229:IVF524328 JFB524229:JFB524328 JOX524229:JOX524328 JYT524229:JYT524328 KIP524229:KIP524328 KSL524229:KSL524328 LCH524229:LCH524328 LMD524229:LMD524328 LVZ524229:LVZ524328 MFV524229:MFV524328 MPR524229:MPR524328 MZN524229:MZN524328 NJJ524229:NJJ524328 NTF524229:NTF524328 ODB524229:ODB524328 OMX524229:OMX524328 OWT524229:OWT524328 PGP524229:PGP524328 PQL524229:PQL524328 QAH524229:QAH524328 QKD524229:QKD524328 QTZ524229:QTZ524328 RDV524229:RDV524328 RNR524229:RNR524328 RXN524229:RXN524328 SHJ524229:SHJ524328 SRF524229:SRF524328 TBB524229:TBB524328 TKX524229:TKX524328 TUT524229:TUT524328 UEP524229:UEP524328 UOL524229:UOL524328 UYH524229:UYH524328 VID524229:VID524328 VRZ524229:VRZ524328 WBV524229:WBV524328 WLR524229:WLR524328 WVN524229:WVN524328 F589765:F589864 JB589765:JB589864 SX589765:SX589864 ACT589765:ACT589864 AMP589765:AMP589864 AWL589765:AWL589864 BGH589765:BGH589864 BQD589765:BQD589864 BZZ589765:BZZ589864 CJV589765:CJV589864 CTR589765:CTR589864 DDN589765:DDN589864 DNJ589765:DNJ589864 DXF589765:DXF589864 EHB589765:EHB589864 EQX589765:EQX589864 FAT589765:FAT589864 FKP589765:FKP589864 FUL589765:FUL589864 GEH589765:GEH589864 GOD589765:GOD589864 GXZ589765:GXZ589864 HHV589765:HHV589864 HRR589765:HRR589864 IBN589765:IBN589864 ILJ589765:ILJ589864 IVF589765:IVF589864 JFB589765:JFB589864 JOX589765:JOX589864 JYT589765:JYT589864 KIP589765:KIP589864 KSL589765:KSL589864 LCH589765:LCH589864 LMD589765:LMD589864 LVZ589765:LVZ589864 MFV589765:MFV589864 MPR589765:MPR589864 MZN589765:MZN589864 NJJ589765:NJJ589864 NTF589765:NTF589864 ODB589765:ODB589864 OMX589765:OMX589864 OWT589765:OWT589864 PGP589765:PGP589864 PQL589765:PQL589864 QAH589765:QAH589864 QKD589765:QKD589864 QTZ589765:QTZ589864 RDV589765:RDV589864 RNR589765:RNR589864 RXN589765:RXN589864 SHJ589765:SHJ589864 SRF589765:SRF589864 TBB589765:TBB589864 TKX589765:TKX589864 TUT589765:TUT589864 UEP589765:UEP589864 UOL589765:UOL589864 UYH589765:UYH589864 VID589765:VID589864 VRZ589765:VRZ589864 WBV589765:WBV589864 WLR589765:WLR589864 WVN589765:WVN589864 F655301:F655400 JB655301:JB655400 SX655301:SX655400 ACT655301:ACT655400 AMP655301:AMP655400 AWL655301:AWL655400 BGH655301:BGH655400 BQD655301:BQD655400 BZZ655301:BZZ655400 CJV655301:CJV655400 CTR655301:CTR655400 DDN655301:DDN655400 DNJ655301:DNJ655400 DXF655301:DXF655400 EHB655301:EHB655400 EQX655301:EQX655400 FAT655301:FAT655400 FKP655301:FKP655400 FUL655301:FUL655400 GEH655301:GEH655400 GOD655301:GOD655400 GXZ655301:GXZ655400 HHV655301:HHV655400 HRR655301:HRR655400 IBN655301:IBN655400 ILJ655301:ILJ655400 IVF655301:IVF655400 JFB655301:JFB655400 JOX655301:JOX655400 JYT655301:JYT655400 KIP655301:KIP655400 KSL655301:KSL655400 LCH655301:LCH655400 LMD655301:LMD655400 LVZ655301:LVZ655400 MFV655301:MFV655400 MPR655301:MPR655400 MZN655301:MZN655400 NJJ655301:NJJ655400 NTF655301:NTF655400 ODB655301:ODB655400 OMX655301:OMX655400 OWT655301:OWT655400 PGP655301:PGP655400 PQL655301:PQL655400 QAH655301:QAH655400 QKD655301:QKD655400 QTZ655301:QTZ655400 RDV655301:RDV655400 RNR655301:RNR655400 RXN655301:RXN655400 SHJ655301:SHJ655400 SRF655301:SRF655400 TBB655301:TBB655400 TKX655301:TKX655400 TUT655301:TUT655400 UEP655301:UEP655400 UOL655301:UOL655400 UYH655301:UYH655400 VID655301:VID655400 VRZ655301:VRZ655400 WBV655301:WBV655400 WLR655301:WLR655400 WVN655301:WVN655400 F720837:F720936 JB720837:JB720936 SX720837:SX720936 ACT720837:ACT720936 AMP720837:AMP720936 AWL720837:AWL720936 BGH720837:BGH720936 BQD720837:BQD720936 BZZ720837:BZZ720936 CJV720837:CJV720936 CTR720837:CTR720936 DDN720837:DDN720936 DNJ720837:DNJ720936 DXF720837:DXF720936 EHB720837:EHB720936 EQX720837:EQX720936 FAT720837:FAT720936 FKP720837:FKP720936 FUL720837:FUL720936 GEH720837:GEH720936 GOD720837:GOD720936 GXZ720837:GXZ720936 HHV720837:HHV720936 HRR720837:HRR720936 IBN720837:IBN720936 ILJ720837:ILJ720936 IVF720837:IVF720936 JFB720837:JFB720936 JOX720837:JOX720936 JYT720837:JYT720936 KIP720837:KIP720936 KSL720837:KSL720936 LCH720837:LCH720936 LMD720837:LMD720936 LVZ720837:LVZ720936 MFV720837:MFV720936 MPR720837:MPR720936 MZN720837:MZN720936 NJJ720837:NJJ720936 NTF720837:NTF720936 ODB720837:ODB720936 OMX720837:OMX720936 OWT720837:OWT720936 PGP720837:PGP720936 PQL720837:PQL720936 QAH720837:QAH720936 QKD720837:QKD720936 QTZ720837:QTZ720936 RDV720837:RDV720936 RNR720837:RNR720936 RXN720837:RXN720936 SHJ720837:SHJ720936 SRF720837:SRF720936 TBB720837:TBB720936 TKX720837:TKX720936 TUT720837:TUT720936 UEP720837:UEP720936 UOL720837:UOL720936 UYH720837:UYH720936 VID720837:VID720936 VRZ720837:VRZ720936 WBV720837:WBV720936 WLR720837:WLR720936 WVN720837:WVN720936 F786373:F786472 JB786373:JB786472 SX786373:SX786472 ACT786373:ACT786472 AMP786373:AMP786472 AWL786373:AWL786472 BGH786373:BGH786472 BQD786373:BQD786472 BZZ786373:BZZ786472 CJV786373:CJV786472 CTR786373:CTR786472 DDN786373:DDN786472 DNJ786373:DNJ786472 DXF786373:DXF786472 EHB786373:EHB786472 EQX786373:EQX786472 FAT786373:FAT786472 FKP786373:FKP786472 FUL786373:FUL786472 GEH786373:GEH786472 GOD786373:GOD786472 GXZ786373:GXZ786472 HHV786373:HHV786472 HRR786373:HRR786472 IBN786373:IBN786472 ILJ786373:ILJ786472 IVF786373:IVF786472 JFB786373:JFB786472 JOX786373:JOX786472 JYT786373:JYT786472 KIP786373:KIP786472 KSL786373:KSL786472 LCH786373:LCH786472 LMD786373:LMD786472 LVZ786373:LVZ786472 MFV786373:MFV786472 MPR786373:MPR786472 MZN786373:MZN786472 NJJ786373:NJJ786472 NTF786373:NTF786472 ODB786373:ODB786472 OMX786373:OMX786472 OWT786373:OWT786472 PGP786373:PGP786472 PQL786373:PQL786472 QAH786373:QAH786472 QKD786373:QKD786472 QTZ786373:QTZ786472 RDV786373:RDV786472 RNR786373:RNR786472 RXN786373:RXN786472 SHJ786373:SHJ786472 SRF786373:SRF786472 TBB786373:TBB786472 TKX786373:TKX786472 TUT786373:TUT786472 UEP786373:UEP786472 UOL786373:UOL786472 UYH786373:UYH786472 VID786373:VID786472 VRZ786373:VRZ786472 WBV786373:WBV786472 WLR786373:WLR786472 WVN786373:WVN786472 F851909:F852008 JB851909:JB852008 SX851909:SX852008 ACT851909:ACT852008 AMP851909:AMP852008 AWL851909:AWL852008 BGH851909:BGH852008 BQD851909:BQD852008 BZZ851909:BZZ852008 CJV851909:CJV852008 CTR851909:CTR852008 DDN851909:DDN852008 DNJ851909:DNJ852008 DXF851909:DXF852008 EHB851909:EHB852008 EQX851909:EQX852008 FAT851909:FAT852008 FKP851909:FKP852008 FUL851909:FUL852008 GEH851909:GEH852008 GOD851909:GOD852008 GXZ851909:GXZ852008 HHV851909:HHV852008 HRR851909:HRR852008 IBN851909:IBN852008 ILJ851909:ILJ852008 IVF851909:IVF852008 JFB851909:JFB852008 JOX851909:JOX852008 JYT851909:JYT852008 KIP851909:KIP852008 KSL851909:KSL852008 LCH851909:LCH852008 LMD851909:LMD852008 LVZ851909:LVZ852008 MFV851909:MFV852008 MPR851909:MPR852008 MZN851909:MZN852008 NJJ851909:NJJ852008 NTF851909:NTF852008 ODB851909:ODB852008 OMX851909:OMX852008 OWT851909:OWT852008 PGP851909:PGP852008 PQL851909:PQL852008 QAH851909:QAH852008 QKD851909:QKD852008 QTZ851909:QTZ852008 RDV851909:RDV852008 RNR851909:RNR852008 RXN851909:RXN852008 SHJ851909:SHJ852008 SRF851909:SRF852008 TBB851909:TBB852008 TKX851909:TKX852008 TUT851909:TUT852008 UEP851909:UEP852008 UOL851909:UOL852008 UYH851909:UYH852008 VID851909:VID852008 VRZ851909:VRZ852008 WBV851909:WBV852008 WLR851909:WLR852008 WVN851909:WVN852008 F917445:F917544 JB917445:JB917544 SX917445:SX917544 ACT917445:ACT917544 AMP917445:AMP917544 AWL917445:AWL917544 BGH917445:BGH917544 BQD917445:BQD917544 BZZ917445:BZZ917544 CJV917445:CJV917544 CTR917445:CTR917544 DDN917445:DDN917544 DNJ917445:DNJ917544 DXF917445:DXF917544 EHB917445:EHB917544 EQX917445:EQX917544 FAT917445:FAT917544 FKP917445:FKP917544 FUL917445:FUL917544 GEH917445:GEH917544 GOD917445:GOD917544 GXZ917445:GXZ917544 HHV917445:HHV917544 HRR917445:HRR917544 IBN917445:IBN917544 ILJ917445:ILJ917544 IVF917445:IVF917544 JFB917445:JFB917544 JOX917445:JOX917544 JYT917445:JYT917544 KIP917445:KIP917544 KSL917445:KSL917544 LCH917445:LCH917544 LMD917445:LMD917544 LVZ917445:LVZ917544 MFV917445:MFV917544 MPR917445:MPR917544 MZN917445:MZN917544 NJJ917445:NJJ917544 NTF917445:NTF917544 ODB917445:ODB917544 OMX917445:OMX917544 OWT917445:OWT917544 PGP917445:PGP917544 PQL917445:PQL917544 QAH917445:QAH917544 QKD917445:QKD917544 QTZ917445:QTZ917544 RDV917445:RDV917544 RNR917445:RNR917544 RXN917445:RXN917544 SHJ917445:SHJ917544 SRF917445:SRF917544 TBB917445:TBB917544 TKX917445:TKX917544 TUT917445:TUT917544 UEP917445:UEP917544 UOL917445:UOL917544 UYH917445:UYH917544 VID917445:VID917544 VRZ917445:VRZ917544 WBV917445:WBV917544 WLR917445:WLR917544 WVN917445:WVN917544 F982981:F983080 JB982981:JB983080 SX982981:SX983080 ACT982981:ACT983080 AMP982981:AMP983080 AWL982981:AWL983080 BGH982981:BGH983080 BQD982981:BQD983080 BZZ982981:BZZ983080 CJV982981:CJV983080 CTR982981:CTR983080 DDN982981:DDN983080 DNJ982981:DNJ983080 DXF982981:DXF983080 EHB982981:EHB983080 EQX982981:EQX983080 FAT982981:FAT983080 FKP982981:FKP983080 FUL982981:FUL983080 GEH982981:GEH983080 GOD982981:GOD983080 GXZ982981:GXZ983080 HHV982981:HHV983080 HRR982981:HRR983080 IBN982981:IBN983080 ILJ982981:ILJ983080 IVF982981:IVF983080 JFB982981:JFB983080 JOX982981:JOX983080 JYT982981:JYT983080 KIP982981:KIP983080 KSL982981:KSL983080 LCH982981:LCH983080 LMD982981:LMD983080 LVZ982981:LVZ983080 MFV982981:MFV983080 MPR982981:MPR983080 MZN982981:MZN983080 NJJ982981:NJJ983080 NTF982981:NTF983080 ODB982981:ODB983080 OMX982981:OMX983080 OWT982981:OWT983080 PGP982981:PGP983080 PQL982981:PQL983080 QAH982981:QAH983080 QKD982981:QKD983080 QTZ982981:QTZ983080 RDV982981:RDV983080 RNR982981:RNR983080 RXN982981:RXN983080 SHJ982981:SHJ983080 SRF982981:SRF983080 TBB982981:TBB983080 TKX982981:TKX983080 TUT982981:TUT983080 UEP982981:UEP983080 UOL982981:UOL983080 UYH982981:UYH983080 VID982981:VID983080 VRZ982981:VRZ983080 WBV982981:WBV983080 WLR982981:WLR983080 WVN982981:WVN983080">
      <formula1>"干部,工人"</formula1>
    </dataValidation>
    <dataValidation type="list" allowBlank="1" showInputMessage="1" showErrorMessage="1" sqref="E11:E41 JA11:JA41 SW11:SW41 ACS11:ACS41 AMO11:AMO41 AWK11:AWK41 BGG11:BGG41 BQC11:BQC41 BZY11:BZY41 CJU11:CJU41 CTQ11:CTQ41 DDM11:DDM41 DNI11:DNI41 DXE11:DXE41 EHA11:EHA41 EQW11:EQW41 FAS11:FAS41 FKO11:FKO41 FUK11:FUK41 GEG11:GEG41 GOC11:GOC41 GXY11:GXY41 HHU11:HHU41 HRQ11:HRQ41 IBM11:IBM41 ILI11:ILI41 IVE11:IVE41 JFA11:JFA41 JOW11:JOW41 JYS11:JYS41 KIO11:KIO41 KSK11:KSK41 LCG11:LCG41 LMC11:LMC41 LVY11:LVY41 MFU11:MFU41 MPQ11:MPQ41 MZM11:MZM41 NJI11:NJI41 NTE11:NTE41 ODA11:ODA41 OMW11:OMW41 OWS11:OWS41 PGO11:PGO41 PQK11:PQK41 QAG11:QAG41 QKC11:QKC41 QTY11:QTY41 RDU11:RDU41 RNQ11:RNQ41 RXM11:RXM41 SHI11:SHI41 SRE11:SRE41 TBA11:TBA41 TKW11:TKW41 TUS11:TUS41 UEO11:UEO41 UOK11:UOK41 UYG11:UYG41 VIC11:VIC41 VRY11:VRY41 WBU11:WBU41 WLQ11:WLQ41 WVM11:WVM41 E65477:E65576 JA65477:JA65576 SW65477:SW65576 ACS65477:ACS65576 AMO65477:AMO65576 AWK65477:AWK65576 BGG65477:BGG65576 BQC65477:BQC65576 BZY65477:BZY65576 CJU65477:CJU65576 CTQ65477:CTQ65576 DDM65477:DDM65576 DNI65477:DNI65576 DXE65477:DXE65576 EHA65477:EHA65576 EQW65477:EQW65576 FAS65477:FAS65576 FKO65477:FKO65576 FUK65477:FUK65576 GEG65477:GEG65576 GOC65477:GOC65576 GXY65477:GXY65576 HHU65477:HHU65576 HRQ65477:HRQ65576 IBM65477:IBM65576 ILI65477:ILI65576 IVE65477:IVE65576 JFA65477:JFA65576 JOW65477:JOW65576 JYS65477:JYS65576 KIO65477:KIO65576 KSK65477:KSK65576 LCG65477:LCG65576 LMC65477:LMC65576 LVY65477:LVY65576 MFU65477:MFU65576 MPQ65477:MPQ65576 MZM65477:MZM65576 NJI65477:NJI65576 NTE65477:NTE65576 ODA65477:ODA65576 OMW65477:OMW65576 OWS65477:OWS65576 PGO65477:PGO65576 PQK65477:PQK65576 QAG65477:QAG65576 QKC65477:QKC65576 QTY65477:QTY65576 RDU65477:RDU65576 RNQ65477:RNQ65576 RXM65477:RXM65576 SHI65477:SHI65576 SRE65477:SRE65576 TBA65477:TBA65576 TKW65477:TKW65576 TUS65477:TUS65576 UEO65477:UEO65576 UOK65477:UOK65576 UYG65477:UYG65576 VIC65477:VIC65576 VRY65477:VRY65576 WBU65477:WBU65576 WLQ65477:WLQ65576 WVM65477:WVM65576 E131013:E131112 JA131013:JA131112 SW131013:SW131112 ACS131013:ACS131112 AMO131013:AMO131112 AWK131013:AWK131112 BGG131013:BGG131112 BQC131013:BQC131112 BZY131013:BZY131112 CJU131013:CJU131112 CTQ131013:CTQ131112 DDM131013:DDM131112 DNI131013:DNI131112 DXE131013:DXE131112 EHA131013:EHA131112 EQW131013:EQW131112 FAS131013:FAS131112 FKO131013:FKO131112 FUK131013:FUK131112 GEG131013:GEG131112 GOC131013:GOC131112 GXY131013:GXY131112 HHU131013:HHU131112 HRQ131013:HRQ131112 IBM131013:IBM131112 ILI131013:ILI131112 IVE131013:IVE131112 JFA131013:JFA131112 JOW131013:JOW131112 JYS131013:JYS131112 KIO131013:KIO131112 KSK131013:KSK131112 LCG131013:LCG131112 LMC131013:LMC131112 LVY131013:LVY131112 MFU131013:MFU131112 MPQ131013:MPQ131112 MZM131013:MZM131112 NJI131013:NJI131112 NTE131013:NTE131112 ODA131013:ODA131112 OMW131013:OMW131112 OWS131013:OWS131112 PGO131013:PGO131112 PQK131013:PQK131112 QAG131013:QAG131112 QKC131013:QKC131112 QTY131013:QTY131112 RDU131013:RDU131112 RNQ131013:RNQ131112 RXM131013:RXM131112 SHI131013:SHI131112 SRE131013:SRE131112 TBA131013:TBA131112 TKW131013:TKW131112 TUS131013:TUS131112 UEO131013:UEO131112 UOK131013:UOK131112 UYG131013:UYG131112 VIC131013:VIC131112 VRY131013:VRY131112 WBU131013:WBU131112 WLQ131013:WLQ131112 WVM131013:WVM131112 E196549:E196648 JA196549:JA196648 SW196549:SW196648 ACS196549:ACS196648 AMO196549:AMO196648 AWK196549:AWK196648 BGG196549:BGG196648 BQC196549:BQC196648 BZY196549:BZY196648 CJU196549:CJU196648 CTQ196549:CTQ196648 DDM196549:DDM196648 DNI196549:DNI196648 DXE196549:DXE196648 EHA196549:EHA196648 EQW196549:EQW196648 FAS196549:FAS196648 FKO196549:FKO196648 FUK196549:FUK196648 GEG196549:GEG196648 GOC196549:GOC196648 GXY196549:GXY196648 HHU196549:HHU196648 HRQ196549:HRQ196648 IBM196549:IBM196648 ILI196549:ILI196648 IVE196549:IVE196648 JFA196549:JFA196648 JOW196549:JOW196648 JYS196549:JYS196648 KIO196549:KIO196648 KSK196549:KSK196648 LCG196549:LCG196648 LMC196549:LMC196648 LVY196549:LVY196648 MFU196549:MFU196648 MPQ196549:MPQ196648 MZM196549:MZM196648 NJI196549:NJI196648 NTE196549:NTE196648 ODA196549:ODA196648 OMW196549:OMW196648 OWS196549:OWS196648 PGO196549:PGO196648 PQK196549:PQK196648 QAG196549:QAG196648 QKC196549:QKC196648 QTY196549:QTY196648 RDU196549:RDU196648 RNQ196549:RNQ196648 RXM196549:RXM196648 SHI196549:SHI196648 SRE196549:SRE196648 TBA196549:TBA196648 TKW196549:TKW196648 TUS196549:TUS196648 UEO196549:UEO196648 UOK196549:UOK196648 UYG196549:UYG196648 VIC196549:VIC196648 VRY196549:VRY196648 WBU196549:WBU196648 WLQ196549:WLQ196648 WVM196549:WVM196648 E262085:E262184 JA262085:JA262184 SW262085:SW262184 ACS262085:ACS262184 AMO262085:AMO262184 AWK262085:AWK262184 BGG262085:BGG262184 BQC262085:BQC262184 BZY262085:BZY262184 CJU262085:CJU262184 CTQ262085:CTQ262184 DDM262085:DDM262184 DNI262085:DNI262184 DXE262085:DXE262184 EHA262085:EHA262184 EQW262085:EQW262184 FAS262085:FAS262184 FKO262085:FKO262184 FUK262085:FUK262184 GEG262085:GEG262184 GOC262085:GOC262184 GXY262085:GXY262184 HHU262085:HHU262184 HRQ262085:HRQ262184 IBM262085:IBM262184 ILI262085:ILI262184 IVE262085:IVE262184 JFA262085:JFA262184 JOW262085:JOW262184 JYS262085:JYS262184 KIO262085:KIO262184 KSK262085:KSK262184 LCG262085:LCG262184 LMC262085:LMC262184 LVY262085:LVY262184 MFU262085:MFU262184 MPQ262085:MPQ262184 MZM262085:MZM262184 NJI262085:NJI262184 NTE262085:NTE262184 ODA262085:ODA262184 OMW262085:OMW262184 OWS262085:OWS262184 PGO262085:PGO262184 PQK262085:PQK262184 QAG262085:QAG262184 QKC262085:QKC262184 QTY262085:QTY262184 RDU262085:RDU262184 RNQ262085:RNQ262184 RXM262085:RXM262184 SHI262085:SHI262184 SRE262085:SRE262184 TBA262085:TBA262184 TKW262085:TKW262184 TUS262085:TUS262184 UEO262085:UEO262184 UOK262085:UOK262184 UYG262085:UYG262184 VIC262085:VIC262184 VRY262085:VRY262184 WBU262085:WBU262184 WLQ262085:WLQ262184 WVM262085:WVM262184 E327621:E327720 JA327621:JA327720 SW327621:SW327720 ACS327621:ACS327720 AMO327621:AMO327720 AWK327621:AWK327720 BGG327621:BGG327720 BQC327621:BQC327720 BZY327621:BZY327720 CJU327621:CJU327720 CTQ327621:CTQ327720 DDM327621:DDM327720 DNI327621:DNI327720 DXE327621:DXE327720 EHA327621:EHA327720 EQW327621:EQW327720 FAS327621:FAS327720 FKO327621:FKO327720 FUK327621:FUK327720 GEG327621:GEG327720 GOC327621:GOC327720 GXY327621:GXY327720 HHU327621:HHU327720 HRQ327621:HRQ327720 IBM327621:IBM327720 ILI327621:ILI327720 IVE327621:IVE327720 JFA327621:JFA327720 JOW327621:JOW327720 JYS327621:JYS327720 KIO327621:KIO327720 KSK327621:KSK327720 LCG327621:LCG327720 LMC327621:LMC327720 LVY327621:LVY327720 MFU327621:MFU327720 MPQ327621:MPQ327720 MZM327621:MZM327720 NJI327621:NJI327720 NTE327621:NTE327720 ODA327621:ODA327720 OMW327621:OMW327720 OWS327621:OWS327720 PGO327621:PGO327720 PQK327621:PQK327720 QAG327621:QAG327720 QKC327621:QKC327720 QTY327621:QTY327720 RDU327621:RDU327720 RNQ327621:RNQ327720 RXM327621:RXM327720 SHI327621:SHI327720 SRE327621:SRE327720 TBA327621:TBA327720 TKW327621:TKW327720 TUS327621:TUS327720 UEO327621:UEO327720 UOK327621:UOK327720 UYG327621:UYG327720 VIC327621:VIC327720 VRY327621:VRY327720 WBU327621:WBU327720 WLQ327621:WLQ327720 WVM327621:WVM327720 E393157:E393256 JA393157:JA393256 SW393157:SW393256 ACS393157:ACS393256 AMO393157:AMO393256 AWK393157:AWK393256 BGG393157:BGG393256 BQC393157:BQC393256 BZY393157:BZY393256 CJU393157:CJU393256 CTQ393157:CTQ393256 DDM393157:DDM393256 DNI393157:DNI393256 DXE393157:DXE393256 EHA393157:EHA393256 EQW393157:EQW393256 FAS393157:FAS393256 FKO393157:FKO393256 FUK393157:FUK393256 GEG393157:GEG393256 GOC393157:GOC393256 GXY393157:GXY393256 HHU393157:HHU393256 HRQ393157:HRQ393256 IBM393157:IBM393256 ILI393157:ILI393256 IVE393157:IVE393256 JFA393157:JFA393256 JOW393157:JOW393256 JYS393157:JYS393256 KIO393157:KIO393256 KSK393157:KSK393256 LCG393157:LCG393256 LMC393157:LMC393256 LVY393157:LVY393256 MFU393157:MFU393256 MPQ393157:MPQ393256 MZM393157:MZM393256 NJI393157:NJI393256 NTE393157:NTE393256 ODA393157:ODA393256 OMW393157:OMW393256 OWS393157:OWS393256 PGO393157:PGO393256 PQK393157:PQK393256 QAG393157:QAG393256 QKC393157:QKC393256 QTY393157:QTY393256 RDU393157:RDU393256 RNQ393157:RNQ393256 RXM393157:RXM393256 SHI393157:SHI393256 SRE393157:SRE393256 TBA393157:TBA393256 TKW393157:TKW393256 TUS393157:TUS393256 UEO393157:UEO393256 UOK393157:UOK393256 UYG393157:UYG393256 VIC393157:VIC393256 VRY393157:VRY393256 WBU393157:WBU393256 WLQ393157:WLQ393256 WVM393157:WVM393256 E458693:E458792 JA458693:JA458792 SW458693:SW458792 ACS458693:ACS458792 AMO458693:AMO458792 AWK458693:AWK458792 BGG458693:BGG458792 BQC458693:BQC458792 BZY458693:BZY458792 CJU458693:CJU458792 CTQ458693:CTQ458792 DDM458693:DDM458792 DNI458693:DNI458792 DXE458693:DXE458792 EHA458693:EHA458792 EQW458693:EQW458792 FAS458693:FAS458792 FKO458693:FKO458792 FUK458693:FUK458792 GEG458693:GEG458792 GOC458693:GOC458792 GXY458693:GXY458792 HHU458693:HHU458792 HRQ458693:HRQ458792 IBM458693:IBM458792 ILI458693:ILI458792 IVE458693:IVE458792 JFA458693:JFA458792 JOW458693:JOW458792 JYS458693:JYS458792 KIO458693:KIO458792 KSK458693:KSK458792 LCG458693:LCG458792 LMC458693:LMC458792 LVY458693:LVY458792 MFU458693:MFU458792 MPQ458693:MPQ458792 MZM458693:MZM458792 NJI458693:NJI458792 NTE458693:NTE458792 ODA458693:ODA458792 OMW458693:OMW458792 OWS458693:OWS458792 PGO458693:PGO458792 PQK458693:PQK458792 QAG458693:QAG458792 QKC458693:QKC458792 QTY458693:QTY458792 RDU458693:RDU458792 RNQ458693:RNQ458792 RXM458693:RXM458792 SHI458693:SHI458792 SRE458693:SRE458792 TBA458693:TBA458792 TKW458693:TKW458792 TUS458693:TUS458792 UEO458693:UEO458792 UOK458693:UOK458792 UYG458693:UYG458792 VIC458693:VIC458792 VRY458693:VRY458792 WBU458693:WBU458792 WLQ458693:WLQ458792 WVM458693:WVM458792 E524229:E524328 JA524229:JA524328 SW524229:SW524328 ACS524229:ACS524328 AMO524229:AMO524328 AWK524229:AWK524328 BGG524229:BGG524328 BQC524229:BQC524328 BZY524229:BZY524328 CJU524229:CJU524328 CTQ524229:CTQ524328 DDM524229:DDM524328 DNI524229:DNI524328 DXE524229:DXE524328 EHA524229:EHA524328 EQW524229:EQW524328 FAS524229:FAS524328 FKO524229:FKO524328 FUK524229:FUK524328 GEG524229:GEG524328 GOC524229:GOC524328 GXY524229:GXY524328 HHU524229:HHU524328 HRQ524229:HRQ524328 IBM524229:IBM524328 ILI524229:ILI524328 IVE524229:IVE524328 JFA524229:JFA524328 JOW524229:JOW524328 JYS524229:JYS524328 KIO524229:KIO524328 KSK524229:KSK524328 LCG524229:LCG524328 LMC524229:LMC524328 LVY524229:LVY524328 MFU524229:MFU524328 MPQ524229:MPQ524328 MZM524229:MZM524328 NJI524229:NJI524328 NTE524229:NTE524328 ODA524229:ODA524328 OMW524229:OMW524328 OWS524229:OWS524328 PGO524229:PGO524328 PQK524229:PQK524328 QAG524229:QAG524328 QKC524229:QKC524328 QTY524229:QTY524328 RDU524229:RDU524328 RNQ524229:RNQ524328 RXM524229:RXM524328 SHI524229:SHI524328 SRE524229:SRE524328 TBA524229:TBA524328 TKW524229:TKW524328 TUS524229:TUS524328 UEO524229:UEO524328 UOK524229:UOK524328 UYG524229:UYG524328 VIC524229:VIC524328 VRY524229:VRY524328 WBU524229:WBU524328 WLQ524229:WLQ524328 WVM524229:WVM524328 E589765:E589864 JA589765:JA589864 SW589765:SW589864 ACS589765:ACS589864 AMO589765:AMO589864 AWK589765:AWK589864 BGG589765:BGG589864 BQC589765:BQC589864 BZY589765:BZY589864 CJU589765:CJU589864 CTQ589765:CTQ589864 DDM589765:DDM589864 DNI589765:DNI589864 DXE589765:DXE589864 EHA589765:EHA589864 EQW589765:EQW589864 FAS589765:FAS589864 FKO589765:FKO589864 FUK589765:FUK589864 GEG589765:GEG589864 GOC589765:GOC589864 GXY589765:GXY589864 HHU589765:HHU589864 HRQ589765:HRQ589864 IBM589765:IBM589864 ILI589765:ILI589864 IVE589765:IVE589864 JFA589765:JFA589864 JOW589765:JOW589864 JYS589765:JYS589864 KIO589765:KIO589864 KSK589765:KSK589864 LCG589765:LCG589864 LMC589765:LMC589864 LVY589765:LVY589864 MFU589765:MFU589864 MPQ589765:MPQ589864 MZM589765:MZM589864 NJI589765:NJI589864 NTE589765:NTE589864 ODA589765:ODA589864 OMW589765:OMW589864 OWS589765:OWS589864 PGO589765:PGO589864 PQK589765:PQK589864 QAG589765:QAG589864 QKC589765:QKC589864 QTY589765:QTY589864 RDU589765:RDU589864 RNQ589765:RNQ589864 RXM589765:RXM589864 SHI589765:SHI589864 SRE589765:SRE589864 TBA589765:TBA589864 TKW589765:TKW589864 TUS589765:TUS589864 UEO589765:UEO589864 UOK589765:UOK589864 UYG589765:UYG589864 VIC589765:VIC589864 VRY589765:VRY589864 WBU589765:WBU589864 WLQ589765:WLQ589864 WVM589765:WVM589864 E655301:E655400 JA655301:JA655400 SW655301:SW655400 ACS655301:ACS655400 AMO655301:AMO655400 AWK655301:AWK655400 BGG655301:BGG655400 BQC655301:BQC655400 BZY655301:BZY655400 CJU655301:CJU655400 CTQ655301:CTQ655400 DDM655301:DDM655400 DNI655301:DNI655400 DXE655301:DXE655400 EHA655301:EHA655400 EQW655301:EQW655400 FAS655301:FAS655400 FKO655301:FKO655400 FUK655301:FUK655400 GEG655301:GEG655400 GOC655301:GOC655400 GXY655301:GXY655400 HHU655301:HHU655400 HRQ655301:HRQ655400 IBM655301:IBM655400 ILI655301:ILI655400 IVE655301:IVE655400 JFA655301:JFA655400 JOW655301:JOW655400 JYS655301:JYS655400 KIO655301:KIO655400 KSK655301:KSK655400 LCG655301:LCG655400 LMC655301:LMC655400 LVY655301:LVY655400 MFU655301:MFU655400 MPQ655301:MPQ655400 MZM655301:MZM655400 NJI655301:NJI655400 NTE655301:NTE655400 ODA655301:ODA655400 OMW655301:OMW655400 OWS655301:OWS655400 PGO655301:PGO655400 PQK655301:PQK655400 QAG655301:QAG655400 QKC655301:QKC655400 QTY655301:QTY655400 RDU655301:RDU655400 RNQ655301:RNQ655400 RXM655301:RXM655400 SHI655301:SHI655400 SRE655301:SRE655400 TBA655301:TBA655400 TKW655301:TKW655400 TUS655301:TUS655400 UEO655301:UEO655400 UOK655301:UOK655400 UYG655301:UYG655400 VIC655301:VIC655400 VRY655301:VRY655400 WBU655301:WBU655400 WLQ655301:WLQ655400 WVM655301:WVM655400 E720837:E720936 JA720837:JA720936 SW720837:SW720936 ACS720837:ACS720936 AMO720837:AMO720936 AWK720837:AWK720936 BGG720837:BGG720936 BQC720837:BQC720936 BZY720837:BZY720936 CJU720837:CJU720936 CTQ720837:CTQ720936 DDM720837:DDM720936 DNI720837:DNI720936 DXE720837:DXE720936 EHA720837:EHA720936 EQW720837:EQW720936 FAS720837:FAS720936 FKO720837:FKO720936 FUK720837:FUK720936 GEG720837:GEG720936 GOC720837:GOC720936 GXY720837:GXY720936 HHU720837:HHU720936 HRQ720837:HRQ720936 IBM720837:IBM720936 ILI720837:ILI720936 IVE720837:IVE720936 JFA720837:JFA720936 JOW720837:JOW720936 JYS720837:JYS720936 KIO720837:KIO720936 KSK720837:KSK720936 LCG720837:LCG720936 LMC720837:LMC720936 LVY720837:LVY720936 MFU720837:MFU720936 MPQ720837:MPQ720936 MZM720837:MZM720936 NJI720837:NJI720936 NTE720837:NTE720936 ODA720837:ODA720936 OMW720837:OMW720936 OWS720837:OWS720936 PGO720837:PGO720936 PQK720837:PQK720936 QAG720837:QAG720936 QKC720837:QKC720936 QTY720837:QTY720936 RDU720837:RDU720936 RNQ720837:RNQ720936 RXM720837:RXM720936 SHI720837:SHI720936 SRE720837:SRE720936 TBA720837:TBA720936 TKW720837:TKW720936 TUS720837:TUS720936 UEO720837:UEO720936 UOK720837:UOK720936 UYG720837:UYG720936 VIC720837:VIC720936 VRY720837:VRY720936 WBU720837:WBU720936 WLQ720837:WLQ720936 WVM720837:WVM720936 E786373:E786472 JA786373:JA786472 SW786373:SW786472 ACS786373:ACS786472 AMO786373:AMO786472 AWK786373:AWK786472 BGG786373:BGG786472 BQC786373:BQC786472 BZY786373:BZY786472 CJU786373:CJU786472 CTQ786373:CTQ786472 DDM786373:DDM786472 DNI786373:DNI786472 DXE786373:DXE786472 EHA786373:EHA786472 EQW786373:EQW786472 FAS786373:FAS786472 FKO786373:FKO786472 FUK786373:FUK786472 GEG786373:GEG786472 GOC786373:GOC786472 GXY786373:GXY786472 HHU786373:HHU786472 HRQ786373:HRQ786472 IBM786373:IBM786472 ILI786373:ILI786472 IVE786373:IVE786472 JFA786373:JFA786472 JOW786373:JOW786472 JYS786373:JYS786472 KIO786373:KIO786472 KSK786373:KSK786472 LCG786373:LCG786472 LMC786373:LMC786472 LVY786373:LVY786472 MFU786373:MFU786472 MPQ786373:MPQ786472 MZM786373:MZM786472 NJI786373:NJI786472 NTE786373:NTE786472 ODA786373:ODA786472 OMW786373:OMW786472 OWS786373:OWS786472 PGO786373:PGO786472 PQK786373:PQK786472 QAG786373:QAG786472 QKC786373:QKC786472 QTY786373:QTY786472 RDU786373:RDU786472 RNQ786373:RNQ786472 RXM786373:RXM786472 SHI786373:SHI786472 SRE786373:SRE786472 TBA786373:TBA786472 TKW786373:TKW786472 TUS786373:TUS786472 UEO786373:UEO786472 UOK786373:UOK786472 UYG786373:UYG786472 VIC786373:VIC786472 VRY786373:VRY786472 WBU786373:WBU786472 WLQ786373:WLQ786472 WVM786373:WVM786472 E851909:E852008 JA851909:JA852008 SW851909:SW852008 ACS851909:ACS852008 AMO851909:AMO852008 AWK851909:AWK852008 BGG851909:BGG852008 BQC851909:BQC852008 BZY851909:BZY852008 CJU851909:CJU852008 CTQ851909:CTQ852008 DDM851909:DDM852008 DNI851909:DNI852008 DXE851909:DXE852008 EHA851909:EHA852008 EQW851909:EQW852008 FAS851909:FAS852008 FKO851909:FKO852008 FUK851909:FUK852008 GEG851909:GEG852008 GOC851909:GOC852008 GXY851909:GXY852008 HHU851909:HHU852008 HRQ851909:HRQ852008 IBM851909:IBM852008 ILI851909:ILI852008 IVE851909:IVE852008 JFA851909:JFA852008 JOW851909:JOW852008 JYS851909:JYS852008 KIO851909:KIO852008 KSK851909:KSK852008 LCG851909:LCG852008 LMC851909:LMC852008 LVY851909:LVY852008 MFU851909:MFU852008 MPQ851909:MPQ852008 MZM851909:MZM852008 NJI851909:NJI852008 NTE851909:NTE852008 ODA851909:ODA852008 OMW851909:OMW852008 OWS851909:OWS852008 PGO851909:PGO852008 PQK851909:PQK852008 QAG851909:QAG852008 QKC851909:QKC852008 QTY851909:QTY852008 RDU851909:RDU852008 RNQ851909:RNQ852008 RXM851909:RXM852008 SHI851909:SHI852008 SRE851909:SRE852008 TBA851909:TBA852008 TKW851909:TKW852008 TUS851909:TUS852008 UEO851909:UEO852008 UOK851909:UOK852008 UYG851909:UYG852008 VIC851909:VIC852008 VRY851909:VRY852008 WBU851909:WBU852008 WLQ851909:WLQ852008 WVM851909:WVM852008 E917445:E917544 JA917445:JA917544 SW917445:SW917544 ACS917445:ACS917544 AMO917445:AMO917544 AWK917445:AWK917544 BGG917445:BGG917544 BQC917445:BQC917544 BZY917445:BZY917544 CJU917445:CJU917544 CTQ917445:CTQ917544 DDM917445:DDM917544 DNI917445:DNI917544 DXE917445:DXE917544 EHA917445:EHA917544 EQW917445:EQW917544 FAS917445:FAS917544 FKO917445:FKO917544 FUK917445:FUK917544 GEG917445:GEG917544 GOC917445:GOC917544 GXY917445:GXY917544 HHU917445:HHU917544 HRQ917445:HRQ917544 IBM917445:IBM917544 ILI917445:ILI917544 IVE917445:IVE917544 JFA917445:JFA917544 JOW917445:JOW917544 JYS917445:JYS917544 KIO917445:KIO917544 KSK917445:KSK917544 LCG917445:LCG917544 LMC917445:LMC917544 LVY917445:LVY917544 MFU917445:MFU917544 MPQ917445:MPQ917544 MZM917445:MZM917544 NJI917445:NJI917544 NTE917445:NTE917544 ODA917445:ODA917544 OMW917445:OMW917544 OWS917445:OWS917544 PGO917445:PGO917544 PQK917445:PQK917544 QAG917445:QAG917544 QKC917445:QKC917544 QTY917445:QTY917544 RDU917445:RDU917544 RNQ917445:RNQ917544 RXM917445:RXM917544 SHI917445:SHI917544 SRE917445:SRE917544 TBA917445:TBA917544 TKW917445:TKW917544 TUS917445:TUS917544 UEO917445:UEO917544 UOK917445:UOK917544 UYG917445:UYG917544 VIC917445:VIC917544 VRY917445:VRY917544 WBU917445:WBU917544 WLQ917445:WLQ917544 WVM917445:WVM917544 E982981:E983080 JA982981:JA983080 SW982981:SW983080 ACS982981:ACS983080 AMO982981:AMO983080 AWK982981:AWK983080 BGG982981:BGG983080 BQC982981:BQC983080 BZY982981:BZY983080 CJU982981:CJU983080 CTQ982981:CTQ983080 DDM982981:DDM983080 DNI982981:DNI983080 DXE982981:DXE983080 EHA982981:EHA983080 EQW982981:EQW983080 FAS982981:FAS983080 FKO982981:FKO983080 FUK982981:FUK983080 GEG982981:GEG983080 GOC982981:GOC983080 GXY982981:GXY983080 HHU982981:HHU983080 HRQ982981:HRQ983080 IBM982981:IBM983080 ILI982981:ILI983080 IVE982981:IVE983080 JFA982981:JFA983080 JOW982981:JOW983080 JYS982981:JYS983080 KIO982981:KIO983080 KSK982981:KSK983080 LCG982981:LCG983080 LMC982981:LMC983080 LVY982981:LVY983080 MFU982981:MFU983080 MPQ982981:MPQ983080 MZM982981:MZM983080 NJI982981:NJI983080 NTE982981:NTE983080 ODA982981:ODA983080 OMW982981:OMW983080 OWS982981:OWS983080 PGO982981:PGO983080 PQK982981:PQK983080 QAG982981:QAG983080 QKC982981:QKC983080 QTY982981:QTY983080 RDU982981:RDU983080 RNQ982981:RNQ983080 RXM982981:RXM983080 SHI982981:SHI983080 SRE982981:SRE983080 TBA982981:TBA983080 TKW982981:TKW983080 TUS982981:TUS983080 UEO982981:UEO983080 UOK982981:UOK983080 UYG982981:UYG983080 VIC982981:VIC983080 VRY982981:VRY983080 WBU982981:WBU983080 WLQ982981:WLQ983080 WVM982981:WVM983080">
      <formula1>"男,女"</formula1>
    </dataValidation>
  </dataValidations>
  <printOptions horizontalCentered="1"/>
  <pageMargins left="0.39370078740157483" right="0.39370078740157483" top="0.78740157480314965" bottom="0.39370078740157483" header="0.39370078740157483" footer="0.59055118110236227"/>
  <pageSetup paperSize="9" scale="64" fitToHeight="0" orientation="landscape" blackAndWhite="1" horizontalDpi="300" verticalDpi="300" r:id="rId1"/>
  <headerFooter alignWithMargins="0">
    <oddHeader>&amp;R&amp;G</oddHeader>
  </headerFooter>
  <legacyDrawingHF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tabColor theme="5" tint="-0.249977111117893"/>
    <pageSetUpPr fitToPage="1"/>
  </sheetPr>
  <dimension ref="A1:AY19"/>
  <sheetViews>
    <sheetView showGridLines="0"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I9" sqref="I9"/>
    </sheetView>
  </sheetViews>
  <sheetFormatPr defaultColWidth="6.85546875" defaultRowHeight="12" customHeight="1"/>
  <cols>
    <col min="1" max="1" width="6.85546875" style="382" customWidth="1"/>
    <col min="2" max="256" width="6.85546875" style="381"/>
    <col min="257" max="257" width="6.85546875" style="381" customWidth="1"/>
    <col min="258" max="512" width="6.85546875" style="381"/>
    <col min="513" max="513" width="6.85546875" style="381" customWidth="1"/>
    <col min="514" max="768" width="6.85546875" style="381"/>
    <col min="769" max="769" width="6.85546875" style="381" customWidth="1"/>
    <col min="770" max="1024" width="6.85546875" style="381"/>
    <col min="1025" max="1025" width="6.85546875" style="381" customWidth="1"/>
    <col min="1026" max="1280" width="6.85546875" style="381"/>
    <col min="1281" max="1281" width="6.85546875" style="381" customWidth="1"/>
    <col min="1282" max="1536" width="6.85546875" style="381"/>
    <col min="1537" max="1537" width="6.85546875" style="381" customWidth="1"/>
    <col min="1538" max="1792" width="6.85546875" style="381"/>
    <col min="1793" max="1793" width="6.85546875" style="381" customWidth="1"/>
    <col min="1794" max="2048" width="6.85546875" style="381"/>
    <col min="2049" max="2049" width="6.85546875" style="381" customWidth="1"/>
    <col min="2050" max="2304" width="6.85546875" style="381"/>
    <col min="2305" max="2305" width="6.85546875" style="381" customWidth="1"/>
    <col min="2306" max="2560" width="6.85546875" style="381"/>
    <col min="2561" max="2561" width="6.85546875" style="381" customWidth="1"/>
    <col min="2562" max="2816" width="6.85546875" style="381"/>
    <col min="2817" max="2817" width="6.85546875" style="381" customWidth="1"/>
    <col min="2818" max="3072" width="6.85546875" style="381"/>
    <col min="3073" max="3073" width="6.85546875" style="381" customWidth="1"/>
    <col min="3074" max="3328" width="6.85546875" style="381"/>
    <col min="3329" max="3329" width="6.85546875" style="381" customWidth="1"/>
    <col min="3330" max="3584" width="6.85546875" style="381"/>
    <col min="3585" max="3585" width="6.85546875" style="381" customWidth="1"/>
    <col min="3586" max="3840" width="6.85546875" style="381"/>
    <col min="3841" max="3841" width="6.85546875" style="381" customWidth="1"/>
    <col min="3842" max="4096" width="6.85546875" style="381"/>
    <col min="4097" max="4097" width="6.85546875" style="381" customWidth="1"/>
    <col min="4098" max="4352" width="6.85546875" style="381"/>
    <col min="4353" max="4353" width="6.85546875" style="381" customWidth="1"/>
    <col min="4354" max="4608" width="6.85546875" style="381"/>
    <col min="4609" max="4609" width="6.85546875" style="381" customWidth="1"/>
    <col min="4610" max="4864" width="6.85546875" style="381"/>
    <col min="4865" max="4865" width="6.85546875" style="381" customWidth="1"/>
    <col min="4866" max="5120" width="6.85546875" style="381"/>
    <col min="5121" max="5121" width="6.85546875" style="381" customWidth="1"/>
    <col min="5122" max="5376" width="6.85546875" style="381"/>
    <col min="5377" max="5377" width="6.85546875" style="381" customWidth="1"/>
    <col min="5378" max="5632" width="6.85546875" style="381"/>
    <col min="5633" max="5633" width="6.85546875" style="381" customWidth="1"/>
    <col min="5634" max="5888" width="6.85546875" style="381"/>
    <col min="5889" max="5889" width="6.85546875" style="381" customWidth="1"/>
    <col min="5890" max="6144" width="6.85546875" style="381"/>
    <col min="6145" max="6145" width="6.85546875" style="381" customWidth="1"/>
    <col min="6146" max="6400" width="6.85546875" style="381"/>
    <col min="6401" max="6401" width="6.85546875" style="381" customWidth="1"/>
    <col min="6402" max="6656" width="6.85546875" style="381"/>
    <col min="6657" max="6657" width="6.85546875" style="381" customWidth="1"/>
    <col min="6658" max="6912" width="6.85546875" style="381"/>
    <col min="6913" max="6913" width="6.85546875" style="381" customWidth="1"/>
    <col min="6914" max="7168" width="6.85546875" style="381"/>
    <col min="7169" max="7169" width="6.85546875" style="381" customWidth="1"/>
    <col min="7170" max="7424" width="6.85546875" style="381"/>
    <col min="7425" max="7425" width="6.85546875" style="381" customWidth="1"/>
    <col min="7426" max="7680" width="6.85546875" style="381"/>
    <col min="7681" max="7681" width="6.85546875" style="381" customWidth="1"/>
    <col min="7682" max="7936" width="6.85546875" style="381"/>
    <col min="7937" max="7937" width="6.85546875" style="381" customWidth="1"/>
    <col min="7938" max="8192" width="6.85546875" style="381"/>
    <col min="8193" max="8193" width="6.85546875" style="381" customWidth="1"/>
    <col min="8194" max="8448" width="6.85546875" style="381"/>
    <col min="8449" max="8449" width="6.85546875" style="381" customWidth="1"/>
    <col min="8450" max="8704" width="6.85546875" style="381"/>
    <col min="8705" max="8705" width="6.85546875" style="381" customWidth="1"/>
    <col min="8706" max="8960" width="6.85546875" style="381"/>
    <col min="8961" max="8961" width="6.85546875" style="381" customWidth="1"/>
    <col min="8962" max="9216" width="6.85546875" style="381"/>
    <col min="9217" max="9217" width="6.85546875" style="381" customWidth="1"/>
    <col min="9218" max="9472" width="6.85546875" style="381"/>
    <col min="9473" max="9473" width="6.85546875" style="381" customWidth="1"/>
    <col min="9474" max="9728" width="6.85546875" style="381"/>
    <col min="9729" max="9729" width="6.85546875" style="381" customWidth="1"/>
    <col min="9730" max="9984" width="6.85546875" style="381"/>
    <col min="9985" max="9985" width="6.85546875" style="381" customWidth="1"/>
    <col min="9986" max="10240" width="6.85546875" style="381"/>
    <col min="10241" max="10241" width="6.85546875" style="381" customWidth="1"/>
    <col min="10242" max="10496" width="6.85546875" style="381"/>
    <col min="10497" max="10497" width="6.85546875" style="381" customWidth="1"/>
    <col min="10498" max="10752" width="6.85546875" style="381"/>
    <col min="10753" max="10753" width="6.85546875" style="381" customWidth="1"/>
    <col min="10754" max="11008" width="6.85546875" style="381"/>
    <col min="11009" max="11009" width="6.85546875" style="381" customWidth="1"/>
    <col min="11010" max="11264" width="6.85546875" style="381"/>
    <col min="11265" max="11265" width="6.85546875" style="381" customWidth="1"/>
    <col min="11266" max="11520" width="6.85546875" style="381"/>
    <col min="11521" max="11521" width="6.85546875" style="381" customWidth="1"/>
    <col min="11522" max="11776" width="6.85546875" style="381"/>
    <col min="11777" max="11777" width="6.85546875" style="381" customWidth="1"/>
    <col min="11778" max="12032" width="6.85546875" style="381"/>
    <col min="12033" max="12033" width="6.85546875" style="381" customWidth="1"/>
    <col min="12034" max="12288" width="6.85546875" style="381"/>
    <col min="12289" max="12289" width="6.85546875" style="381" customWidth="1"/>
    <col min="12290" max="12544" width="6.85546875" style="381"/>
    <col min="12545" max="12545" width="6.85546875" style="381" customWidth="1"/>
    <col min="12546" max="12800" width="6.85546875" style="381"/>
    <col min="12801" max="12801" width="6.85546875" style="381" customWidth="1"/>
    <col min="12802" max="13056" width="6.85546875" style="381"/>
    <col min="13057" max="13057" width="6.85546875" style="381" customWidth="1"/>
    <col min="13058" max="13312" width="6.85546875" style="381"/>
    <col min="13313" max="13313" width="6.85546875" style="381" customWidth="1"/>
    <col min="13314" max="13568" width="6.85546875" style="381"/>
    <col min="13569" max="13569" width="6.85546875" style="381" customWidth="1"/>
    <col min="13570" max="13824" width="6.85546875" style="381"/>
    <col min="13825" max="13825" width="6.85546875" style="381" customWidth="1"/>
    <col min="13826" max="14080" width="6.85546875" style="381"/>
    <col min="14081" max="14081" width="6.85546875" style="381" customWidth="1"/>
    <col min="14082" max="14336" width="6.85546875" style="381"/>
    <col min="14337" max="14337" width="6.85546875" style="381" customWidth="1"/>
    <col min="14338" max="14592" width="6.85546875" style="381"/>
    <col min="14593" max="14593" width="6.85546875" style="381" customWidth="1"/>
    <col min="14594" max="14848" width="6.85546875" style="381"/>
    <col min="14849" max="14849" width="6.85546875" style="381" customWidth="1"/>
    <col min="14850" max="15104" width="6.85546875" style="381"/>
    <col min="15105" max="15105" width="6.85546875" style="381" customWidth="1"/>
    <col min="15106" max="15360" width="6.85546875" style="381"/>
    <col min="15361" max="15361" width="6.85546875" style="381" customWidth="1"/>
    <col min="15362" max="15616" width="6.85546875" style="381"/>
    <col min="15617" max="15617" width="6.85546875" style="381" customWidth="1"/>
    <col min="15618" max="15872" width="6.85546875" style="381"/>
    <col min="15873" max="15873" width="6.85546875" style="381" customWidth="1"/>
    <col min="15874" max="16128" width="6.85546875" style="381"/>
    <col min="16129" max="16129" width="6.85546875" style="381" customWidth="1"/>
    <col min="16130" max="16384" width="6.85546875" style="381"/>
  </cols>
  <sheetData>
    <row r="1" spans="1:51" s="379" customFormat="1" ht="12" customHeight="1">
      <c r="A1" s="2691" t="str">
        <f>HYPERLINK("#负债表审定!A1","返回负债表审定")</f>
        <v>返回负债表审定</v>
      </c>
      <c r="B1" s="2692" t="str">
        <f>HYPERLINK("#负债表原报!A1","返回负债表原报")</f>
        <v>返回负债表原报</v>
      </c>
    </row>
    <row r="2" spans="1:51" s="380" customFormat="1" ht="12" customHeight="1">
      <c r="A2" s="385"/>
      <c r="B2" s="386" t="s">
        <v>323</v>
      </c>
      <c r="C2" s="427"/>
      <c r="D2" s="385"/>
      <c r="E2" s="385"/>
      <c r="F2" s="385"/>
      <c r="G2" s="385"/>
      <c r="H2" s="385"/>
      <c r="I2" s="385"/>
      <c r="J2" s="385"/>
      <c r="K2" s="385"/>
      <c r="L2" s="385"/>
      <c r="M2" s="385"/>
      <c r="N2" s="385"/>
      <c r="O2" s="385"/>
      <c r="P2" s="385"/>
      <c r="Q2" s="385"/>
      <c r="R2" s="385"/>
      <c r="S2" s="385"/>
      <c r="T2" s="385"/>
      <c r="U2" s="385"/>
      <c r="V2" s="385"/>
      <c r="W2" s="385"/>
      <c r="X2" s="385"/>
      <c r="Y2" s="385"/>
      <c r="Z2" s="385"/>
      <c r="AA2" s="385"/>
      <c r="AB2" s="385"/>
      <c r="AC2" s="385"/>
      <c r="AD2" s="385"/>
      <c r="AE2" s="385"/>
      <c r="AF2" s="385"/>
      <c r="AG2" s="385"/>
      <c r="AH2" s="385"/>
      <c r="AI2" s="385"/>
      <c r="AJ2" s="385"/>
      <c r="AK2" s="385"/>
      <c r="AL2" s="385"/>
      <c r="AM2" s="385"/>
      <c r="AN2" s="385"/>
      <c r="AO2" s="385"/>
      <c r="AP2" s="385"/>
      <c r="AQ2" s="385"/>
      <c r="AR2" s="385"/>
      <c r="AS2" s="385"/>
      <c r="AT2" s="385"/>
      <c r="AU2" s="385"/>
      <c r="AV2" s="385"/>
      <c r="AW2" s="385"/>
      <c r="AX2" s="385"/>
      <c r="AY2" s="385"/>
    </row>
    <row r="3" spans="1:51" s="1805" customFormat="1" ht="20.25">
      <c r="A3" s="3102" t="s">
        <v>1467</v>
      </c>
      <c r="B3" s="3102"/>
      <c r="C3" s="3102"/>
      <c r="D3" s="3102"/>
      <c r="E3" s="3102"/>
      <c r="F3" s="3102"/>
      <c r="G3" s="3102"/>
      <c r="H3" s="3102"/>
      <c r="I3" s="3102"/>
      <c r="J3" s="3102"/>
      <c r="K3" s="3102"/>
      <c r="L3" s="3102"/>
      <c r="M3" s="3102"/>
      <c r="N3" s="3102"/>
      <c r="O3" s="3102"/>
      <c r="P3" s="3102"/>
      <c r="Q3" s="3102"/>
      <c r="R3" s="3102"/>
      <c r="S3" s="3102" t="s">
        <v>1468</v>
      </c>
      <c r="T3" s="3102"/>
      <c r="U3" s="3102"/>
      <c r="V3" s="3102"/>
      <c r="W3" s="3102"/>
      <c r="X3" s="3102"/>
      <c r="Y3" s="3102"/>
      <c r="Z3" s="3102"/>
      <c r="AA3" s="3102"/>
      <c r="AB3" s="3102"/>
      <c r="AC3" s="3102"/>
      <c r="AD3" s="3102"/>
      <c r="AE3" s="3102"/>
      <c r="AF3" s="3102"/>
      <c r="AG3" s="3102"/>
      <c r="AH3" s="3102"/>
      <c r="AI3" s="3102" t="s">
        <v>1468</v>
      </c>
      <c r="AJ3" s="3102"/>
      <c r="AK3" s="3102"/>
      <c r="AL3" s="3102"/>
      <c r="AM3" s="3102"/>
      <c r="AN3" s="3102"/>
      <c r="AO3" s="3102"/>
      <c r="AP3" s="3102"/>
      <c r="AQ3" s="3102"/>
      <c r="AR3" s="3102"/>
      <c r="AS3" s="3102"/>
      <c r="AT3" s="3102"/>
      <c r="AU3" s="3102"/>
      <c r="AV3" s="3102"/>
      <c r="AW3" s="3102"/>
      <c r="AX3" s="3102"/>
      <c r="AY3" s="3102"/>
    </row>
    <row r="4" spans="1:51" s="1810" customFormat="1" ht="11.25">
      <c r="A4" s="1806"/>
      <c r="B4" s="1806"/>
      <c r="C4" s="1807"/>
      <c r="D4" s="1807"/>
      <c r="E4" s="1807"/>
      <c r="F4" s="1807"/>
      <c r="G4" s="1806"/>
      <c r="H4" s="1807"/>
      <c r="I4" s="1807"/>
      <c r="J4" s="1807"/>
      <c r="K4" s="1807"/>
      <c r="L4" s="1807"/>
      <c r="M4" s="1807"/>
      <c r="N4" s="1807"/>
      <c r="O4" s="1807"/>
      <c r="P4" s="1807"/>
      <c r="Q4" s="1808"/>
      <c r="R4" s="1809"/>
      <c r="S4" s="1806"/>
      <c r="T4" s="1806"/>
      <c r="U4" s="1807"/>
      <c r="V4" s="1807"/>
      <c r="W4" s="1807"/>
      <c r="X4" s="1807"/>
      <c r="Y4" s="1806"/>
      <c r="Z4" s="1807"/>
      <c r="AA4" s="1807"/>
      <c r="AB4" s="1807"/>
      <c r="AC4" s="1807"/>
      <c r="AD4" s="1807"/>
      <c r="AE4" s="1807"/>
      <c r="AF4" s="1807"/>
      <c r="AG4" s="1808"/>
      <c r="AH4" s="1809"/>
      <c r="AI4" s="1806"/>
      <c r="AJ4" s="1806"/>
      <c r="AK4" s="1807"/>
      <c r="AL4" s="1807"/>
      <c r="AM4" s="1807"/>
      <c r="AN4" s="1807"/>
      <c r="AO4" s="1806"/>
      <c r="AP4" s="1807"/>
      <c r="AQ4" s="1807"/>
      <c r="AR4" s="1807"/>
      <c r="AS4" s="1807"/>
      <c r="AT4" s="1807"/>
      <c r="AU4" s="1807"/>
      <c r="AV4" s="1807"/>
      <c r="AW4" s="1807"/>
      <c r="AX4" s="1808"/>
      <c r="AY4" s="1809"/>
    </row>
    <row r="5" spans="1:51" s="1810" customFormat="1" ht="11.25">
      <c r="A5" s="1806"/>
      <c r="B5" s="1806"/>
      <c r="C5" s="1807"/>
      <c r="D5" s="1807"/>
      <c r="E5" s="1807"/>
      <c r="F5" s="1807"/>
      <c r="G5" s="1806"/>
      <c r="H5" s="1807"/>
      <c r="I5" s="1807"/>
      <c r="J5" s="1807"/>
      <c r="K5" s="1807"/>
      <c r="L5" s="1807"/>
      <c r="M5" s="1807"/>
      <c r="N5" s="1807"/>
      <c r="O5" s="1807"/>
      <c r="P5" s="1807"/>
      <c r="Q5" s="1808"/>
      <c r="R5" s="1809"/>
      <c r="S5" s="1806"/>
      <c r="T5" s="1806"/>
      <c r="U5" s="1807"/>
      <c r="V5" s="1807"/>
      <c r="W5" s="1807"/>
      <c r="X5" s="1807"/>
      <c r="Y5" s="1806"/>
      <c r="Z5" s="1807"/>
      <c r="AA5" s="1807"/>
      <c r="AB5" s="1807"/>
      <c r="AC5" s="1807"/>
      <c r="AD5" s="1807"/>
      <c r="AE5" s="1807"/>
      <c r="AF5" s="1807"/>
      <c r="AG5" s="1808"/>
      <c r="AH5" s="1809"/>
      <c r="AI5" s="1806"/>
      <c r="AJ5" s="1806"/>
      <c r="AK5" s="1807"/>
      <c r="AL5" s="1807"/>
      <c r="AM5" s="1807"/>
      <c r="AN5" s="1807"/>
      <c r="AO5" s="1806"/>
      <c r="AP5" s="1807"/>
      <c r="AQ5" s="1807"/>
      <c r="AR5" s="1807"/>
      <c r="AS5" s="1807"/>
      <c r="AT5" s="1807"/>
      <c r="AU5" s="1807"/>
      <c r="AV5" s="1807"/>
      <c r="AW5" s="1807"/>
      <c r="AX5" s="1808"/>
      <c r="AY5" s="1809"/>
    </row>
    <row r="6" spans="1:51" s="1810" customFormat="1" ht="8.1" customHeight="1" thickBot="1">
      <c r="A6" s="1806"/>
      <c r="B6" s="1806"/>
      <c r="C6" s="1807"/>
      <c r="D6" s="1807"/>
      <c r="E6" s="1807"/>
      <c r="F6" s="1807"/>
      <c r="G6" s="1806"/>
      <c r="H6" s="1807"/>
      <c r="I6" s="1807"/>
      <c r="J6" s="1807"/>
      <c r="K6" s="1807"/>
      <c r="L6" s="1807"/>
      <c r="M6" s="1807"/>
      <c r="N6" s="1807"/>
      <c r="O6" s="1807"/>
      <c r="P6" s="1807"/>
      <c r="Q6" s="1808"/>
      <c r="R6" s="1809"/>
      <c r="S6" s="1806"/>
      <c r="T6" s="1806"/>
      <c r="U6" s="1807"/>
      <c r="V6" s="1807"/>
      <c r="W6" s="1807"/>
      <c r="X6" s="1807"/>
      <c r="Y6" s="1806"/>
      <c r="Z6" s="1807"/>
      <c r="AA6" s="1807"/>
      <c r="AB6" s="1807"/>
      <c r="AC6" s="1807"/>
      <c r="AD6" s="1807"/>
      <c r="AE6" s="1807"/>
      <c r="AF6" s="1807"/>
      <c r="AG6" s="1808"/>
      <c r="AH6" s="1809"/>
      <c r="AI6" s="1806"/>
      <c r="AJ6" s="1806"/>
      <c r="AK6" s="1807"/>
      <c r="AL6" s="1807"/>
      <c r="AM6" s="1807"/>
      <c r="AN6" s="1807"/>
      <c r="AO6" s="1806"/>
      <c r="AP6" s="1807"/>
      <c r="AQ6" s="1807"/>
      <c r="AR6" s="1807"/>
      <c r="AS6" s="1807"/>
      <c r="AT6" s="1807"/>
      <c r="AU6" s="1807"/>
      <c r="AV6" s="1807"/>
      <c r="AW6" s="1807"/>
      <c r="AX6" s="1808"/>
      <c r="AY6" s="1809"/>
    </row>
    <row r="7" spans="1:51" s="1811" customFormat="1" ht="15" customHeight="1">
      <c r="A7" s="3103" t="s">
        <v>398</v>
      </c>
      <c r="B7" s="3105" t="s">
        <v>1918</v>
      </c>
      <c r="C7" s="3106"/>
      <c r="D7" s="3106"/>
      <c r="E7" s="3106"/>
      <c r="F7" s="3106"/>
      <c r="G7" s="3106"/>
      <c r="H7" s="3106"/>
      <c r="I7" s="3106"/>
      <c r="J7" s="3106"/>
      <c r="K7" s="3106"/>
      <c r="L7" s="3106"/>
      <c r="M7" s="3106"/>
      <c r="N7" s="3106"/>
      <c r="O7" s="3106"/>
      <c r="P7" s="3106"/>
      <c r="Q7" s="3106"/>
      <c r="R7" s="3107"/>
      <c r="S7" s="3108" t="s">
        <v>1919</v>
      </c>
      <c r="T7" s="3109"/>
      <c r="U7" s="3109"/>
      <c r="V7" s="3109"/>
      <c r="W7" s="3109"/>
      <c r="X7" s="3109"/>
      <c r="Y7" s="3109"/>
      <c r="Z7" s="3109"/>
      <c r="AA7" s="3109"/>
      <c r="AB7" s="3109"/>
      <c r="AC7" s="3109"/>
      <c r="AD7" s="3109"/>
      <c r="AE7" s="3109"/>
      <c r="AF7" s="3109"/>
      <c r="AG7" s="3109"/>
      <c r="AH7" s="3110"/>
      <c r="AI7" s="3108" t="s">
        <v>1920</v>
      </c>
      <c r="AJ7" s="3109"/>
      <c r="AK7" s="3109"/>
      <c r="AL7" s="3109"/>
      <c r="AM7" s="3109"/>
      <c r="AN7" s="3109"/>
      <c r="AO7" s="3109"/>
      <c r="AP7" s="3109"/>
      <c r="AQ7" s="3109"/>
      <c r="AR7" s="3109"/>
      <c r="AS7" s="3109"/>
      <c r="AT7" s="3109"/>
      <c r="AU7" s="3109"/>
      <c r="AV7" s="3109"/>
      <c r="AW7" s="3109"/>
      <c r="AX7" s="3109"/>
      <c r="AY7" s="3110"/>
    </row>
    <row r="8" spans="1:51" s="1811" customFormat="1" ht="15" customHeight="1">
      <c r="A8" s="3104"/>
      <c r="B8" s="1812" t="s">
        <v>345</v>
      </c>
      <c r="C8" s="1812" t="s">
        <v>346</v>
      </c>
      <c r="D8" s="1812" t="s">
        <v>347</v>
      </c>
      <c r="E8" s="1812" t="s">
        <v>348</v>
      </c>
      <c r="F8" s="1812" t="s">
        <v>349</v>
      </c>
      <c r="G8" s="1812" t="s">
        <v>350</v>
      </c>
      <c r="H8" s="1812" t="s">
        <v>351</v>
      </c>
      <c r="I8" s="1812" t="s">
        <v>352</v>
      </c>
      <c r="J8" s="1812" t="s">
        <v>353</v>
      </c>
      <c r="K8" s="1812" t="s">
        <v>354</v>
      </c>
      <c r="L8" s="1812" t="s">
        <v>355</v>
      </c>
      <c r="M8" s="1812" t="s">
        <v>356</v>
      </c>
      <c r="N8" s="1812" t="s">
        <v>357</v>
      </c>
      <c r="O8" s="1812" t="s">
        <v>358</v>
      </c>
      <c r="P8" s="1812" t="s">
        <v>359</v>
      </c>
      <c r="Q8" s="1812" t="s">
        <v>360</v>
      </c>
      <c r="R8" s="1813" t="s">
        <v>220</v>
      </c>
      <c r="S8" s="1814" t="s">
        <v>1921</v>
      </c>
      <c r="T8" s="1812" t="s">
        <v>1922</v>
      </c>
      <c r="U8" s="1812" t="s">
        <v>1923</v>
      </c>
      <c r="V8" s="1812" t="s">
        <v>1924</v>
      </c>
      <c r="W8" s="1812" t="s">
        <v>1925</v>
      </c>
      <c r="X8" s="1812" t="s">
        <v>1926</v>
      </c>
      <c r="Y8" s="1812" t="s">
        <v>1927</v>
      </c>
      <c r="Z8" s="1812" t="s">
        <v>1928</v>
      </c>
      <c r="AA8" s="1812" t="s">
        <v>1929</v>
      </c>
      <c r="AB8" s="1812" t="s">
        <v>1930</v>
      </c>
      <c r="AC8" s="1812" t="s">
        <v>1931</v>
      </c>
      <c r="AD8" s="1812" t="s">
        <v>1932</v>
      </c>
      <c r="AE8" s="1812" t="s">
        <v>1933</v>
      </c>
      <c r="AF8" s="1812" t="s">
        <v>1934</v>
      </c>
      <c r="AG8" s="1812" t="s">
        <v>1935</v>
      </c>
      <c r="AH8" s="1813" t="s">
        <v>1936</v>
      </c>
      <c r="AI8" s="1814" t="s">
        <v>345</v>
      </c>
      <c r="AJ8" s="1812" t="s">
        <v>346</v>
      </c>
      <c r="AK8" s="1812" t="s">
        <v>347</v>
      </c>
      <c r="AL8" s="1812" t="s">
        <v>348</v>
      </c>
      <c r="AM8" s="1812" t="s">
        <v>349</v>
      </c>
      <c r="AN8" s="1812" t="s">
        <v>350</v>
      </c>
      <c r="AO8" s="1812" t="s">
        <v>351</v>
      </c>
      <c r="AP8" s="1812" t="s">
        <v>352</v>
      </c>
      <c r="AQ8" s="1812" t="s">
        <v>353</v>
      </c>
      <c r="AR8" s="1812" t="s">
        <v>354</v>
      </c>
      <c r="AS8" s="1812" t="s">
        <v>355</v>
      </c>
      <c r="AT8" s="1812" t="s">
        <v>356</v>
      </c>
      <c r="AU8" s="1812" t="s">
        <v>357</v>
      </c>
      <c r="AV8" s="1812" t="s">
        <v>358</v>
      </c>
      <c r="AW8" s="1812" t="s">
        <v>359</v>
      </c>
      <c r="AX8" s="1812" t="s">
        <v>360</v>
      </c>
      <c r="AY8" s="1813" t="s">
        <v>220</v>
      </c>
    </row>
    <row r="9" spans="1:51" ht="15" customHeight="1">
      <c r="A9" s="1815" t="s">
        <v>220</v>
      </c>
      <c r="B9" s="64">
        <f t="shared" ref="B9:Q9" si="0">SUM(B10:B9913)</f>
        <v>0</v>
      </c>
      <c r="C9" s="64">
        <f t="shared" si="0"/>
        <v>0</v>
      </c>
      <c r="D9" s="64">
        <f t="shared" si="0"/>
        <v>0</v>
      </c>
      <c r="E9" s="64">
        <f t="shared" si="0"/>
        <v>0</v>
      </c>
      <c r="F9" s="64">
        <f t="shared" si="0"/>
        <v>0</v>
      </c>
      <c r="G9" s="64">
        <f t="shared" si="0"/>
        <v>0</v>
      </c>
      <c r="H9" s="64">
        <f t="shared" si="0"/>
        <v>0</v>
      </c>
      <c r="I9" s="64">
        <f t="shared" si="0"/>
        <v>0</v>
      </c>
      <c r="J9" s="64">
        <f t="shared" si="0"/>
        <v>0</v>
      </c>
      <c r="K9" s="64">
        <f t="shared" si="0"/>
        <v>0</v>
      </c>
      <c r="L9" s="64">
        <f t="shared" si="0"/>
        <v>0</v>
      </c>
      <c r="M9" s="64">
        <f t="shared" si="0"/>
        <v>0</v>
      </c>
      <c r="N9" s="64">
        <f t="shared" si="0"/>
        <v>0</v>
      </c>
      <c r="O9" s="64">
        <f t="shared" si="0"/>
        <v>0</v>
      </c>
      <c r="P9" s="64">
        <f t="shared" si="0"/>
        <v>0</v>
      </c>
      <c r="Q9" s="64">
        <f t="shared" si="0"/>
        <v>0</v>
      </c>
      <c r="R9" s="80">
        <f t="shared" ref="R9:R19" si="1">SUM(B9:Q9)</f>
        <v>0</v>
      </c>
      <c r="S9" s="383">
        <f t="shared" ref="S9:AX9" si="2">SUM(S10:S9913)</f>
        <v>0</v>
      </c>
      <c r="T9" s="64">
        <f t="shared" si="2"/>
        <v>0</v>
      </c>
      <c r="U9" s="64">
        <f t="shared" si="2"/>
        <v>0</v>
      </c>
      <c r="V9" s="64">
        <f t="shared" si="2"/>
        <v>0</v>
      </c>
      <c r="W9" s="64">
        <f t="shared" si="2"/>
        <v>0</v>
      </c>
      <c r="X9" s="64">
        <f t="shared" si="2"/>
        <v>0</v>
      </c>
      <c r="Y9" s="64">
        <f t="shared" si="2"/>
        <v>0</v>
      </c>
      <c r="Z9" s="64">
        <f t="shared" si="2"/>
        <v>0</v>
      </c>
      <c r="AA9" s="64">
        <f t="shared" si="2"/>
        <v>0</v>
      </c>
      <c r="AB9" s="64">
        <f t="shared" si="2"/>
        <v>0</v>
      </c>
      <c r="AC9" s="64">
        <f t="shared" si="2"/>
        <v>0</v>
      </c>
      <c r="AD9" s="64">
        <f t="shared" si="2"/>
        <v>0</v>
      </c>
      <c r="AE9" s="64">
        <f t="shared" si="2"/>
        <v>0</v>
      </c>
      <c r="AF9" s="64">
        <f t="shared" si="2"/>
        <v>0</v>
      </c>
      <c r="AG9" s="64">
        <f t="shared" si="2"/>
        <v>0</v>
      </c>
      <c r="AH9" s="80">
        <f t="shared" si="2"/>
        <v>0</v>
      </c>
      <c r="AI9" s="383">
        <f t="shared" si="2"/>
        <v>0</v>
      </c>
      <c r="AJ9" s="64">
        <f t="shared" si="2"/>
        <v>0</v>
      </c>
      <c r="AK9" s="64">
        <f t="shared" si="2"/>
        <v>0</v>
      </c>
      <c r="AL9" s="64">
        <f t="shared" si="2"/>
        <v>0</v>
      </c>
      <c r="AM9" s="64">
        <f t="shared" si="2"/>
        <v>0</v>
      </c>
      <c r="AN9" s="64">
        <f t="shared" si="2"/>
        <v>0</v>
      </c>
      <c r="AO9" s="64">
        <f t="shared" si="2"/>
        <v>0</v>
      </c>
      <c r="AP9" s="64">
        <f t="shared" si="2"/>
        <v>0</v>
      </c>
      <c r="AQ9" s="64">
        <f t="shared" si="2"/>
        <v>0</v>
      </c>
      <c r="AR9" s="64">
        <f t="shared" si="2"/>
        <v>0</v>
      </c>
      <c r="AS9" s="64">
        <f t="shared" si="2"/>
        <v>0</v>
      </c>
      <c r="AT9" s="64">
        <f t="shared" si="2"/>
        <v>0</v>
      </c>
      <c r="AU9" s="64">
        <f t="shared" si="2"/>
        <v>0</v>
      </c>
      <c r="AV9" s="64">
        <f t="shared" si="2"/>
        <v>0</v>
      </c>
      <c r="AW9" s="64">
        <f t="shared" si="2"/>
        <v>0</v>
      </c>
      <c r="AX9" s="64">
        <f t="shared" si="2"/>
        <v>0</v>
      </c>
      <c r="AY9" s="80">
        <f t="shared" ref="AY9:AY19" si="3">SUM(AI9:AX9)</f>
        <v>0</v>
      </c>
    </row>
    <row r="10" spans="1:51" ht="15" customHeight="1">
      <c r="A10" s="1816">
        <v>1</v>
      </c>
      <c r="B10" s="64">
        <f>IF(预计辞退福利明细表!N11&lt;13,预计辞退福利明细表!W11,预计辞退福利明细表!V11*12)</f>
        <v>0</v>
      </c>
      <c r="C10" s="64">
        <f>IF(B10=0,0,IF((预计辞退福利明细表!$N11-12)&lt;13,预计辞退福利明细表!$W11-B10,预计辞退福利明细表!$V11*12))</f>
        <v>0</v>
      </c>
      <c r="D10" s="64">
        <f>IF(C10=0,0,IF((预计辞退福利明细表!$N11-24)&lt;13,预计辞退福利明细表!$W11-SUM(B10:C10),预计辞退福利明细表!$V11*12))</f>
        <v>0</v>
      </c>
      <c r="E10" s="64">
        <f>IF(D10=0,0,IF((预计辞退福利明细表!$N11-36)&lt;13,预计辞退福利明细表!$W11-SUM(B10:D10),预计辞退福利明细表!$V11*12))</f>
        <v>0</v>
      </c>
      <c r="F10" s="64">
        <f>IF(E10=0,0,IF((预计辞退福利明细表!$N11-48)&lt;13,预计辞退福利明细表!$W11-SUM(B10:E10),预计辞退福利明细表!$V11*12))</f>
        <v>0</v>
      </c>
      <c r="G10" s="64">
        <f>IF(F10=0,0,IF((预计辞退福利明细表!$N11-60)&lt;13,预计辞退福利明细表!$W11-SUM(B10:F10),预计辞退福利明细表!$V11*12))</f>
        <v>0</v>
      </c>
      <c r="H10" s="64">
        <f>IF(G10=0,0,IF((预计辞退福利明细表!$N11-72)&lt;13,预计辞退福利明细表!$W11-SUM(B10:G10),预计辞退福利明细表!$V11*12))</f>
        <v>0</v>
      </c>
      <c r="I10" s="64">
        <f>IF(H10=0,0,IF((预计辞退福利明细表!$N11-12*7)&lt;13,预计辞退福利明细表!$W11-SUM(B10:H10),预计辞退福利明细表!$V11*12))</f>
        <v>0</v>
      </c>
      <c r="J10" s="64">
        <f>IF(I10=0,0,IF((预计辞退福利明细表!$N11-12*8)&lt;13,预计辞退福利明细表!$W11-SUM(B10:I10),预计辞退福利明细表!$V11*12))</f>
        <v>0</v>
      </c>
      <c r="K10" s="64">
        <f>IF(J10=0,0,IF((预计辞退福利明细表!$N11-12*9)&lt;13,预计辞退福利明细表!$W11-SUM(B10:J10),预计辞退福利明细表!$V11*12))</f>
        <v>0</v>
      </c>
      <c r="L10" s="64">
        <f>IF(K10=0,0,IF((预计辞退福利明细表!$N11-12*10)&lt;13,预计辞退福利明细表!$W11-SUM(B10:K10),预计辞退福利明细表!$V11*12))</f>
        <v>0</v>
      </c>
      <c r="M10" s="64">
        <f>IF(L10=0,0,IF((预计辞退福利明细表!$N11-12*11)&lt;13,预计辞退福利明细表!$W11-SUM(B10:L10),预计辞退福利明细表!$V11*12))</f>
        <v>0</v>
      </c>
      <c r="N10" s="64">
        <f>IF(M10=0,0,IF((预计辞退福利明细表!$N11-12*12)&lt;13,预计辞退福利明细表!$W11-SUM(B10:M10),预计辞退福利明细表!$V11*12))</f>
        <v>0</v>
      </c>
      <c r="O10" s="64">
        <f>IF(N10=0,0,IF((预计辞退福利明细表!$N11-12*13)&lt;13,预计辞退福利明细表!$W11-SUM(B10:N10),预计辞退福利明细表!$V11*12))</f>
        <v>0</v>
      </c>
      <c r="P10" s="64">
        <f>IF(O10=0,0,IF((预计辞退福利明细表!$N11-12*14)&lt;13,预计辞退福利明细表!$W11-SUM(B10:O10),预计辞退福利明细表!$V11*12))</f>
        <v>0</v>
      </c>
      <c r="Q10" s="64">
        <f>IF(P10=0,0,IF((预计辞退福利明细表!$N11-12*15)&lt;13,预计辞退福利明细表!$W11-SUM(B10:P10),预计辞退福利明细表!$V11*12))</f>
        <v>0</v>
      </c>
      <c r="R10" s="80">
        <f t="shared" si="1"/>
        <v>0</v>
      </c>
      <c r="S10" s="383">
        <f>NPV($C$2,B10:$Q10)</f>
        <v>0</v>
      </c>
      <c r="T10" s="64">
        <f>NPV($C$2,C10:$Q10)</f>
        <v>0</v>
      </c>
      <c r="U10" s="64">
        <f>NPV($C$2,D10:$Q10)</f>
        <v>0</v>
      </c>
      <c r="V10" s="64">
        <f>NPV($C$2,E10:$Q10)</f>
        <v>0</v>
      </c>
      <c r="W10" s="64">
        <f>NPV($C$2,F10:$Q10)</f>
        <v>0</v>
      </c>
      <c r="X10" s="64">
        <f>NPV($C$2,G10:$Q10)</f>
        <v>0</v>
      </c>
      <c r="Y10" s="64">
        <f>NPV($C$2,H10:$Q10)</f>
        <v>0</v>
      </c>
      <c r="Z10" s="64">
        <f>NPV($C$2,I10:$Q10)</f>
        <v>0</v>
      </c>
      <c r="AA10" s="64">
        <f>NPV($C$2,J10:$Q10)</f>
        <v>0</v>
      </c>
      <c r="AB10" s="64">
        <f>NPV($C$2,K10:$Q10)</f>
        <v>0</v>
      </c>
      <c r="AC10" s="64">
        <f>NPV($C$2,L10:$Q10)</f>
        <v>0</v>
      </c>
      <c r="AD10" s="64">
        <f>NPV($C$2,M10:$Q10)</f>
        <v>0</v>
      </c>
      <c r="AE10" s="64">
        <f>NPV($C$2,N10:$Q10)</f>
        <v>0</v>
      </c>
      <c r="AF10" s="64">
        <f>NPV($C$2,O10:$Q10)</f>
        <v>0</v>
      </c>
      <c r="AG10" s="64">
        <f>NPV($C$2,P10:$Q10)</f>
        <v>0</v>
      </c>
      <c r="AH10" s="80">
        <f>NPV($C$2,Q10:$Q10)</f>
        <v>0</v>
      </c>
      <c r="AI10" s="383">
        <f t="shared" ref="AI10:AI19" si="4">S10*$C$2</f>
        <v>0</v>
      </c>
      <c r="AJ10" s="64">
        <f t="shared" ref="AJ10:AJ19" si="5">T10*$C$2</f>
        <v>0</v>
      </c>
      <c r="AK10" s="64">
        <f t="shared" ref="AK10:AK19" si="6">U10*$C$2</f>
        <v>0</v>
      </c>
      <c r="AL10" s="64">
        <f t="shared" ref="AL10:AL19" si="7">V10*$C$2</f>
        <v>0</v>
      </c>
      <c r="AM10" s="64">
        <f t="shared" ref="AM10:AM19" si="8">W10*$C$2</f>
        <v>0</v>
      </c>
      <c r="AN10" s="64">
        <f t="shared" ref="AN10:AN19" si="9">X10*$C$2</f>
        <v>0</v>
      </c>
      <c r="AO10" s="64">
        <f t="shared" ref="AO10:AO19" si="10">Y10*$C$2</f>
        <v>0</v>
      </c>
      <c r="AP10" s="64">
        <f t="shared" ref="AP10:AP19" si="11">Z10*$C$2</f>
        <v>0</v>
      </c>
      <c r="AQ10" s="64">
        <f t="shared" ref="AQ10:AQ19" si="12">AA10*$C$2</f>
        <v>0</v>
      </c>
      <c r="AR10" s="64">
        <f t="shared" ref="AR10:AR19" si="13">AB10*$C$2</f>
        <v>0</v>
      </c>
      <c r="AS10" s="64">
        <f t="shared" ref="AS10:AS19" si="14">AC10*$C$2</f>
        <v>0</v>
      </c>
      <c r="AT10" s="64">
        <f t="shared" ref="AT10:AT19" si="15">AD10*$C$2</f>
        <v>0</v>
      </c>
      <c r="AU10" s="64">
        <f t="shared" ref="AU10:AU19" si="16">AE10*$C$2</f>
        <v>0</v>
      </c>
      <c r="AV10" s="64">
        <f t="shared" ref="AV10:AV19" si="17">AF10*$C$2</f>
        <v>0</v>
      </c>
      <c r="AW10" s="64">
        <f t="shared" ref="AW10:AW19" si="18">AG10*$C$2</f>
        <v>0</v>
      </c>
      <c r="AX10" s="64">
        <f t="shared" ref="AX10:AX19" si="19">AH10*$C$2</f>
        <v>0</v>
      </c>
      <c r="AY10" s="80">
        <f t="shared" si="3"/>
        <v>0</v>
      </c>
    </row>
    <row r="11" spans="1:51" ht="15" customHeight="1">
      <c r="A11" s="1816">
        <v>2</v>
      </c>
      <c r="B11" s="64">
        <f>IF(预计辞退福利明细表!N12&lt;13,预计辞退福利明细表!W12,预计辞退福利明细表!V12*12)</f>
        <v>0</v>
      </c>
      <c r="C11" s="64">
        <f>IF(B11=0,0,IF((预计辞退福利明细表!$N12-12)&lt;13,预计辞退福利明细表!$W12-B11,预计辞退福利明细表!$V12*12))</f>
        <v>0</v>
      </c>
      <c r="D11" s="64">
        <f>IF(C11=0,0,IF((预计辞退福利明细表!$N12-24)&lt;13,预计辞退福利明细表!$W12-SUM(B11:C11),预计辞退福利明细表!$V12*12))</f>
        <v>0</v>
      </c>
      <c r="E11" s="64">
        <f>IF(D11=0,0,IF((预计辞退福利明细表!$N12-36)&lt;13,预计辞退福利明细表!$W12-SUM(B11:D11),预计辞退福利明细表!$V12*12))</f>
        <v>0</v>
      </c>
      <c r="F11" s="64">
        <f>IF(E11=0,0,IF((预计辞退福利明细表!$N12-48)&lt;13,预计辞退福利明细表!$W12-SUM(B11:E11),预计辞退福利明细表!$V12*12))</f>
        <v>0</v>
      </c>
      <c r="G11" s="64">
        <f>IF(F11=0,0,IF((预计辞退福利明细表!$N12-60)&lt;13,预计辞退福利明细表!$W12-SUM(B11:F11),预计辞退福利明细表!$V12*12))</f>
        <v>0</v>
      </c>
      <c r="H11" s="64">
        <f>IF(G11=0,0,IF((预计辞退福利明细表!$N12-72)&lt;13,预计辞退福利明细表!$W12-SUM(B11:G11),预计辞退福利明细表!$V12*12))</f>
        <v>0</v>
      </c>
      <c r="I11" s="64">
        <f>IF(H11=0,0,IF((预计辞退福利明细表!$N12-12*7)&lt;13,预计辞退福利明细表!$W12-SUM(B11:H11),预计辞退福利明细表!$V12*12))</f>
        <v>0</v>
      </c>
      <c r="J11" s="64">
        <f>IF(I11=0,0,IF((预计辞退福利明细表!$N12-12*8)&lt;13,预计辞退福利明细表!$W12-SUM(B11:I11),预计辞退福利明细表!$V12*12))</f>
        <v>0</v>
      </c>
      <c r="K11" s="64">
        <f>IF(J11=0,0,IF((预计辞退福利明细表!$N12-12*9)&lt;13,预计辞退福利明细表!$W12-SUM(B11:J11),预计辞退福利明细表!$V12*12))</f>
        <v>0</v>
      </c>
      <c r="L11" s="64">
        <f>IF(K11=0,0,IF((预计辞退福利明细表!$N12-12*10)&lt;13,预计辞退福利明细表!$W12-SUM(B11:K11),预计辞退福利明细表!$V12*12))</f>
        <v>0</v>
      </c>
      <c r="M11" s="64">
        <f>IF(L11=0,0,IF((预计辞退福利明细表!$N12-12*11)&lt;13,预计辞退福利明细表!$W12-SUM(B11:L11),预计辞退福利明细表!$V12*12))</f>
        <v>0</v>
      </c>
      <c r="N11" s="64">
        <f>IF(M11=0,0,IF((预计辞退福利明细表!$N12-12*12)&lt;13,预计辞退福利明细表!$W12-SUM(B11:M11),预计辞退福利明细表!$V12*12))</f>
        <v>0</v>
      </c>
      <c r="O11" s="64">
        <f>IF(N11=0,0,IF((预计辞退福利明细表!$N12-12*13)&lt;13,预计辞退福利明细表!$W12-SUM(B11:N11),预计辞退福利明细表!$V12*12))</f>
        <v>0</v>
      </c>
      <c r="P11" s="64">
        <f>IF(O11=0,0,IF((预计辞退福利明细表!$N12-12*14)&lt;13,预计辞退福利明细表!$W12-SUM(B11:O11),预计辞退福利明细表!$V12*12))</f>
        <v>0</v>
      </c>
      <c r="Q11" s="64">
        <f>IF(P11=0,0,IF((预计辞退福利明细表!$N12-12*15)&lt;13,预计辞退福利明细表!$W12-SUM(B11:P11),预计辞退福利明细表!$V12*12))</f>
        <v>0</v>
      </c>
      <c r="R11" s="80">
        <f t="shared" si="1"/>
        <v>0</v>
      </c>
      <c r="S11" s="383">
        <f>NPV($C$2,B11:$Q11)</f>
        <v>0</v>
      </c>
      <c r="T11" s="64">
        <f>NPV($C$2,C11:$Q11)</f>
        <v>0</v>
      </c>
      <c r="U11" s="64">
        <f>NPV($C$2,D11:$Q11)</f>
        <v>0</v>
      </c>
      <c r="V11" s="64">
        <f>NPV($C$2,E11:$Q11)</f>
        <v>0</v>
      </c>
      <c r="W11" s="64">
        <f>NPV($C$2,F11:$Q11)</f>
        <v>0</v>
      </c>
      <c r="X11" s="64">
        <f>NPV($C$2,G11:$Q11)</f>
        <v>0</v>
      </c>
      <c r="Y11" s="64">
        <f>NPV($C$2,H11:$Q11)</f>
        <v>0</v>
      </c>
      <c r="Z11" s="64">
        <f>NPV($C$2,I11:$Q11)</f>
        <v>0</v>
      </c>
      <c r="AA11" s="64">
        <f>NPV($C$2,J11:$Q11)</f>
        <v>0</v>
      </c>
      <c r="AB11" s="64">
        <f>NPV($C$2,K11:$Q11)</f>
        <v>0</v>
      </c>
      <c r="AC11" s="64">
        <f>NPV($C$2,L11:$Q11)</f>
        <v>0</v>
      </c>
      <c r="AD11" s="64">
        <f>NPV($C$2,M11:$Q11)</f>
        <v>0</v>
      </c>
      <c r="AE11" s="64">
        <f>NPV($C$2,N11:$Q11)</f>
        <v>0</v>
      </c>
      <c r="AF11" s="64">
        <f>NPV($C$2,O11:$Q11)</f>
        <v>0</v>
      </c>
      <c r="AG11" s="64">
        <f>NPV($C$2,P11:$Q11)</f>
        <v>0</v>
      </c>
      <c r="AH11" s="80">
        <f>NPV($C$2,Q11:$Q11)</f>
        <v>0</v>
      </c>
      <c r="AI11" s="383">
        <f t="shared" si="4"/>
        <v>0</v>
      </c>
      <c r="AJ11" s="64">
        <f t="shared" si="5"/>
        <v>0</v>
      </c>
      <c r="AK11" s="64">
        <f t="shared" si="6"/>
        <v>0</v>
      </c>
      <c r="AL11" s="64">
        <f t="shared" si="7"/>
        <v>0</v>
      </c>
      <c r="AM11" s="64">
        <f t="shared" si="8"/>
        <v>0</v>
      </c>
      <c r="AN11" s="64">
        <f t="shared" si="9"/>
        <v>0</v>
      </c>
      <c r="AO11" s="64">
        <f t="shared" si="10"/>
        <v>0</v>
      </c>
      <c r="AP11" s="64">
        <f t="shared" si="11"/>
        <v>0</v>
      </c>
      <c r="AQ11" s="64">
        <f t="shared" si="12"/>
        <v>0</v>
      </c>
      <c r="AR11" s="64">
        <f t="shared" si="13"/>
        <v>0</v>
      </c>
      <c r="AS11" s="64">
        <f t="shared" si="14"/>
        <v>0</v>
      </c>
      <c r="AT11" s="64">
        <f t="shared" si="15"/>
        <v>0</v>
      </c>
      <c r="AU11" s="64">
        <f t="shared" si="16"/>
        <v>0</v>
      </c>
      <c r="AV11" s="64">
        <f t="shared" si="17"/>
        <v>0</v>
      </c>
      <c r="AW11" s="64">
        <f t="shared" si="18"/>
        <v>0</v>
      </c>
      <c r="AX11" s="64">
        <f t="shared" si="19"/>
        <v>0</v>
      </c>
      <c r="AY11" s="80">
        <f t="shared" si="3"/>
        <v>0</v>
      </c>
    </row>
    <row r="12" spans="1:51" ht="15" customHeight="1">
      <c r="A12" s="1816">
        <v>3</v>
      </c>
      <c r="B12" s="64">
        <f>IF(预计辞退福利明细表!N13&lt;13,预计辞退福利明细表!W13,预计辞退福利明细表!V13*12)</f>
        <v>0</v>
      </c>
      <c r="C12" s="64">
        <f>IF(B12=0,0,IF((预计辞退福利明细表!$N13-12)&lt;13,预计辞退福利明细表!$W13-B12,预计辞退福利明细表!$V13*12))</f>
        <v>0</v>
      </c>
      <c r="D12" s="64">
        <f>IF(C12=0,0,IF((预计辞退福利明细表!$N13-24)&lt;13,预计辞退福利明细表!$W13-SUM(B12:C12),预计辞退福利明细表!$V13*12))</f>
        <v>0</v>
      </c>
      <c r="E12" s="64">
        <f>IF(D12=0,0,IF((预计辞退福利明细表!$N13-36)&lt;13,预计辞退福利明细表!$W13-SUM(B12:D12),预计辞退福利明细表!$V13*12))</f>
        <v>0</v>
      </c>
      <c r="F12" s="64">
        <f>IF(E12=0,0,IF((预计辞退福利明细表!$N13-48)&lt;13,预计辞退福利明细表!$W13-SUM(B12:E12),预计辞退福利明细表!$V13*12))</f>
        <v>0</v>
      </c>
      <c r="G12" s="64">
        <f>IF(F12=0,0,IF((预计辞退福利明细表!$N13-60)&lt;13,预计辞退福利明细表!$W13-SUM(B12:F12),预计辞退福利明细表!$V13*12))</f>
        <v>0</v>
      </c>
      <c r="H12" s="64">
        <f>IF(G12=0,0,IF((预计辞退福利明细表!$N13-72)&lt;13,预计辞退福利明细表!$W13-SUM(B12:G12),预计辞退福利明细表!$V13*12))</f>
        <v>0</v>
      </c>
      <c r="I12" s="64">
        <f>IF(H12=0,0,IF((预计辞退福利明细表!$N13-12*7)&lt;13,预计辞退福利明细表!$W13-SUM(B12:H12),预计辞退福利明细表!$V13*12))</f>
        <v>0</v>
      </c>
      <c r="J12" s="64">
        <f>IF(I12=0,0,IF((预计辞退福利明细表!$N13-12*8)&lt;13,预计辞退福利明细表!$W13-SUM(B12:I12),预计辞退福利明细表!$V13*12))</f>
        <v>0</v>
      </c>
      <c r="K12" s="64">
        <f>IF(J12=0,0,IF((预计辞退福利明细表!$N13-12*9)&lt;13,预计辞退福利明细表!$W13-SUM(B12:J12),预计辞退福利明细表!$V13*12))</f>
        <v>0</v>
      </c>
      <c r="L12" s="64">
        <f>IF(K12=0,0,IF((预计辞退福利明细表!$N13-12*10)&lt;13,预计辞退福利明细表!$W13-SUM(B12:K12),预计辞退福利明细表!$V13*12))</f>
        <v>0</v>
      </c>
      <c r="M12" s="64">
        <f>IF(L12=0,0,IF((预计辞退福利明细表!$N13-12*11)&lt;13,预计辞退福利明细表!$W13-SUM(B12:L12),预计辞退福利明细表!$V13*12))</f>
        <v>0</v>
      </c>
      <c r="N12" s="64">
        <f>IF(M12=0,0,IF((预计辞退福利明细表!$N13-12*12)&lt;13,预计辞退福利明细表!$W13-SUM(B12:M12),预计辞退福利明细表!$V13*12))</f>
        <v>0</v>
      </c>
      <c r="O12" s="64">
        <f>IF(N12=0,0,IF((预计辞退福利明细表!$N13-12*13)&lt;13,预计辞退福利明细表!$W13-SUM(B12:N12),预计辞退福利明细表!$V13*12))</f>
        <v>0</v>
      </c>
      <c r="P12" s="64">
        <f>IF(O12=0,0,IF((预计辞退福利明细表!$N13-12*14)&lt;13,预计辞退福利明细表!$W13-SUM(B12:O12),预计辞退福利明细表!$V13*12))</f>
        <v>0</v>
      </c>
      <c r="Q12" s="64">
        <f>IF(P12=0,0,IF((预计辞退福利明细表!$N13-12*15)&lt;13,预计辞退福利明细表!$W13-SUM(B12:P12),预计辞退福利明细表!$V13*12))</f>
        <v>0</v>
      </c>
      <c r="R12" s="80">
        <f t="shared" si="1"/>
        <v>0</v>
      </c>
      <c r="S12" s="383">
        <f>NPV($C$2,B12:$Q12)</f>
        <v>0</v>
      </c>
      <c r="T12" s="64">
        <f>NPV($C$2,C12:$Q12)</f>
        <v>0</v>
      </c>
      <c r="U12" s="64">
        <f>NPV($C$2,D12:$Q12)</f>
        <v>0</v>
      </c>
      <c r="V12" s="64">
        <f>NPV($C$2,E12:$Q12)</f>
        <v>0</v>
      </c>
      <c r="W12" s="64">
        <f>NPV($C$2,F12:$Q12)</f>
        <v>0</v>
      </c>
      <c r="X12" s="64">
        <f>NPV($C$2,G12:$Q12)</f>
        <v>0</v>
      </c>
      <c r="Y12" s="64">
        <f>NPV($C$2,H12:$Q12)</f>
        <v>0</v>
      </c>
      <c r="Z12" s="64">
        <f>NPV($C$2,I12:$Q12)</f>
        <v>0</v>
      </c>
      <c r="AA12" s="64">
        <f>NPV($C$2,J12:$Q12)</f>
        <v>0</v>
      </c>
      <c r="AB12" s="64">
        <f>NPV($C$2,K12:$Q12)</f>
        <v>0</v>
      </c>
      <c r="AC12" s="64">
        <f>NPV($C$2,L12:$Q12)</f>
        <v>0</v>
      </c>
      <c r="AD12" s="64">
        <f>NPV($C$2,M12:$Q12)</f>
        <v>0</v>
      </c>
      <c r="AE12" s="64">
        <f>NPV($C$2,N12:$Q12)</f>
        <v>0</v>
      </c>
      <c r="AF12" s="64">
        <f>NPV($C$2,O12:$Q12)</f>
        <v>0</v>
      </c>
      <c r="AG12" s="64">
        <f>NPV($C$2,P12:$Q12)</f>
        <v>0</v>
      </c>
      <c r="AH12" s="80">
        <f>NPV($C$2,Q12:$Q12)</f>
        <v>0</v>
      </c>
      <c r="AI12" s="383">
        <f t="shared" si="4"/>
        <v>0</v>
      </c>
      <c r="AJ12" s="64">
        <f t="shared" si="5"/>
        <v>0</v>
      </c>
      <c r="AK12" s="64">
        <f t="shared" si="6"/>
        <v>0</v>
      </c>
      <c r="AL12" s="64">
        <f t="shared" si="7"/>
        <v>0</v>
      </c>
      <c r="AM12" s="64">
        <f t="shared" si="8"/>
        <v>0</v>
      </c>
      <c r="AN12" s="64">
        <f t="shared" si="9"/>
        <v>0</v>
      </c>
      <c r="AO12" s="64">
        <f t="shared" si="10"/>
        <v>0</v>
      </c>
      <c r="AP12" s="64">
        <f t="shared" si="11"/>
        <v>0</v>
      </c>
      <c r="AQ12" s="64">
        <f t="shared" si="12"/>
        <v>0</v>
      </c>
      <c r="AR12" s="64">
        <f t="shared" si="13"/>
        <v>0</v>
      </c>
      <c r="AS12" s="64">
        <f t="shared" si="14"/>
        <v>0</v>
      </c>
      <c r="AT12" s="64">
        <f t="shared" si="15"/>
        <v>0</v>
      </c>
      <c r="AU12" s="64">
        <f t="shared" si="16"/>
        <v>0</v>
      </c>
      <c r="AV12" s="64">
        <f t="shared" si="17"/>
        <v>0</v>
      </c>
      <c r="AW12" s="64">
        <f t="shared" si="18"/>
        <v>0</v>
      </c>
      <c r="AX12" s="64">
        <f t="shared" si="19"/>
        <v>0</v>
      </c>
      <c r="AY12" s="80">
        <f t="shared" si="3"/>
        <v>0</v>
      </c>
    </row>
    <row r="13" spans="1:51" ht="15" customHeight="1">
      <c r="A13" s="1816">
        <v>4</v>
      </c>
      <c r="B13" s="64">
        <f>IF(预计辞退福利明细表!N14&lt;13,预计辞退福利明细表!W14,预计辞退福利明细表!V14*12)</f>
        <v>0</v>
      </c>
      <c r="C13" s="64">
        <f>IF(B13=0,0,IF((预计辞退福利明细表!$N14-12)&lt;13,预计辞退福利明细表!$W14-B13,预计辞退福利明细表!$V14*12))</f>
        <v>0</v>
      </c>
      <c r="D13" s="64">
        <f>IF(C13=0,0,IF((预计辞退福利明细表!$N14-24)&lt;13,预计辞退福利明细表!$W14-SUM(B13:C13),预计辞退福利明细表!$V14*12))</f>
        <v>0</v>
      </c>
      <c r="E13" s="64">
        <f>IF(D13=0,0,IF((预计辞退福利明细表!$N14-36)&lt;13,预计辞退福利明细表!$W14-SUM(B13:D13),预计辞退福利明细表!$V14*12))</f>
        <v>0</v>
      </c>
      <c r="F13" s="64">
        <f>IF(E13=0,0,IF((预计辞退福利明细表!$N14-48)&lt;13,预计辞退福利明细表!$W14-SUM(B13:E13),预计辞退福利明细表!$V14*12))</f>
        <v>0</v>
      </c>
      <c r="G13" s="64">
        <f>IF(F13=0,0,IF((预计辞退福利明细表!$N14-60)&lt;13,预计辞退福利明细表!$W14-SUM(B13:F13),预计辞退福利明细表!$V14*12))</f>
        <v>0</v>
      </c>
      <c r="H13" s="64">
        <f>IF(G13=0,0,IF((预计辞退福利明细表!$N14-72)&lt;13,预计辞退福利明细表!$W14-SUM(B13:G13),预计辞退福利明细表!$V14*12))</f>
        <v>0</v>
      </c>
      <c r="I13" s="64">
        <f>IF(H13=0,0,IF((预计辞退福利明细表!$N14-12*7)&lt;13,预计辞退福利明细表!$W14-SUM(B13:H13),预计辞退福利明细表!$V14*12))</f>
        <v>0</v>
      </c>
      <c r="J13" s="64">
        <f>IF(I13=0,0,IF((预计辞退福利明细表!$N14-12*8)&lt;13,预计辞退福利明细表!$W14-SUM(B13:I13),预计辞退福利明细表!$V14*12))</f>
        <v>0</v>
      </c>
      <c r="K13" s="64">
        <f>IF(J13=0,0,IF((预计辞退福利明细表!$N14-12*9)&lt;13,预计辞退福利明细表!$W14-SUM(B13:J13),预计辞退福利明细表!$V14*12))</f>
        <v>0</v>
      </c>
      <c r="L13" s="64">
        <f>IF(K13=0,0,IF((预计辞退福利明细表!$N14-12*10)&lt;13,预计辞退福利明细表!$W14-SUM(B13:K13),预计辞退福利明细表!$V14*12))</f>
        <v>0</v>
      </c>
      <c r="M13" s="64">
        <f>IF(L13=0,0,IF((预计辞退福利明细表!$N14-12*11)&lt;13,预计辞退福利明细表!$W14-SUM(B13:L13),预计辞退福利明细表!$V14*12))</f>
        <v>0</v>
      </c>
      <c r="N13" s="64">
        <f>IF(M13=0,0,IF((预计辞退福利明细表!$N14-12*12)&lt;13,预计辞退福利明细表!$W14-SUM(B13:M13),预计辞退福利明细表!$V14*12))</f>
        <v>0</v>
      </c>
      <c r="O13" s="64">
        <f>IF(N13=0,0,IF((预计辞退福利明细表!$N14-12*13)&lt;13,预计辞退福利明细表!$W14-SUM(B13:N13),预计辞退福利明细表!$V14*12))</f>
        <v>0</v>
      </c>
      <c r="P13" s="64">
        <f>IF(O13=0,0,IF((预计辞退福利明细表!$N14-12*14)&lt;13,预计辞退福利明细表!$W14-SUM(B13:O13),预计辞退福利明细表!$V14*12))</f>
        <v>0</v>
      </c>
      <c r="Q13" s="64">
        <f>IF(P13=0,0,IF((预计辞退福利明细表!$N14-12*15)&lt;13,预计辞退福利明细表!$W14-SUM(B13:P13),预计辞退福利明细表!$V14*12))</f>
        <v>0</v>
      </c>
      <c r="R13" s="80">
        <f t="shared" si="1"/>
        <v>0</v>
      </c>
      <c r="S13" s="383">
        <f>NPV($C$2,B13:$Q13)</f>
        <v>0</v>
      </c>
      <c r="T13" s="64">
        <f>NPV($C$2,C13:$Q13)</f>
        <v>0</v>
      </c>
      <c r="U13" s="64">
        <f>NPV($C$2,D13:$Q13)</f>
        <v>0</v>
      </c>
      <c r="V13" s="64">
        <f>NPV($C$2,E13:$Q13)</f>
        <v>0</v>
      </c>
      <c r="W13" s="64">
        <f>NPV($C$2,F13:$Q13)</f>
        <v>0</v>
      </c>
      <c r="X13" s="64">
        <f>NPV($C$2,G13:$Q13)</f>
        <v>0</v>
      </c>
      <c r="Y13" s="64">
        <f>NPV($C$2,H13:$Q13)</f>
        <v>0</v>
      </c>
      <c r="Z13" s="64">
        <f>NPV($C$2,I13:$Q13)</f>
        <v>0</v>
      </c>
      <c r="AA13" s="64">
        <f>NPV($C$2,J13:$Q13)</f>
        <v>0</v>
      </c>
      <c r="AB13" s="64">
        <f>NPV($C$2,K13:$Q13)</f>
        <v>0</v>
      </c>
      <c r="AC13" s="64">
        <f>NPV($C$2,L13:$Q13)</f>
        <v>0</v>
      </c>
      <c r="AD13" s="64">
        <f>NPV($C$2,M13:$Q13)</f>
        <v>0</v>
      </c>
      <c r="AE13" s="64">
        <f>NPV($C$2,N13:$Q13)</f>
        <v>0</v>
      </c>
      <c r="AF13" s="64">
        <f>NPV($C$2,O13:$Q13)</f>
        <v>0</v>
      </c>
      <c r="AG13" s="64">
        <f>NPV($C$2,P13:$Q13)</f>
        <v>0</v>
      </c>
      <c r="AH13" s="80">
        <f>NPV($C$2,Q13:$Q13)</f>
        <v>0</v>
      </c>
      <c r="AI13" s="383">
        <f t="shared" si="4"/>
        <v>0</v>
      </c>
      <c r="AJ13" s="64">
        <f t="shared" si="5"/>
        <v>0</v>
      </c>
      <c r="AK13" s="64">
        <f t="shared" si="6"/>
        <v>0</v>
      </c>
      <c r="AL13" s="64">
        <f t="shared" si="7"/>
        <v>0</v>
      </c>
      <c r="AM13" s="64">
        <f t="shared" si="8"/>
        <v>0</v>
      </c>
      <c r="AN13" s="64">
        <f t="shared" si="9"/>
        <v>0</v>
      </c>
      <c r="AO13" s="64">
        <f t="shared" si="10"/>
        <v>0</v>
      </c>
      <c r="AP13" s="64">
        <f t="shared" si="11"/>
        <v>0</v>
      </c>
      <c r="AQ13" s="64">
        <f t="shared" si="12"/>
        <v>0</v>
      </c>
      <c r="AR13" s="64">
        <f t="shared" si="13"/>
        <v>0</v>
      </c>
      <c r="AS13" s="64">
        <f t="shared" si="14"/>
        <v>0</v>
      </c>
      <c r="AT13" s="64">
        <f t="shared" si="15"/>
        <v>0</v>
      </c>
      <c r="AU13" s="64">
        <f t="shared" si="16"/>
        <v>0</v>
      </c>
      <c r="AV13" s="64">
        <f t="shared" si="17"/>
        <v>0</v>
      </c>
      <c r="AW13" s="64">
        <f t="shared" si="18"/>
        <v>0</v>
      </c>
      <c r="AX13" s="64">
        <f t="shared" si="19"/>
        <v>0</v>
      </c>
      <c r="AY13" s="80">
        <f t="shared" si="3"/>
        <v>0</v>
      </c>
    </row>
    <row r="14" spans="1:51" ht="15" customHeight="1">
      <c r="A14" s="1816">
        <v>5</v>
      </c>
      <c r="B14" s="64">
        <f>IF(预计辞退福利明细表!N15&lt;13,预计辞退福利明细表!W15,预计辞退福利明细表!V15*12)</f>
        <v>0</v>
      </c>
      <c r="C14" s="64">
        <f>IF(B14=0,0,IF((预计辞退福利明细表!$N15-12)&lt;13,预计辞退福利明细表!$W15-B14,预计辞退福利明细表!$V15*12))</f>
        <v>0</v>
      </c>
      <c r="D14" s="64">
        <f>IF(C14=0,0,IF((预计辞退福利明细表!$N15-24)&lt;13,预计辞退福利明细表!$W15-SUM(B14:C14),预计辞退福利明细表!$V15*12))</f>
        <v>0</v>
      </c>
      <c r="E14" s="64">
        <f>IF(D14=0,0,IF((预计辞退福利明细表!$N15-36)&lt;13,预计辞退福利明细表!$W15-SUM(B14:D14),预计辞退福利明细表!$V15*12))</f>
        <v>0</v>
      </c>
      <c r="F14" s="64">
        <f>IF(E14=0,0,IF((预计辞退福利明细表!$N15-48)&lt;13,预计辞退福利明细表!$W15-SUM(B14:E14),预计辞退福利明细表!$V15*12))</f>
        <v>0</v>
      </c>
      <c r="G14" s="64">
        <f>IF(F14=0,0,IF((预计辞退福利明细表!$N15-60)&lt;13,预计辞退福利明细表!$W15-SUM(B14:F14),预计辞退福利明细表!$V15*12))</f>
        <v>0</v>
      </c>
      <c r="H14" s="64">
        <f>IF(G14=0,0,IF((预计辞退福利明细表!$N15-72)&lt;13,预计辞退福利明细表!$W15-SUM(B14:G14),预计辞退福利明细表!$V15*12))</f>
        <v>0</v>
      </c>
      <c r="I14" s="64">
        <f>IF(H14=0,0,IF((预计辞退福利明细表!$N15-12*7)&lt;13,预计辞退福利明细表!$W15-SUM(B14:H14),预计辞退福利明细表!$V15*12))</f>
        <v>0</v>
      </c>
      <c r="J14" s="64">
        <f>IF(I14=0,0,IF((预计辞退福利明细表!$N15-12*8)&lt;13,预计辞退福利明细表!$W15-SUM(B14:I14),预计辞退福利明细表!$V15*12))</f>
        <v>0</v>
      </c>
      <c r="K14" s="64">
        <f>IF(J14=0,0,IF((预计辞退福利明细表!$N15-12*9)&lt;13,预计辞退福利明细表!$W15-SUM(B14:J14),预计辞退福利明细表!$V15*12))</f>
        <v>0</v>
      </c>
      <c r="L14" s="64">
        <f>IF(K14=0,0,IF((预计辞退福利明细表!$N15-12*10)&lt;13,预计辞退福利明细表!$W15-SUM(B14:K14),预计辞退福利明细表!$V15*12))</f>
        <v>0</v>
      </c>
      <c r="M14" s="64">
        <f>IF(L14=0,0,IF((预计辞退福利明细表!$N15-12*11)&lt;13,预计辞退福利明细表!$W15-SUM(B14:L14),预计辞退福利明细表!$V15*12))</f>
        <v>0</v>
      </c>
      <c r="N14" s="64">
        <f>IF(M14=0,0,IF((预计辞退福利明细表!$N15-12*12)&lt;13,预计辞退福利明细表!$W15-SUM(B14:M14),预计辞退福利明细表!$V15*12))</f>
        <v>0</v>
      </c>
      <c r="O14" s="64">
        <f>IF(N14=0,0,IF((预计辞退福利明细表!$N15-12*13)&lt;13,预计辞退福利明细表!$W15-SUM(B14:N14),预计辞退福利明细表!$V15*12))</f>
        <v>0</v>
      </c>
      <c r="P14" s="64">
        <f>IF(O14=0,0,IF((预计辞退福利明细表!$N15-12*14)&lt;13,预计辞退福利明细表!$W15-SUM(B14:O14),预计辞退福利明细表!$V15*12))</f>
        <v>0</v>
      </c>
      <c r="Q14" s="64">
        <f>IF(P14=0,0,IF((预计辞退福利明细表!$N15-12*15)&lt;13,预计辞退福利明细表!$W15-SUM(B14:P14),预计辞退福利明细表!$V15*12))</f>
        <v>0</v>
      </c>
      <c r="R14" s="80">
        <f t="shared" si="1"/>
        <v>0</v>
      </c>
      <c r="S14" s="383">
        <f>NPV($C$2,B14:$Q14)</f>
        <v>0</v>
      </c>
      <c r="T14" s="64">
        <f>NPV($C$2,C14:$Q14)</f>
        <v>0</v>
      </c>
      <c r="U14" s="64">
        <f>NPV($C$2,D14:$Q14)</f>
        <v>0</v>
      </c>
      <c r="V14" s="64">
        <f>NPV($C$2,E14:$Q14)</f>
        <v>0</v>
      </c>
      <c r="W14" s="64">
        <f>NPV($C$2,F14:$Q14)</f>
        <v>0</v>
      </c>
      <c r="X14" s="64">
        <f>NPV($C$2,G14:$Q14)</f>
        <v>0</v>
      </c>
      <c r="Y14" s="64">
        <f>NPV($C$2,H14:$Q14)</f>
        <v>0</v>
      </c>
      <c r="Z14" s="64">
        <f>NPV($C$2,I14:$Q14)</f>
        <v>0</v>
      </c>
      <c r="AA14" s="64">
        <f>NPV($C$2,J14:$Q14)</f>
        <v>0</v>
      </c>
      <c r="AB14" s="64">
        <f>NPV($C$2,K14:$Q14)</f>
        <v>0</v>
      </c>
      <c r="AC14" s="64">
        <f>NPV($C$2,L14:$Q14)</f>
        <v>0</v>
      </c>
      <c r="AD14" s="64">
        <f>NPV($C$2,M14:$Q14)</f>
        <v>0</v>
      </c>
      <c r="AE14" s="64">
        <f>NPV($C$2,N14:$Q14)</f>
        <v>0</v>
      </c>
      <c r="AF14" s="64">
        <f>NPV($C$2,O14:$Q14)</f>
        <v>0</v>
      </c>
      <c r="AG14" s="64">
        <f>NPV($C$2,P14:$Q14)</f>
        <v>0</v>
      </c>
      <c r="AH14" s="80">
        <f>NPV($C$2,Q14:$Q14)</f>
        <v>0</v>
      </c>
      <c r="AI14" s="383">
        <f t="shared" si="4"/>
        <v>0</v>
      </c>
      <c r="AJ14" s="64">
        <f t="shared" si="5"/>
        <v>0</v>
      </c>
      <c r="AK14" s="64">
        <f t="shared" si="6"/>
        <v>0</v>
      </c>
      <c r="AL14" s="64">
        <f t="shared" si="7"/>
        <v>0</v>
      </c>
      <c r="AM14" s="64">
        <f t="shared" si="8"/>
        <v>0</v>
      </c>
      <c r="AN14" s="64">
        <f t="shared" si="9"/>
        <v>0</v>
      </c>
      <c r="AO14" s="64">
        <f t="shared" si="10"/>
        <v>0</v>
      </c>
      <c r="AP14" s="64">
        <f t="shared" si="11"/>
        <v>0</v>
      </c>
      <c r="AQ14" s="64">
        <f t="shared" si="12"/>
        <v>0</v>
      </c>
      <c r="AR14" s="64">
        <f t="shared" si="13"/>
        <v>0</v>
      </c>
      <c r="AS14" s="64">
        <f t="shared" si="14"/>
        <v>0</v>
      </c>
      <c r="AT14" s="64">
        <f t="shared" si="15"/>
        <v>0</v>
      </c>
      <c r="AU14" s="64">
        <f t="shared" si="16"/>
        <v>0</v>
      </c>
      <c r="AV14" s="64">
        <f t="shared" si="17"/>
        <v>0</v>
      </c>
      <c r="AW14" s="64">
        <f t="shared" si="18"/>
        <v>0</v>
      </c>
      <c r="AX14" s="64">
        <f t="shared" si="19"/>
        <v>0</v>
      </c>
      <c r="AY14" s="80">
        <f t="shared" si="3"/>
        <v>0</v>
      </c>
    </row>
    <row r="15" spans="1:51" ht="15" customHeight="1">
      <c r="A15" s="1816">
        <v>6</v>
      </c>
      <c r="B15" s="64">
        <f>IF(预计辞退福利明细表!N16&lt;13,预计辞退福利明细表!W16,预计辞退福利明细表!V16*12)</f>
        <v>0</v>
      </c>
      <c r="C15" s="64">
        <f>IF(B15=0,0,IF((预计辞退福利明细表!$N16-12)&lt;13,预计辞退福利明细表!$W16-B15,预计辞退福利明细表!$V16*12))</f>
        <v>0</v>
      </c>
      <c r="D15" s="64">
        <f>IF(C15=0,0,IF((预计辞退福利明细表!$N16-24)&lt;13,预计辞退福利明细表!$W16-SUM(B15:C15),预计辞退福利明细表!$V16*12))</f>
        <v>0</v>
      </c>
      <c r="E15" s="64">
        <f>IF(D15=0,0,IF((预计辞退福利明细表!$N16-36)&lt;13,预计辞退福利明细表!$W16-SUM(B15:D15),预计辞退福利明细表!$V16*12))</f>
        <v>0</v>
      </c>
      <c r="F15" s="64">
        <f>IF(E15=0,0,IF((预计辞退福利明细表!$N16-48)&lt;13,预计辞退福利明细表!$W16-SUM(B15:E15),预计辞退福利明细表!$V16*12))</f>
        <v>0</v>
      </c>
      <c r="G15" s="64">
        <f>IF(F15=0,0,IF((预计辞退福利明细表!$N16-60)&lt;13,预计辞退福利明细表!$W16-SUM(B15:F15),预计辞退福利明细表!$V16*12))</f>
        <v>0</v>
      </c>
      <c r="H15" s="64">
        <f>IF(G15=0,0,IF((预计辞退福利明细表!$N16-72)&lt;13,预计辞退福利明细表!$W16-SUM(B15:G15),预计辞退福利明细表!$V16*12))</f>
        <v>0</v>
      </c>
      <c r="I15" s="64">
        <f>IF(H15=0,0,IF((预计辞退福利明细表!$N16-12*7)&lt;13,预计辞退福利明细表!$W16-SUM(B15:H15),预计辞退福利明细表!$V16*12))</f>
        <v>0</v>
      </c>
      <c r="J15" s="64">
        <f>IF(I15=0,0,IF((预计辞退福利明细表!$N16-12*8)&lt;13,预计辞退福利明细表!$W16-SUM(B15:I15),预计辞退福利明细表!$V16*12))</f>
        <v>0</v>
      </c>
      <c r="K15" s="64">
        <f>IF(J15=0,0,IF((预计辞退福利明细表!$N16-12*9)&lt;13,预计辞退福利明细表!$W16-SUM(B15:J15),预计辞退福利明细表!$V16*12))</f>
        <v>0</v>
      </c>
      <c r="L15" s="64">
        <f>IF(K15=0,0,IF((预计辞退福利明细表!$N16-12*10)&lt;13,预计辞退福利明细表!$W16-SUM(B15:K15),预计辞退福利明细表!$V16*12))</f>
        <v>0</v>
      </c>
      <c r="M15" s="64">
        <f>IF(L15=0,0,IF((预计辞退福利明细表!$N16-12*11)&lt;13,预计辞退福利明细表!$W16-SUM(B15:L15),预计辞退福利明细表!$V16*12))</f>
        <v>0</v>
      </c>
      <c r="N15" s="64">
        <f>IF(M15=0,0,IF((预计辞退福利明细表!$N16-12*12)&lt;13,预计辞退福利明细表!$W16-SUM(B15:M15),预计辞退福利明细表!$V16*12))</f>
        <v>0</v>
      </c>
      <c r="O15" s="64">
        <f>IF(N15=0,0,IF((预计辞退福利明细表!$N16-12*13)&lt;13,预计辞退福利明细表!$W16-SUM(B15:N15),预计辞退福利明细表!$V16*12))</f>
        <v>0</v>
      </c>
      <c r="P15" s="64">
        <f>IF(O15=0,0,IF((预计辞退福利明细表!$N16-12*14)&lt;13,预计辞退福利明细表!$W16-SUM(B15:O15),预计辞退福利明细表!$V16*12))</f>
        <v>0</v>
      </c>
      <c r="Q15" s="64">
        <f>IF(P15=0,0,IF((预计辞退福利明细表!$N16-12*15)&lt;13,预计辞退福利明细表!$W16-SUM(B15:P15),预计辞退福利明细表!$V16*12))</f>
        <v>0</v>
      </c>
      <c r="R15" s="80">
        <f t="shared" si="1"/>
        <v>0</v>
      </c>
      <c r="S15" s="383">
        <f>NPV($C$2,B15:$Q15)</f>
        <v>0</v>
      </c>
      <c r="T15" s="64">
        <f>NPV($C$2,C15:$Q15)</f>
        <v>0</v>
      </c>
      <c r="U15" s="64">
        <f>NPV($C$2,D15:$Q15)</f>
        <v>0</v>
      </c>
      <c r="V15" s="64">
        <f>NPV($C$2,E15:$Q15)</f>
        <v>0</v>
      </c>
      <c r="W15" s="64">
        <f>NPV($C$2,F15:$Q15)</f>
        <v>0</v>
      </c>
      <c r="X15" s="64">
        <f>NPV($C$2,G15:$Q15)</f>
        <v>0</v>
      </c>
      <c r="Y15" s="64">
        <f>NPV($C$2,H15:$Q15)</f>
        <v>0</v>
      </c>
      <c r="Z15" s="64">
        <f>NPV($C$2,I15:$Q15)</f>
        <v>0</v>
      </c>
      <c r="AA15" s="64">
        <f>NPV($C$2,J15:$Q15)</f>
        <v>0</v>
      </c>
      <c r="AB15" s="64">
        <f>NPV($C$2,K15:$Q15)</f>
        <v>0</v>
      </c>
      <c r="AC15" s="64">
        <f>NPV($C$2,L15:$Q15)</f>
        <v>0</v>
      </c>
      <c r="AD15" s="64">
        <f>NPV($C$2,M15:$Q15)</f>
        <v>0</v>
      </c>
      <c r="AE15" s="64">
        <f>NPV($C$2,N15:$Q15)</f>
        <v>0</v>
      </c>
      <c r="AF15" s="64">
        <f>NPV($C$2,O15:$Q15)</f>
        <v>0</v>
      </c>
      <c r="AG15" s="64">
        <f>NPV($C$2,P15:$Q15)</f>
        <v>0</v>
      </c>
      <c r="AH15" s="80">
        <f>NPV($C$2,Q15:$Q15)</f>
        <v>0</v>
      </c>
      <c r="AI15" s="383">
        <f t="shared" si="4"/>
        <v>0</v>
      </c>
      <c r="AJ15" s="64">
        <f t="shared" si="5"/>
        <v>0</v>
      </c>
      <c r="AK15" s="64">
        <f t="shared" si="6"/>
        <v>0</v>
      </c>
      <c r="AL15" s="64">
        <f t="shared" si="7"/>
        <v>0</v>
      </c>
      <c r="AM15" s="64">
        <f t="shared" si="8"/>
        <v>0</v>
      </c>
      <c r="AN15" s="64">
        <f t="shared" si="9"/>
        <v>0</v>
      </c>
      <c r="AO15" s="64">
        <f t="shared" si="10"/>
        <v>0</v>
      </c>
      <c r="AP15" s="64">
        <f t="shared" si="11"/>
        <v>0</v>
      </c>
      <c r="AQ15" s="64">
        <f t="shared" si="12"/>
        <v>0</v>
      </c>
      <c r="AR15" s="64">
        <f t="shared" si="13"/>
        <v>0</v>
      </c>
      <c r="AS15" s="64">
        <f t="shared" si="14"/>
        <v>0</v>
      </c>
      <c r="AT15" s="64">
        <f t="shared" si="15"/>
        <v>0</v>
      </c>
      <c r="AU15" s="64">
        <f t="shared" si="16"/>
        <v>0</v>
      </c>
      <c r="AV15" s="64">
        <f t="shared" si="17"/>
        <v>0</v>
      </c>
      <c r="AW15" s="64">
        <f t="shared" si="18"/>
        <v>0</v>
      </c>
      <c r="AX15" s="64">
        <f t="shared" si="19"/>
        <v>0</v>
      </c>
      <c r="AY15" s="80">
        <f t="shared" si="3"/>
        <v>0</v>
      </c>
    </row>
    <row r="16" spans="1:51" ht="15" customHeight="1">
      <c r="A16" s="1816">
        <v>7</v>
      </c>
      <c r="B16" s="64">
        <f>IF(预计辞退福利明细表!N17&lt;13,预计辞退福利明细表!W17,预计辞退福利明细表!V17*12)</f>
        <v>0</v>
      </c>
      <c r="C16" s="64">
        <f>IF(B16=0,0,IF((预计辞退福利明细表!$N17-12)&lt;13,预计辞退福利明细表!$W17-B16,预计辞退福利明细表!$V17*12))</f>
        <v>0</v>
      </c>
      <c r="D16" s="64">
        <f>IF(C16=0,0,IF((预计辞退福利明细表!$N17-24)&lt;13,预计辞退福利明细表!$W17-SUM(B16:C16),预计辞退福利明细表!$V17*12))</f>
        <v>0</v>
      </c>
      <c r="E16" s="64">
        <f>IF(D16=0,0,IF((预计辞退福利明细表!$N17-36)&lt;13,预计辞退福利明细表!$W17-SUM(B16:D16),预计辞退福利明细表!$V17*12))</f>
        <v>0</v>
      </c>
      <c r="F16" s="64">
        <f>IF(E16=0,0,IF((预计辞退福利明细表!$N17-48)&lt;13,预计辞退福利明细表!$W17-SUM(B16:E16),预计辞退福利明细表!$V17*12))</f>
        <v>0</v>
      </c>
      <c r="G16" s="64">
        <f>IF(F16=0,0,IF((预计辞退福利明细表!$N17-60)&lt;13,预计辞退福利明细表!$W17-SUM(B16:F16),预计辞退福利明细表!$V17*12))</f>
        <v>0</v>
      </c>
      <c r="H16" s="64">
        <f>IF(G16=0,0,IF((预计辞退福利明细表!$N17-72)&lt;13,预计辞退福利明细表!$W17-SUM(B16:G16),预计辞退福利明细表!$V17*12))</f>
        <v>0</v>
      </c>
      <c r="I16" s="64">
        <f>IF(H16=0,0,IF((预计辞退福利明细表!$N17-12*7)&lt;13,预计辞退福利明细表!$W17-SUM(B16:H16),预计辞退福利明细表!$V17*12))</f>
        <v>0</v>
      </c>
      <c r="J16" s="64">
        <f>IF(I16=0,0,IF((预计辞退福利明细表!$N17-12*8)&lt;13,预计辞退福利明细表!$W17-SUM(B16:I16),预计辞退福利明细表!$V17*12))</f>
        <v>0</v>
      </c>
      <c r="K16" s="64">
        <f>IF(J16=0,0,IF((预计辞退福利明细表!$N17-12*9)&lt;13,预计辞退福利明细表!$W17-SUM(B16:J16),预计辞退福利明细表!$V17*12))</f>
        <v>0</v>
      </c>
      <c r="L16" s="64">
        <f>IF(K16=0,0,IF((预计辞退福利明细表!$N17-12*10)&lt;13,预计辞退福利明细表!$W17-SUM(B16:K16),预计辞退福利明细表!$V17*12))</f>
        <v>0</v>
      </c>
      <c r="M16" s="64">
        <f>IF(L16=0,0,IF((预计辞退福利明细表!$N17-12*11)&lt;13,预计辞退福利明细表!$W17-SUM(B16:L16),预计辞退福利明细表!$V17*12))</f>
        <v>0</v>
      </c>
      <c r="N16" s="64">
        <f>IF(M16=0,0,IF((预计辞退福利明细表!$N17-12*12)&lt;13,预计辞退福利明细表!$W17-SUM(B16:M16),预计辞退福利明细表!$V17*12))</f>
        <v>0</v>
      </c>
      <c r="O16" s="64">
        <f>IF(N16=0,0,IF((预计辞退福利明细表!$N17-12*13)&lt;13,预计辞退福利明细表!$W17-SUM(B16:N16),预计辞退福利明细表!$V17*12))</f>
        <v>0</v>
      </c>
      <c r="P16" s="64">
        <f>IF(O16=0,0,IF((预计辞退福利明细表!$N17-12*14)&lt;13,预计辞退福利明细表!$W17-SUM(B16:O16),预计辞退福利明细表!$V17*12))</f>
        <v>0</v>
      </c>
      <c r="Q16" s="64">
        <f>IF(P16=0,0,IF((预计辞退福利明细表!$N17-12*15)&lt;13,预计辞退福利明细表!$W17-SUM(B16:P16),预计辞退福利明细表!$V17*12))</f>
        <v>0</v>
      </c>
      <c r="R16" s="80">
        <f t="shared" si="1"/>
        <v>0</v>
      </c>
      <c r="S16" s="383">
        <f>NPV($C$2,B16:$Q16)</f>
        <v>0</v>
      </c>
      <c r="T16" s="64">
        <f>NPV($C$2,C16:$Q16)</f>
        <v>0</v>
      </c>
      <c r="U16" s="64">
        <f>NPV($C$2,D16:$Q16)</f>
        <v>0</v>
      </c>
      <c r="V16" s="64">
        <f>NPV($C$2,E16:$Q16)</f>
        <v>0</v>
      </c>
      <c r="W16" s="64">
        <f>NPV($C$2,F16:$Q16)</f>
        <v>0</v>
      </c>
      <c r="X16" s="64">
        <f>NPV($C$2,G16:$Q16)</f>
        <v>0</v>
      </c>
      <c r="Y16" s="64">
        <f>NPV($C$2,H16:$Q16)</f>
        <v>0</v>
      </c>
      <c r="Z16" s="64">
        <f>NPV($C$2,I16:$Q16)</f>
        <v>0</v>
      </c>
      <c r="AA16" s="64">
        <f>NPV($C$2,J16:$Q16)</f>
        <v>0</v>
      </c>
      <c r="AB16" s="64">
        <f>NPV($C$2,K16:$Q16)</f>
        <v>0</v>
      </c>
      <c r="AC16" s="64">
        <f>NPV($C$2,L16:$Q16)</f>
        <v>0</v>
      </c>
      <c r="AD16" s="64">
        <f>NPV($C$2,M16:$Q16)</f>
        <v>0</v>
      </c>
      <c r="AE16" s="64">
        <f>NPV($C$2,N16:$Q16)</f>
        <v>0</v>
      </c>
      <c r="AF16" s="64">
        <f>NPV($C$2,O16:$Q16)</f>
        <v>0</v>
      </c>
      <c r="AG16" s="64">
        <f>NPV($C$2,P16:$Q16)</f>
        <v>0</v>
      </c>
      <c r="AH16" s="80">
        <f>NPV($C$2,Q16:$Q16)</f>
        <v>0</v>
      </c>
      <c r="AI16" s="383">
        <f t="shared" si="4"/>
        <v>0</v>
      </c>
      <c r="AJ16" s="64">
        <f t="shared" si="5"/>
        <v>0</v>
      </c>
      <c r="AK16" s="64">
        <f t="shared" si="6"/>
        <v>0</v>
      </c>
      <c r="AL16" s="64">
        <f t="shared" si="7"/>
        <v>0</v>
      </c>
      <c r="AM16" s="64">
        <f t="shared" si="8"/>
        <v>0</v>
      </c>
      <c r="AN16" s="64">
        <f t="shared" si="9"/>
        <v>0</v>
      </c>
      <c r="AO16" s="64">
        <f t="shared" si="10"/>
        <v>0</v>
      </c>
      <c r="AP16" s="64">
        <f t="shared" si="11"/>
        <v>0</v>
      </c>
      <c r="AQ16" s="64">
        <f t="shared" si="12"/>
        <v>0</v>
      </c>
      <c r="AR16" s="64">
        <f t="shared" si="13"/>
        <v>0</v>
      </c>
      <c r="AS16" s="64">
        <f t="shared" si="14"/>
        <v>0</v>
      </c>
      <c r="AT16" s="64">
        <f t="shared" si="15"/>
        <v>0</v>
      </c>
      <c r="AU16" s="64">
        <f t="shared" si="16"/>
        <v>0</v>
      </c>
      <c r="AV16" s="64">
        <f t="shared" si="17"/>
        <v>0</v>
      </c>
      <c r="AW16" s="64">
        <f t="shared" si="18"/>
        <v>0</v>
      </c>
      <c r="AX16" s="64">
        <f t="shared" si="19"/>
        <v>0</v>
      </c>
      <c r="AY16" s="80">
        <f t="shared" si="3"/>
        <v>0</v>
      </c>
    </row>
    <row r="17" spans="1:51" ht="15" customHeight="1">
      <c r="A17" s="1816">
        <v>8</v>
      </c>
      <c r="B17" s="64">
        <f>IF(预计辞退福利明细表!N18&lt;13,预计辞退福利明细表!W18,预计辞退福利明细表!V18*12)</f>
        <v>0</v>
      </c>
      <c r="C17" s="64">
        <f>IF(B17=0,0,IF((预计辞退福利明细表!$N18-12)&lt;13,预计辞退福利明细表!$W18-B17,预计辞退福利明细表!$V18*12))</f>
        <v>0</v>
      </c>
      <c r="D17" s="64">
        <f>IF(C17=0,0,IF((预计辞退福利明细表!$N18-24)&lt;13,预计辞退福利明细表!$W18-SUM(B17:C17),预计辞退福利明细表!$V18*12))</f>
        <v>0</v>
      </c>
      <c r="E17" s="64">
        <f>IF(D17=0,0,IF((预计辞退福利明细表!$N18-36)&lt;13,预计辞退福利明细表!$W18-SUM(B17:D17),预计辞退福利明细表!$V18*12))</f>
        <v>0</v>
      </c>
      <c r="F17" s="64">
        <f>IF(E17=0,0,IF((预计辞退福利明细表!$N18-48)&lt;13,预计辞退福利明细表!$W18-SUM(B17:E17),预计辞退福利明细表!$V18*12))</f>
        <v>0</v>
      </c>
      <c r="G17" s="64">
        <f>IF(F17=0,0,IF((预计辞退福利明细表!$N18-60)&lt;13,预计辞退福利明细表!$W18-SUM(B17:F17),预计辞退福利明细表!$V18*12))</f>
        <v>0</v>
      </c>
      <c r="H17" s="64">
        <f>IF(G17=0,0,IF((预计辞退福利明细表!$N18-72)&lt;13,预计辞退福利明细表!$W18-SUM(B17:G17),预计辞退福利明细表!$V18*12))</f>
        <v>0</v>
      </c>
      <c r="I17" s="64">
        <f>IF(H17=0,0,IF((预计辞退福利明细表!$N18-12*7)&lt;13,预计辞退福利明细表!$W18-SUM(B17:H17),预计辞退福利明细表!$V18*12))</f>
        <v>0</v>
      </c>
      <c r="J17" s="64">
        <f>IF(I17=0,0,IF((预计辞退福利明细表!$N18-12*8)&lt;13,预计辞退福利明细表!$W18-SUM(B17:I17),预计辞退福利明细表!$V18*12))</f>
        <v>0</v>
      </c>
      <c r="K17" s="64">
        <f>IF(J17=0,0,IF((预计辞退福利明细表!$N18-12*9)&lt;13,预计辞退福利明细表!$W18-SUM(B17:J17),预计辞退福利明细表!$V18*12))</f>
        <v>0</v>
      </c>
      <c r="L17" s="64">
        <f>IF(K17=0,0,IF((预计辞退福利明细表!$N18-12*10)&lt;13,预计辞退福利明细表!$W18-SUM(B17:K17),预计辞退福利明细表!$V18*12))</f>
        <v>0</v>
      </c>
      <c r="M17" s="64">
        <f>IF(L17=0,0,IF((预计辞退福利明细表!$N18-12*11)&lt;13,预计辞退福利明细表!$W18-SUM(B17:L17),预计辞退福利明细表!$V18*12))</f>
        <v>0</v>
      </c>
      <c r="N17" s="64">
        <f>IF(M17=0,0,IF((预计辞退福利明细表!$N18-12*12)&lt;13,预计辞退福利明细表!$W18-SUM(B17:M17),预计辞退福利明细表!$V18*12))</f>
        <v>0</v>
      </c>
      <c r="O17" s="64">
        <f>IF(N17=0,0,IF((预计辞退福利明细表!$N18-12*13)&lt;13,预计辞退福利明细表!$W18-SUM(B17:N17),预计辞退福利明细表!$V18*12))</f>
        <v>0</v>
      </c>
      <c r="P17" s="64">
        <f>IF(O17=0,0,IF((预计辞退福利明细表!$N18-12*14)&lt;13,预计辞退福利明细表!$W18-SUM(B17:O17),预计辞退福利明细表!$V18*12))</f>
        <v>0</v>
      </c>
      <c r="Q17" s="64">
        <f>IF(P17=0,0,IF((预计辞退福利明细表!$N18-12*15)&lt;13,预计辞退福利明细表!$W18-SUM(B17:P17),预计辞退福利明细表!$V18*12))</f>
        <v>0</v>
      </c>
      <c r="R17" s="80">
        <f t="shared" si="1"/>
        <v>0</v>
      </c>
      <c r="S17" s="383">
        <f>NPV($C$2,B17:$Q17)</f>
        <v>0</v>
      </c>
      <c r="T17" s="64">
        <f>NPV($C$2,C17:$Q17)</f>
        <v>0</v>
      </c>
      <c r="U17" s="64">
        <f>NPV($C$2,D17:$Q17)</f>
        <v>0</v>
      </c>
      <c r="V17" s="64">
        <f>NPV($C$2,E17:$Q17)</f>
        <v>0</v>
      </c>
      <c r="W17" s="64">
        <f>NPV($C$2,F17:$Q17)</f>
        <v>0</v>
      </c>
      <c r="X17" s="64">
        <f>NPV($C$2,G17:$Q17)</f>
        <v>0</v>
      </c>
      <c r="Y17" s="64">
        <f>NPV($C$2,H17:$Q17)</f>
        <v>0</v>
      </c>
      <c r="Z17" s="64">
        <f>NPV($C$2,I17:$Q17)</f>
        <v>0</v>
      </c>
      <c r="AA17" s="64">
        <f>NPV($C$2,J17:$Q17)</f>
        <v>0</v>
      </c>
      <c r="AB17" s="64">
        <f>NPV($C$2,K17:$Q17)</f>
        <v>0</v>
      </c>
      <c r="AC17" s="64">
        <f>NPV($C$2,L17:$Q17)</f>
        <v>0</v>
      </c>
      <c r="AD17" s="64">
        <f>NPV($C$2,M17:$Q17)</f>
        <v>0</v>
      </c>
      <c r="AE17" s="64">
        <f>NPV($C$2,N17:$Q17)</f>
        <v>0</v>
      </c>
      <c r="AF17" s="64">
        <f>NPV($C$2,O17:$Q17)</f>
        <v>0</v>
      </c>
      <c r="AG17" s="64">
        <f>NPV($C$2,P17:$Q17)</f>
        <v>0</v>
      </c>
      <c r="AH17" s="80">
        <f>NPV($C$2,Q17:$Q17)</f>
        <v>0</v>
      </c>
      <c r="AI17" s="383">
        <f t="shared" si="4"/>
        <v>0</v>
      </c>
      <c r="AJ17" s="64">
        <f t="shared" si="5"/>
        <v>0</v>
      </c>
      <c r="AK17" s="64">
        <f t="shared" si="6"/>
        <v>0</v>
      </c>
      <c r="AL17" s="64">
        <f t="shared" si="7"/>
        <v>0</v>
      </c>
      <c r="AM17" s="64">
        <f t="shared" si="8"/>
        <v>0</v>
      </c>
      <c r="AN17" s="64">
        <f t="shared" si="9"/>
        <v>0</v>
      </c>
      <c r="AO17" s="64">
        <f t="shared" si="10"/>
        <v>0</v>
      </c>
      <c r="AP17" s="64">
        <f t="shared" si="11"/>
        <v>0</v>
      </c>
      <c r="AQ17" s="64">
        <f t="shared" si="12"/>
        <v>0</v>
      </c>
      <c r="AR17" s="64">
        <f t="shared" si="13"/>
        <v>0</v>
      </c>
      <c r="AS17" s="64">
        <f t="shared" si="14"/>
        <v>0</v>
      </c>
      <c r="AT17" s="64">
        <f t="shared" si="15"/>
        <v>0</v>
      </c>
      <c r="AU17" s="64">
        <f t="shared" si="16"/>
        <v>0</v>
      </c>
      <c r="AV17" s="64">
        <f t="shared" si="17"/>
        <v>0</v>
      </c>
      <c r="AW17" s="64">
        <f t="shared" si="18"/>
        <v>0</v>
      </c>
      <c r="AX17" s="64">
        <f t="shared" si="19"/>
        <v>0</v>
      </c>
      <c r="AY17" s="80">
        <f t="shared" si="3"/>
        <v>0</v>
      </c>
    </row>
    <row r="18" spans="1:51" ht="15" customHeight="1">
      <c r="A18" s="1816">
        <v>9</v>
      </c>
      <c r="B18" s="64">
        <f>IF(预计辞退福利明细表!N19&lt;13,预计辞退福利明细表!W19,预计辞退福利明细表!V19*12)</f>
        <v>0</v>
      </c>
      <c r="C18" s="64">
        <f>IF(B18=0,0,IF((预计辞退福利明细表!$N19-12)&lt;13,预计辞退福利明细表!$W19-B18,预计辞退福利明细表!$V19*12))</f>
        <v>0</v>
      </c>
      <c r="D18" s="64">
        <f>IF(C18=0,0,IF((预计辞退福利明细表!$N19-24)&lt;13,预计辞退福利明细表!$W19-SUM(B18:C18),预计辞退福利明细表!$V19*12))</f>
        <v>0</v>
      </c>
      <c r="E18" s="64">
        <f>IF(D18=0,0,IF((预计辞退福利明细表!$N19-36)&lt;13,预计辞退福利明细表!$W19-SUM(B18:D18),预计辞退福利明细表!$V19*12))</f>
        <v>0</v>
      </c>
      <c r="F18" s="64">
        <f>IF(E18=0,0,IF((预计辞退福利明细表!$N19-48)&lt;13,预计辞退福利明细表!$W19-SUM(B18:E18),预计辞退福利明细表!$V19*12))</f>
        <v>0</v>
      </c>
      <c r="G18" s="64">
        <f>IF(F18=0,0,IF((预计辞退福利明细表!$N19-60)&lt;13,预计辞退福利明细表!$W19-SUM(B18:F18),预计辞退福利明细表!$V19*12))</f>
        <v>0</v>
      </c>
      <c r="H18" s="64">
        <f>IF(G18=0,0,IF((预计辞退福利明细表!$N19-72)&lt;13,预计辞退福利明细表!$W19-SUM(B18:G18),预计辞退福利明细表!$V19*12))</f>
        <v>0</v>
      </c>
      <c r="I18" s="64">
        <f>IF(H18=0,0,IF((预计辞退福利明细表!$N19-12*7)&lt;13,预计辞退福利明细表!$W19-SUM(B18:H18),预计辞退福利明细表!$V19*12))</f>
        <v>0</v>
      </c>
      <c r="J18" s="64">
        <f>IF(I18=0,0,IF((预计辞退福利明细表!$N19-12*8)&lt;13,预计辞退福利明细表!$W19-SUM(B18:I18),预计辞退福利明细表!$V19*12))</f>
        <v>0</v>
      </c>
      <c r="K18" s="64">
        <f>IF(J18=0,0,IF((预计辞退福利明细表!$N19-12*9)&lt;13,预计辞退福利明细表!$W19-SUM(B18:J18),预计辞退福利明细表!$V19*12))</f>
        <v>0</v>
      </c>
      <c r="L18" s="64">
        <f>IF(K18=0,0,IF((预计辞退福利明细表!$N19-12*10)&lt;13,预计辞退福利明细表!$W19-SUM(B18:K18),预计辞退福利明细表!$V19*12))</f>
        <v>0</v>
      </c>
      <c r="M18" s="64">
        <f>IF(L18=0,0,IF((预计辞退福利明细表!$N19-12*11)&lt;13,预计辞退福利明细表!$W19-SUM(B18:L18),预计辞退福利明细表!$V19*12))</f>
        <v>0</v>
      </c>
      <c r="N18" s="64">
        <f>IF(M18=0,0,IF((预计辞退福利明细表!$N19-12*12)&lt;13,预计辞退福利明细表!$W19-SUM(B18:M18),预计辞退福利明细表!$V19*12))</f>
        <v>0</v>
      </c>
      <c r="O18" s="64">
        <f>IF(N18=0,0,IF((预计辞退福利明细表!$N19-12*13)&lt;13,预计辞退福利明细表!$W19-SUM(B18:N18),预计辞退福利明细表!$V19*12))</f>
        <v>0</v>
      </c>
      <c r="P18" s="64">
        <f>IF(O18=0,0,IF((预计辞退福利明细表!$N19-12*14)&lt;13,预计辞退福利明细表!$W19-SUM(B18:O18),预计辞退福利明细表!$V19*12))</f>
        <v>0</v>
      </c>
      <c r="Q18" s="64">
        <f>IF(P18=0,0,IF((预计辞退福利明细表!$N19-12*15)&lt;13,预计辞退福利明细表!$W19-SUM(B18:P18),预计辞退福利明细表!$V19*12))</f>
        <v>0</v>
      </c>
      <c r="R18" s="80">
        <f t="shared" si="1"/>
        <v>0</v>
      </c>
      <c r="S18" s="383">
        <f>NPV($C$2,B18:$Q18)</f>
        <v>0</v>
      </c>
      <c r="T18" s="64">
        <f>NPV($C$2,C18:$Q18)</f>
        <v>0</v>
      </c>
      <c r="U18" s="64">
        <f>NPV($C$2,D18:$Q18)</f>
        <v>0</v>
      </c>
      <c r="V18" s="64">
        <f>NPV($C$2,E18:$Q18)</f>
        <v>0</v>
      </c>
      <c r="W18" s="64">
        <f>NPV($C$2,F18:$Q18)</f>
        <v>0</v>
      </c>
      <c r="X18" s="64">
        <f>NPV($C$2,G18:$Q18)</f>
        <v>0</v>
      </c>
      <c r="Y18" s="64">
        <f>NPV($C$2,H18:$Q18)</f>
        <v>0</v>
      </c>
      <c r="Z18" s="64">
        <f>NPV($C$2,I18:$Q18)</f>
        <v>0</v>
      </c>
      <c r="AA18" s="64">
        <f>NPV($C$2,J18:$Q18)</f>
        <v>0</v>
      </c>
      <c r="AB18" s="64">
        <f>NPV($C$2,K18:$Q18)</f>
        <v>0</v>
      </c>
      <c r="AC18" s="64">
        <f>NPV($C$2,L18:$Q18)</f>
        <v>0</v>
      </c>
      <c r="AD18" s="64">
        <f>NPV($C$2,M18:$Q18)</f>
        <v>0</v>
      </c>
      <c r="AE18" s="64">
        <f>NPV($C$2,N18:$Q18)</f>
        <v>0</v>
      </c>
      <c r="AF18" s="64">
        <f>NPV($C$2,O18:$Q18)</f>
        <v>0</v>
      </c>
      <c r="AG18" s="64">
        <f>NPV($C$2,P18:$Q18)</f>
        <v>0</v>
      </c>
      <c r="AH18" s="80">
        <f>NPV($C$2,Q18:$Q18)</f>
        <v>0</v>
      </c>
      <c r="AI18" s="383">
        <f t="shared" si="4"/>
        <v>0</v>
      </c>
      <c r="AJ18" s="64">
        <f t="shared" si="5"/>
        <v>0</v>
      </c>
      <c r="AK18" s="64">
        <f t="shared" si="6"/>
        <v>0</v>
      </c>
      <c r="AL18" s="64">
        <f t="shared" si="7"/>
        <v>0</v>
      </c>
      <c r="AM18" s="64">
        <f t="shared" si="8"/>
        <v>0</v>
      </c>
      <c r="AN18" s="64">
        <f t="shared" si="9"/>
        <v>0</v>
      </c>
      <c r="AO18" s="64">
        <f t="shared" si="10"/>
        <v>0</v>
      </c>
      <c r="AP18" s="64">
        <f t="shared" si="11"/>
        <v>0</v>
      </c>
      <c r="AQ18" s="64">
        <f t="shared" si="12"/>
        <v>0</v>
      </c>
      <c r="AR18" s="64">
        <f t="shared" si="13"/>
        <v>0</v>
      </c>
      <c r="AS18" s="64">
        <f t="shared" si="14"/>
        <v>0</v>
      </c>
      <c r="AT18" s="64">
        <f t="shared" si="15"/>
        <v>0</v>
      </c>
      <c r="AU18" s="64">
        <f t="shared" si="16"/>
        <v>0</v>
      </c>
      <c r="AV18" s="64">
        <f t="shared" si="17"/>
        <v>0</v>
      </c>
      <c r="AW18" s="64">
        <f t="shared" si="18"/>
        <v>0</v>
      </c>
      <c r="AX18" s="64">
        <f t="shared" si="19"/>
        <v>0</v>
      </c>
      <c r="AY18" s="80">
        <f t="shared" si="3"/>
        <v>0</v>
      </c>
    </row>
    <row r="19" spans="1:51" ht="15" customHeight="1" thickBot="1">
      <c r="A19" s="1817">
        <v>10</v>
      </c>
      <c r="B19" s="65">
        <f>IF(预计辞退福利明细表!N20&lt;13,预计辞退福利明细表!W20,预计辞退福利明细表!V20*12)</f>
        <v>0</v>
      </c>
      <c r="C19" s="65">
        <f>IF(B19=0,0,IF((预计辞退福利明细表!$N20-12)&lt;13,预计辞退福利明细表!$W20-B19,预计辞退福利明细表!$V20*12))</f>
        <v>0</v>
      </c>
      <c r="D19" s="65">
        <f>IF(C19=0,0,IF((预计辞退福利明细表!$N20-24)&lt;13,预计辞退福利明细表!$W20-SUM(B19:C19),预计辞退福利明细表!$V20*12))</f>
        <v>0</v>
      </c>
      <c r="E19" s="65">
        <f>IF(D19=0,0,IF((预计辞退福利明细表!$N20-36)&lt;13,预计辞退福利明细表!$W20-SUM(B19:D19),预计辞退福利明细表!$V20*12))</f>
        <v>0</v>
      </c>
      <c r="F19" s="65">
        <f>IF(E19=0,0,IF((预计辞退福利明细表!$N20-48)&lt;13,预计辞退福利明细表!$W20-SUM(B19:E19),预计辞退福利明细表!$V20*12))</f>
        <v>0</v>
      </c>
      <c r="G19" s="65">
        <f>IF(F19=0,0,IF((预计辞退福利明细表!$N20-60)&lt;13,预计辞退福利明细表!$W20-SUM(B19:F19),预计辞退福利明细表!$V20*12))</f>
        <v>0</v>
      </c>
      <c r="H19" s="65">
        <f>IF(G19=0,0,IF((预计辞退福利明细表!$N20-72)&lt;13,预计辞退福利明细表!$W20-SUM(B19:G19),预计辞退福利明细表!$V20*12))</f>
        <v>0</v>
      </c>
      <c r="I19" s="65">
        <f>IF(H19=0,0,IF((预计辞退福利明细表!$N20-12*7)&lt;13,预计辞退福利明细表!$W20-SUM(B19:H19),预计辞退福利明细表!$V20*12))</f>
        <v>0</v>
      </c>
      <c r="J19" s="65">
        <f>IF(I19=0,0,IF((预计辞退福利明细表!$N20-12*8)&lt;13,预计辞退福利明细表!$W20-SUM(B19:I19),预计辞退福利明细表!$V20*12))</f>
        <v>0</v>
      </c>
      <c r="K19" s="65">
        <f>IF(J19=0,0,IF((预计辞退福利明细表!$N20-12*9)&lt;13,预计辞退福利明细表!$W20-SUM(B19:J19),预计辞退福利明细表!$V20*12))</f>
        <v>0</v>
      </c>
      <c r="L19" s="65">
        <f>IF(K19=0,0,IF((预计辞退福利明细表!$N20-12*10)&lt;13,预计辞退福利明细表!$W20-SUM(B19:K19),预计辞退福利明细表!$V20*12))</f>
        <v>0</v>
      </c>
      <c r="M19" s="65">
        <f>IF(L19=0,0,IF((预计辞退福利明细表!$N20-12*11)&lt;13,预计辞退福利明细表!$W20-SUM(B19:L19),预计辞退福利明细表!$V20*12))</f>
        <v>0</v>
      </c>
      <c r="N19" s="65">
        <f>IF(M19=0,0,IF((预计辞退福利明细表!$N20-12*12)&lt;13,预计辞退福利明细表!$W20-SUM(B19:M19),预计辞退福利明细表!$V20*12))</f>
        <v>0</v>
      </c>
      <c r="O19" s="65">
        <f>IF(N19=0,0,IF((预计辞退福利明细表!$N20-12*13)&lt;13,预计辞退福利明细表!$W20-SUM(B19:N19),预计辞退福利明细表!$V20*12))</f>
        <v>0</v>
      </c>
      <c r="P19" s="65">
        <f>IF(O19=0,0,IF((预计辞退福利明细表!$N20-12*14)&lt;13,预计辞退福利明细表!$W20-SUM(B19:O19),预计辞退福利明细表!$V20*12))</f>
        <v>0</v>
      </c>
      <c r="Q19" s="65">
        <f>IF(P19=0,0,IF((预计辞退福利明细表!$N20-12*15)&lt;13,预计辞退福利明细表!$W20-SUM(B19:P19),预计辞退福利明细表!$V20*12))</f>
        <v>0</v>
      </c>
      <c r="R19" s="165">
        <f t="shared" si="1"/>
        <v>0</v>
      </c>
      <c r="S19" s="384">
        <f>NPV($C$2,B19:$Q19)</f>
        <v>0</v>
      </c>
      <c r="T19" s="65">
        <f>NPV($C$2,C19:$Q19)</f>
        <v>0</v>
      </c>
      <c r="U19" s="65">
        <f>NPV($C$2,D19:$Q19)</f>
        <v>0</v>
      </c>
      <c r="V19" s="65">
        <f>NPV($C$2,E19:$Q19)</f>
        <v>0</v>
      </c>
      <c r="W19" s="65">
        <f>NPV($C$2,F19:$Q19)</f>
        <v>0</v>
      </c>
      <c r="X19" s="65">
        <f>NPV($C$2,G19:$Q19)</f>
        <v>0</v>
      </c>
      <c r="Y19" s="65">
        <f>NPV($C$2,H19:$Q19)</f>
        <v>0</v>
      </c>
      <c r="Z19" s="65">
        <f>NPV($C$2,I19:$Q19)</f>
        <v>0</v>
      </c>
      <c r="AA19" s="65">
        <f>NPV($C$2,J19:$Q19)</f>
        <v>0</v>
      </c>
      <c r="AB19" s="65">
        <f>NPV($C$2,K19:$Q19)</f>
        <v>0</v>
      </c>
      <c r="AC19" s="65">
        <f>NPV($C$2,L19:$Q19)</f>
        <v>0</v>
      </c>
      <c r="AD19" s="65">
        <f>NPV($C$2,M19:$Q19)</f>
        <v>0</v>
      </c>
      <c r="AE19" s="65">
        <f>NPV($C$2,N19:$Q19)</f>
        <v>0</v>
      </c>
      <c r="AF19" s="65">
        <f>NPV($C$2,O19:$Q19)</f>
        <v>0</v>
      </c>
      <c r="AG19" s="65">
        <f>NPV($C$2,P19:$Q19)</f>
        <v>0</v>
      </c>
      <c r="AH19" s="165">
        <f>NPV($C$2,Q19:$Q19)</f>
        <v>0</v>
      </c>
      <c r="AI19" s="384">
        <f t="shared" si="4"/>
        <v>0</v>
      </c>
      <c r="AJ19" s="65">
        <f t="shared" si="5"/>
        <v>0</v>
      </c>
      <c r="AK19" s="65">
        <f t="shared" si="6"/>
        <v>0</v>
      </c>
      <c r="AL19" s="65">
        <f t="shared" si="7"/>
        <v>0</v>
      </c>
      <c r="AM19" s="65">
        <f t="shared" si="8"/>
        <v>0</v>
      </c>
      <c r="AN19" s="65">
        <f t="shared" si="9"/>
        <v>0</v>
      </c>
      <c r="AO19" s="65">
        <f t="shared" si="10"/>
        <v>0</v>
      </c>
      <c r="AP19" s="65">
        <f t="shared" si="11"/>
        <v>0</v>
      </c>
      <c r="AQ19" s="65">
        <f t="shared" si="12"/>
        <v>0</v>
      </c>
      <c r="AR19" s="65">
        <f t="shared" si="13"/>
        <v>0</v>
      </c>
      <c r="AS19" s="65">
        <f t="shared" si="14"/>
        <v>0</v>
      </c>
      <c r="AT19" s="65">
        <f t="shared" si="15"/>
        <v>0</v>
      </c>
      <c r="AU19" s="65">
        <f t="shared" si="16"/>
        <v>0</v>
      </c>
      <c r="AV19" s="65">
        <f t="shared" si="17"/>
        <v>0</v>
      </c>
      <c r="AW19" s="65">
        <f t="shared" si="18"/>
        <v>0</v>
      </c>
      <c r="AX19" s="65">
        <f t="shared" si="19"/>
        <v>0</v>
      </c>
      <c r="AY19" s="165">
        <f t="shared" si="3"/>
        <v>0</v>
      </c>
    </row>
  </sheetData>
  <mergeCells count="7">
    <mergeCell ref="A3:R3"/>
    <mergeCell ref="S3:AH3"/>
    <mergeCell ref="AI3:AY3"/>
    <mergeCell ref="A7:A8"/>
    <mergeCell ref="B7:R7"/>
    <mergeCell ref="S7:AH7"/>
    <mergeCell ref="AI7:AY7"/>
  </mergeCells>
  <phoneticPr fontId="5" type="noConversion"/>
  <printOptions horizontalCentered="1"/>
  <pageMargins left="0.39370078740157483" right="0.39370078740157483" top="0.78740157480314965" bottom="0.39370078740157483" header="0.39370078740157483" footer="0.59055118110236227"/>
  <pageSetup paperSize="9" fitToWidth="0" orientation="landscape" blackAndWhite="1" horizontalDpi="1200" verticalDpi="1200" r:id="rId1"/>
  <headerFooter alignWithMargins="0">
    <oddHeader>&amp;R&amp;G</oddHeader>
  </headerFooter>
  <colBreaks count="2" manualBreakCount="2">
    <brk id="18" max="1048575" man="1"/>
    <brk id="34" max="1048575" man="1"/>
  </colBreaks>
  <legacyDrawingHF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theme="5" tint="-0.249977111117893"/>
    <pageSetUpPr fitToPage="1"/>
  </sheetPr>
  <dimension ref="A1:K21"/>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I9" sqref="I9"/>
    </sheetView>
  </sheetViews>
  <sheetFormatPr defaultColWidth="9.140625" defaultRowHeight="12" customHeight="1"/>
  <cols>
    <col min="1" max="1" width="5.7109375" style="322" customWidth="1"/>
    <col min="2" max="2" width="20.7109375" style="322" customWidth="1"/>
    <col min="3" max="3" width="24.7109375" style="322" customWidth="1"/>
    <col min="4" max="8" width="12.7109375" style="322" customWidth="1"/>
    <col min="9" max="9" width="15.42578125" style="322" customWidth="1"/>
    <col min="10" max="10" width="13.28515625" style="501" customWidth="1"/>
    <col min="11" max="11" width="14.42578125" style="501" customWidth="1"/>
    <col min="12" max="16384" width="9.140625" style="322"/>
  </cols>
  <sheetData>
    <row r="1" spans="1:11" s="640" customFormat="1" ht="15" customHeight="1">
      <c r="A1" s="2691" t="str">
        <f>HYPERLINK("#负债表审定!A1","返回负债表审定")</f>
        <v>返回负债表审定</v>
      </c>
      <c r="B1" s="2692" t="str">
        <f>HYPERLINK("#负债表原报!A1","返回负债表原报")</f>
        <v>返回负债表原报</v>
      </c>
      <c r="J1" s="641"/>
      <c r="K1" s="641"/>
    </row>
    <row r="2" spans="1:11" s="675" customFormat="1" ht="30" customHeight="1">
      <c r="A2" s="3037" t="s">
        <v>1321</v>
      </c>
      <c r="B2" s="3037"/>
      <c r="C2" s="3037"/>
      <c r="D2" s="3037"/>
      <c r="E2" s="3037"/>
      <c r="F2" s="3037"/>
      <c r="G2" s="3037"/>
      <c r="H2" s="3037"/>
      <c r="I2" s="3037"/>
      <c r="J2" s="3037"/>
      <c r="K2" s="3037"/>
    </row>
    <row r="3" spans="1:11" s="663" customFormat="1" ht="11.25">
      <c r="A3" s="968"/>
      <c r="B3" s="968"/>
      <c r="C3" s="942"/>
      <c r="D3" s="942"/>
      <c r="E3" s="942"/>
      <c r="F3" s="942"/>
      <c r="G3" s="942"/>
      <c r="H3" s="1053"/>
      <c r="I3" s="944"/>
      <c r="J3" s="1366"/>
      <c r="K3" s="1322" t="str">
        <f>"单位："&amp;表头!$C$5</f>
        <v>单位：人民币元</v>
      </c>
    </row>
    <row r="4" spans="1:11" s="958" customFormat="1">
      <c r="A4" s="945" t="str">
        <f>"客户："&amp;表头!C3</f>
        <v>客户：</v>
      </c>
      <c r="B4" s="956"/>
      <c r="C4" s="942"/>
      <c r="D4" s="948"/>
      <c r="E4" s="948" t="str">
        <f>"编制人员："&amp;表头!$C$6</f>
        <v>编制人员：</v>
      </c>
      <c r="F4" s="948"/>
      <c r="G4" s="942"/>
      <c r="H4" s="957"/>
      <c r="I4" s="955"/>
      <c r="J4" s="1818" t="s">
        <v>1460</v>
      </c>
      <c r="K4" s="2092" t="s">
        <v>2086</v>
      </c>
    </row>
    <row r="5" spans="1:11" s="958" customFormat="1" ht="11.25">
      <c r="A5" s="945" t="str">
        <f>"报表截止日："&amp;TEXT(表头!C4,"yyyy-mm-dd")</f>
        <v>报表截止日：2019-12-31</v>
      </c>
      <c r="B5" s="956"/>
      <c r="C5" s="942"/>
      <c r="D5" s="948"/>
      <c r="E5" s="948" t="str">
        <f>"会计主管："&amp;表头!$C$7</f>
        <v>会计主管：</v>
      </c>
      <c r="F5" s="948"/>
      <c r="G5" s="942"/>
      <c r="H5" s="957"/>
      <c r="I5" s="956"/>
      <c r="J5" s="1818" t="s">
        <v>1461</v>
      </c>
      <c r="K5" s="1205"/>
    </row>
    <row r="6" spans="1:11" s="663" customFormat="1" ht="8.1" customHeight="1" thickBot="1">
      <c r="A6" s="969"/>
      <c r="B6" s="969"/>
      <c r="C6" s="969"/>
      <c r="D6" s="969"/>
      <c r="E6" s="969"/>
      <c r="F6" s="969"/>
      <c r="G6" s="969"/>
      <c r="H6" s="969"/>
      <c r="I6" s="969"/>
      <c r="J6" s="1366"/>
      <c r="K6" s="1366"/>
    </row>
    <row r="7" spans="1:11" s="663" customFormat="1" ht="15" customHeight="1">
      <c r="A7" s="1350" t="s">
        <v>398</v>
      </c>
      <c r="B7" s="1351" t="s">
        <v>138</v>
      </c>
      <c r="C7" s="1351" t="s">
        <v>1937</v>
      </c>
      <c r="D7" s="1351" t="s">
        <v>137</v>
      </c>
      <c r="E7" s="1351" t="s">
        <v>1034</v>
      </c>
      <c r="F7" s="1351" t="s">
        <v>1021</v>
      </c>
      <c r="G7" s="1351" t="s">
        <v>136</v>
      </c>
      <c r="H7" s="1351" t="s">
        <v>214</v>
      </c>
      <c r="I7" s="1351" t="s">
        <v>135</v>
      </c>
      <c r="J7" s="2162" t="s">
        <v>1035</v>
      </c>
      <c r="K7" s="2163" t="s">
        <v>1019</v>
      </c>
    </row>
    <row r="8" spans="1:11" ht="15" customHeight="1">
      <c r="A8" s="1355">
        <v>1</v>
      </c>
      <c r="B8" s="1367"/>
      <c r="C8" s="1244"/>
      <c r="D8" s="888"/>
      <c r="E8" s="1209"/>
      <c r="F8" s="1210">
        <f>D8+E8</f>
        <v>0</v>
      </c>
      <c r="G8" s="888"/>
      <c r="H8" s="888"/>
      <c r="I8" s="67">
        <f t="shared" ref="I8:I17" si="0">D8+G8-H8</f>
        <v>0</v>
      </c>
      <c r="J8" s="1209"/>
      <c r="K8" s="2164">
        <f>I8+J8</f>
        <v>0</v>
      </c>
    </row>
    <row r="9" spans="1:11" ht="15" customHeight="1">
      <c r="A9" s="1355">
        <v>2</v>
      </c>
      <c r="B9" s="1306"/>
      <c r="C9" s="1244"/>
      <c r="D9" s="888"/>
      <c r="E9" s="1209"/>
      <c r="F9" s="1210">
        <f t="shared" ref="F9:F17" si="1">D9+E9</f>
        <v>0</v>
      </c>
      <c r="G9" s="888"/>
      <c r="H9" s="888"/>
      <c r="I9" s="67">
        <f t="shared" si="0"/>
        <v>0</v>
      </c>
      <c r="J9" s="1209"/>
      <c r="K9" s="2164">
        <f t="shared" ref="K9:K17" si="2">I9+J9</f>
        <v>0</v>
      </c>
    </row>
    <row r="10" spans="1:11" ht="15" customHeight="1">
      <c r="A10" s="1355">
        <v>3</v>
      </c>
      <c r="B10" s="1306"/>
      <c r="C10" s="1244"/>
      <c r="D10" s="888"/>
      <c r="E10" s="1209"/>
      <c r="F10" s="1210">
        <f t="shared" si="1"/>
        <v>0</v>
      </c>
      <c r="G10" s="888"/>
      <c r="H10" s="888"/>
      <c r="I10" s="67">
        <f t="shared" si="0"/>
        <v>0</v>
      </c>
      <c r="J10" s="1209"/>
      <c r="K10" s="2164">
        <f t="shared" si="2"/>
        <v>0</v>
      </c>
    </row>
    <row r="11" spans="1:11" ht="15" customHeight="1">
      <c r="A11" s="1355">
        <v>4</v>
      </c>
      <c r="B11" s="1306"/>
      <c r="C11" s="1244"/>
      <c r="D11" s="888"/>
      <c r="E11" s="1209"/>
      <c r="F11" s="1210">
        <f t="shared" si="1"/>
        <v>0</v>
      </c>
      <c r="G11" s="888"/>
      <c r="H11" s="888"/>
      <c r="I11" s="67">
        <f t="shared" si="0"/>
        <v>0</v>
      </c>
      <c r="J11" s="1209"/>
      <c r="K11" s="2164">
        <f t="shared" si="2"/>
        <v>0</v>
      </c>
    </row>
    <row r="12" spans="1:11" ht="15" customHeight="1">
      <c r="A12" s="1355">
        <v>5</v>
      </c>
      <c r="B12" s="1306"/>
      <c r="C12" s="1244"/>
      <c r="D12" s="888"/>
      <c r="E12" s="1209"/>
      <c r="F12" s="1210">
        <f t="shared" si="1"/>
        <v>0</v>
      </c>
      <c r="G12" s="888"/>
      <c r="H12" s="888"/>
      <c r="I12" s="67">
        <f t="shared" si="0"/>
        <v>0</v>
      </c>
      <c r="J12" s="1209"/>
      <c r="K12" s="2164">
        <f t="shared" si="2"/>
        <v>0</v>
      </c>
    </row>
    <row r="13" spans="1:11" ht="15" customHeight="1">
      <c r="A13" s="1355">
        <v>6</v>
      </c>
      <c r="B13" s="1306"/>
      <c r="C13" s="1244"/>
      <c r="D13" s="888"/>
      <c r="E13" s="1209"/>
      <c r="F13" s="1210">
        <f t="shared" si="1"/>
        <v>0</v>
      </c>
      <c r="G13" s="888"/>
      <c r="H13" s="888"/>
      <c r="I13" s="67">
        <f t="shared" si="0"/>
        <v>0</v>
      </c>
      <c r="J13" s="1209"/>
      <c r="K13" s="2164">
        <f t="shared" si="2"/>
        <v>0</v>
      </c>
    </row>
    <row r="14" spans="1:11" ht="15" customHeight="1">
      <c r="A14" s="1355">
        <v>7</v>
      </c>
      <c r="B14" s="1306"/>
      <c r="C14" s="1244"/>
      <c r="D14" s="888"/>
      <c r="E14" s="1209"/>
      <c r="F14" s="1210">
        <f t="shared" si="1"/>
        <v>0</v>
      </c>
      <c r="G14" s="888"/>
      <c r="H14" s="888"/>
      <c r="I14" s="67">
        <f t="shared" si="0"/>
        <v>0</v>
      </c>
      <c r="J14" s="1209"/>
      <c r="K14" s="2164">
        <f t="shared" si="2"/>
        <v>0</v>
      </c>
    </row>
    <row r="15" spans="1:11" ht="15" customHeight="1">
      <c r="A15" s="1355">
        <v>8</v>
      </c>
      <c r="B15" s="1306"/>
      <c r="C15" s="1244"/>
      <c r="D15" s="888"/>
      <c r="E15" s="1209"/>
      <c r="F15" s="1210">
        <f t="shared" si="1"/>
        <v>0</v>
      </c>
      <c r="G15" s="888"/>
      <c r="H15" s="888"/>
      <c r="I15" s="67">
        <f t="shared" si="0"/>
        <v>0</v>
      </c>
      <c r="J15" s="1209"/>
      <c r="K15" s="2164">
        <f t="shared" si="2"/>
        <v>0</v>
      </c>
    </row>
    <row r="16" spans="1:11" ht="15" customHeight="1">
      <c r="A16" s="1355">
        <v>9</v>
      </c>
      <c r="B16" s="1306"/>
      <c r="C16" s="1244"/>
      <c r="D16" s="888"/>
      <c r="E16" s="1209"/>
      <c r="F16" s="1210">
        <f t="shared" si="1"/>
        <v>0</v>
      </c>
      <c r="G16" s="888"/>
      <c r="H16" s="888"/>
      <c r="I16" s="67">
        <f t="shared" si="0"/>
        <v>0</v>
      </c>
      <c r="J16" s="1209"/>
      <c r="K16" s="2164">
        <f t="shared" si="2"/>
        <v>0</v>
      </c>
    </row>
    <row r="17" spans="1:11" ht="15" customHeight="1">
      <c r="A17" s="1355">
        <v>10</v>
      </c>
      <c r="B17" s="1306"/>
      <c r="C17" s="1244"/>
      <c r="D17" s="888"/>
      <c r="E17" s="1209"/>
      <c r="F17" s="1210">
        <f t="shared" si="1"/>
        <v>0</v>
      </c>
      <c r="G17" s="888"/>
      <c r="H17" s="888"/>
      <c r="I17" s="67">
        <f t="shared" si="0"/>
        <v>0</v>
      </c>
      <c r="J17" s="1209"/>
      <c r="K17" s="2164">
        <f t="shared" si="2"/>
        <v>0</v>
      </c>
    </row>
    <row r="18" spans="1:11" ht="15" customHeight="1">
      <c r="A18" s="1358"/>
      <c r="B18" s="1368"/>
      <c r="C18" s="1370"/>
      <c r="D18" s="67"/>
      <c r="E18" s="67"/>
      <c r="F18" s="67"/>
      <c r="G18" s="67"/>
      <c r="H18" s="67"/>
      <c r="I18" s="67"/>
      <c r="J18" s="779"/>
      <c r="K18" s="2043"/>
    </row>
    <row r="19" spans="1:11" ht="15" customHeight="1" thickBot="1">
      <c r="A19" s="2901" t="s">
        <v>1192</v>
      </c>
      <c r="B19" s="2902"/>
      <c r="C19" s="1820">
        <f t="shared" ref="C19:I19" si="3">SUM(C8:C18)</f>
        <v>0</v>
      </c>
      <c r="D19" s="1480">
        <f t="shared" si="3"/>
        <v>0</v>
      </c>
      <c r="E19" s="1480">
        <f t="shared" si="3"/>
        <v>0</v>
      </c>
      <c r="F19" s="1480">
        <f>SUM(F8:F18)</f>
        <v>0</v>
      </c>
      <c r="G19" s="1480">
        <f t="shared" si="3"/>
        <v>0</v>
      </c>
      <c r="H19" s="1480">
        <f t="shared" si="3"/>
        <v>0</v>
      </c>
      <c r="I19" s="1480">
        <f t="shared" si="3"/>
        <v>0</v>
      </c>
      <c r="J19" s="1480">
        <f>SUM(J8:J18)</f>
        <v>0</v>
      </c>
      <c r="K19" s="1677">
        <f>SUM(K8:K18)</f>
        <v>0</v>
      </c>
    </row>
    <row r="20" spans="1:11" ht="15" customHeight="1">
      <c r="A20" s="322" t="s">
        <v>178</v>
      </c>
    </row>
    <row r="21" spans="1:11" ht="15" customHeight="1">
      <c r="A21" s="322" t="s">
        <v>211</v>
      </c>
    </row>
  </sheetData>
  <mergeCells count="2">
    <mergeCell ref="A19:B19"/>
    <mergeCell ref="A2:K2"/>
  </mergeCells>
  <phoneticPr fontId="5" type="noConversion"/>
  <printOptions horizontalCentered="1"/>
  <pageMargins left="0.70866141732283472" right="0.70866141732283472" top="0.74803149606299213" bottom="0.74803149606299213" header="0.31496062992125984" footer="0.31496062992125984"/>
  <pageSetup paperSize="9" scale="92" fitToHeight="0" orientation="landscape" blackAndWhite="1" verticalDpi="1200" r:id="rId1"/>
  <headerFooter alignWithMargins="0"/>
  <legacyDrawingHF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theme="5" tint="-0.249977111117893"/>
    <pageSetUpPr fitToPage="1"/>
  </sheetPr>
  <dimension ref="A1:V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O19" sqref="O19"/>
    </sheetView>
  </sheetViews>
  <sheetFormatPr defaultColWidth="9.140625" defaultRowHeight="12" customHeight="1"/>
  <cols>
    <col min="1" max="1" width="5.7109375" style="322" customWidth="1"/>
    <col min="2" max="2" width="20.7109375" style="322" customWidth="1"/>
    <col min="3" max="3" width="18" style="322" customWidth="1"/>
    <col min="4" max="4" width="24.7109375" style="322" customWidth="1"/>
    <col min="5" max="8" width="12.7109375" style="322" customWidth="1"/>
    <col min="9" max="9" width="15.28515625" style="322" customWidth="1"/>
    <col min="10" max="10" width="12.7109375" style="322" customWidth="1"/>
    <col min="11" max="11" width="14.7109375" style="322" customWidth="1"/>
    <col min="12" max="15" width="12.7109375" style="322" customWidth="1"/>
    <col min="16" max="16" width="14.42578125" style="322" customWidth="1"/>
    <col min="17" max="17" width="20.28515625" style="322" customWidth="1"/>
    <col min="18" max="16384" width="9.140625" style="322"/>
  </cols>
  <sheetData>
    <row r="1" spans="1:22" s="640" customFormat="1" ht="15" customHeight="1">
      <c r="A1" s="2691" t="str">
        <f>HYPERLINK("#负债表审定!A1","返回负债表审定")</f>
        <v>返回负债表审定</v>
      </c>
      <c r="B1" s="2692" t="str">
        <f>HYPERLINK("#负债表原报!A1","返回负债表原报")</f>
        <v>返回负债表原报</v>
      </c>
    </row>
    <row r="2" spans="1:22" s="675" customFormat="1" ht="30" customHeight="1">
      <c r="A2" s="658" t="s">
        <v>1322</v>
      </c>
      <c r="B2" s="715"/>
      <c r="C2" s="715"/>
      <c r="D2" s="715"/>
      <c r="E2" s="715"/>
      <c r="F2" s="715"/>
      <c r="G2" s="715"/>
      <c r="H2" s="715"/>
      <c r="I2" s="715"/>
      <c r="J2" s="715"/>
      <c r="K2" s="715"/>
      <c r="L2" s="715"/>
      <c r="M2" s="715"/>
      <c r="N2" s="715"/>
      <c r="O2" s="715"/>
      <c r="P2" s="715"/>
      <c r="Q2" s="715"/>
    </row>
    <row r="3" spans="1:22" s="664" customFormat="1" ht="11.25">
      <c r="A3" s="985"/>
      <c r="B3" s="985"/>
      <c r="C3" s="985"/>
      <c r="D3" s="942"/>
      <c r="E3" s="942"/>
      <c r="F3" s="942"/>
      <c r="G3" s="942"/>
      <c r="H3" s="942"/>
      <c r="I3" s="942"/>
      <c r="J3" s="942"/>
      <c r="K3" s="942"/>
      <c r="L3" s="985"/>
      <c r="M3" s="985"/>
      <c r="N3" s="985"/>
      <c r="O3" s="985"/>
      <c r="P3" s="956"/>
      <c r="Q3" s="944" t="str">
        <f>"单位："&amp;表头!$C$5</f>
        <v>单位：人民币元</v>
      </c>
      <c r="R3" s="958"/>
    </row>
    <row r="4" spans="1:22" s="958" customFormat="1">
      <c r="A4" s="945" t="str">
        <f>"客户："&amp;表头!C3</f>
        <v>客户：</v>
      </c>
      <c r="B4" s="956"/>
      <c r="C4" s="956"/>
      <c r="D4" s="942"/>
      <c r="E4" s="942"/>
      <c r="F4" s="942"/>
      <c r="G4" s="942"/>
      <c r="H4" s="948" t="str">
        <f>"编制人员："&amp;表头!$C$6</f>
        <v>编制人员：</v>
      </c>
      <c r="I4" s="942"/>
      <c r="J4" s="942"/>
      <c r="K4" s="942"/>
      <c r="L4" s="956"/>
      <c r="M4" s="956"/>
      <c r="N4" s="956"/>
      <c r="O4" s="956"/>
      <c r="P4" s="957" t="s">
        <v>1460</v>
      </c>
      <c r="Q4" s="2026" t="s">
        <v>2087</v>
      </c>
    </row>
    <row r="5" spans="1:22" s="958" customFormat="1" ht="11.25">
      <c r="A5" s="945" t="str">
        <f>"报表截止日："&amp;TEXT(表头!C4,"yyyy-mm-dd")</f>
        <v>报表截止日：2019-12-31</v>
      </c>
      <c r="B5" s="956"/>
      <c r="C5" s="956"/>
      <c r="D5" s="942"/>
      <c r="E5" s="942"/>
      <c r="F5" s="942"/>
      <c r="G5" s="942"/>
      <c r="H5" s="948" t="str">
        <f>"会计主管："&amp;表头!$C$7</f>
        <v>会计主管：</v>
      </c>
      <c r="I5" s="942"/>
      <c r="J5" s="942"/>
      <c r="K5" s="942"/>
      <c r="L5" s="956"/>
      <c r="M5" s="956"/>
      <c r="N5" s="956"/>
      <c r="O5" s="956"/>
      <c r="P5" s="957" t="s">
        <v>1461</v>
      </c>
      <c r="Q5" s="956"/>
    </row>
    <row r="6" spans="1:22" s="664" customFormat="1" ht="8.1" customHeight="1" thickBot="1">
      <c r="A6" s="959"/>
      <c r="B6" s="959"/>
      <c r="C6" s="959"/>
      <c r="D6" s="959"/>
      <c r="E6" s="959"/>
      <c r="F6" s="959"/>
      <c r="G6" s="959"/>
      <c r="H6" s="959"/>
      <c r="I6" s="959"/>
      <c r="J6" s="959"/>
      <c r="K6" s="959"/>
      <c r="L6" s="985"/>
      <c r="M6" s="959"/>
      <c r="N6" s="959"/>
      <c r="O6" s="959"/>
      <c r="P6" s="959"/>
      <c r="Q6" s="985"/>
    </row>
    <row r="7" spans="1:22" s="1020" customFormat="1" ht="30" customHeight="1">
      <c r="A7" s="1018" t="s">
        <v>398</v>
      </c>
      <c r="B7" s="1019" t="s">
        <v>138</v>
      </c>
      <c r="C7" s="1019" t="s">
        <v>1938</v>
      </c>
      <c r="D7" s="1019" t="s">
        <v>1939</v>
      </c>
      <c r="E7" s="1019" t="s">
        <v>137</v>
      </c>
      <c r="F7" s="1019" t="s">
        <v>1034</v>
      </c>
      <c r="G7" s="1019" t="s">
        <v>1021</v>
      </c>
      <c r="H7" s="1019" t="s">
        <v>1940</v>
      </c>
      <c r="I7" s="1819" t="s">
        <v>1941</v>
      </c>
      <c r="J7" s="1819" t="s">
        <v>757</v>
      </c>
      <c r="K7" s="1019" t="s">
        <v>758</v>
      </c>
      <c r="L7" s="1019" t="s">
        <v>971</v>
      </c>
      <c r="M7" s="1019" t="s">
        <v>135</v>
      </c>
      <c r="N7" s="1019" t="s">
        <v>1035</v>
      </c>
      <c r="O7" s="1019" t="s">
        <v>1019</v>
      </c>
      <c r="P7" s="1019" t="s">
        <v>1942</v>
      </c>
      <c r="Q7" s="1031" t="s">
        <v>179</v>
      </c>
      <c r="S7" s="1335"/>
      <c r="T7" s="1335"/>
      <c r="U7" s="1335"/>
      <c r="V7" s="1335"/>
    </row>
    <row r="8" spans="1:22" ht="15" customHeight="1">
      <c r="A8" s="1355">
        <v>1</v>
      </c>
      <c r="B8" s="1367"/>
      <c r="C8" s="1367"/>
      <c r="D8" s="1244"/>
      <c r="E8" s="1821"/>
      <c r="F8" s="1822"/>
      <c r="G8" s="1823">
        <f>E8+F8</f>
        <v>0</v>
      </c>
      <c r="H8" s="1821"/>
      <c r="I8" s="1824"/>
      <c r="J8" s="1824"/>
      <c r="K8" s="1821"/>
      <c r="L8" s="1825"/>
      <c r="M8" s="1826">
        <f>E8+H8-I8-J8-K8+L8</f>
        <v>0</v>
      </c>
      <c r="N8" s="1822"/>
      <c r="O8" s="1823">
        <f>M8+N8</f>
        <v>0</v>
      </c>
      <c r="P8" s="124"/>
      <c r="Q8" s="1829"/>
    </row>
    <row r="9" spans="1:22" ht="15" customHeight="1">
      <c r="A9" s="1355">
        <v>2</v>
      </c>
      <c r="B9" s="1306"/>
      <c r="C9" s="1306"/>
      <c r="D9" s="1244"/>
      <c r="E9" s="1821"/>
      <c r="F9" s="1822"/>
      <c r="G9" s="1823">
        <f t="shared" ref="G9:G17" si="0">E9+F9</f>
        <v>0</v>
      </c>
      <c r="H9" s="1821"/>
      <c r="I9" s="1824"/>
      <c r="J9" s="1824"/>
      <c r="K9" s="1821"/>
      <c r="L9" s="1825"/>
      <c r="M9" s="1826">
        <f t="shared" ref="M9:M16" si="1">E9+H9-I9-J9-K9+L9</f>
        <v>0</v>
      </c>
      <c r="N9" s="1822"/>
      <c r="O9" s="1823">
        <f t="shared" ref="O9:O17" si="2">M9+N9</f>
        <v>0</v>
      </c>
      <c r="P9" s="123"/>
      <c r="Q9" s="1829"/>
    </row>
    <row r="10" spans="1:22" ht="15" customHeight="1">
      <c r="A10" s="1355">
        <v>3</v>
      </c>
      <c r="B10" s="1306"/>
      <c r="C10" s="1306"/>
      <c r="D10" s="1244"/>
      <c r="E10" s="1821"/>
      <c r="F10" s="1822"/>
      <c r="G10" s="1823">
        <f t="shared" si="0"/>
        <v>0</v>
      </c>
      <c r="H10" s="1821"/>
      <c r="I10" s="1824"/>
      <c r="J10" s="1824"/>
      <c r="K10" s="1821"/>
      <c r="L10" s="1825"/>
      <c r="M10" s="1826">
        <f t="shared" si="1"/>
        <v>0</v>
      </c>
      <c r="N10" s="1822"/>
      <c r="O10" s="1823">
        <f t="shared" si="2"/>
        <v>0</v>
      </c>
      <c r="P10" s="123"/>
      <c r="Q10" s="1829"/>
    </row>
    <row r="11" spans="1:22" ht="15" customHeight="1">
      <c r="A11" s="1355">
        <v>4</v>
      </c>
      <c r="B11" s="1306"/>
      <c r="C11" s="1306"/>
      <c r="D11" s="1244"/>
      <c r="E11" s="1821"/>
      <c r="F11" s="1822"/>
      <c r="G11" s="1823">
        <f t="shared" si="0"/>
        <v>0</v>
      </c>
      <c r="H11" s="1821"/>
      <c r="I11" s="1824"/>
      <c r="J11" s="1824"/>
      <c r="K11" s="1821"/>
      <c r="L11" s="1825"/>
      <c r="M11" s="1826">
        <f t="shared" si="1"/>
        <v>0</v>
      </c>
      <c r="N11" s="1822"/>
      <c r="O11" s="1823">
        <f t="shared" si="2"/>
        <v>0</v>
      </c>
      <c r="P11" s="123"/>
      <c r="Q11" s="1829"/>
    </row>
    <row r="12" spans="1:22" ht="15" customHeight="1">
      <c r="A12" s="1355">
        <v>5</v>
      </c>
      <c r="B12" s="1306"/>
      <c r="C12" s="1306"/>
      <c r="D12" s="1244"/>
      <c r="E12" s="1821"/>
      <c r="F12" s="1822"/>
      <c r="G12" s="1823">
        <f t="shared" si="0"/>
        <v>0</v>
      </c>
      <c r="H12" s="1821"/>
      <c r="I12" s="1824"/>
      <c r="J12" s="1824"/>
      <c r="K12" s="1821"/>
      <c r="L12" s="1825"/>
      <c r="M12" s="1826">
        <f t="shared" si="1"/>
        <v>0</v>
      </c>
      <c r="N12" s="1822"/>
      <c r="O12" s="1823">
        <f t="shared" si="2"/>
        <v>0</v>
      </c>
      <c r="P12" s="123"/>
      <c r="Q12" s="1829"/>
    </row>
    <row r="13" spans="1:22" ht="15" customHeight="1">
      <c r="A13" s="1355">
        <v>6</v>
      </c>
      <c r="B13" s="1306"/>
      <c r="C13" s="1306"/>
      <c r="D13" s="1244"/>
      <c r="E13" s="1821"/>
      <c r="F13" s="1822"/>
      <c r="G13" s="1823">
        <f t="shared" si="0"/>
        <v>0</v>
      </c>
      <c r="H13" s="1821"/>
      <c r="I13" s="1824"/>
      <c r="J13" s="1824"/>
      <c r="K13" s="1821"/>
      <c r="L13" s="1825"/>
      <c r="M13" s="1826">
        <f t="shared" si="1"/>
        <v>0</v>
      </c>
      <c r="N13" s="1822"/>
      <c r="O13" s="1823">
        <f t="shared" si="2"/>
        <v>0</v>
      </c>
      <c r="P13" s="123"/>
      <c r="Q13" s="1829"/>
    </row>
    <row r="14" spans="1:22" ht="15" customHeight="1">
      <c r="A14" s="1355">
        <v>7</v>
      </c>
      <c r="B14" s="1306"/>
      <c r="C14" s="1306"/>
      <c r="D14" s="1244"/>
      <c r="E14" s="1821"/>
      <c r="F14" s="1822"/>
      <c r="G14" s="1823">
        <f t="shared" si="0"/>
        <v>0</v>
      </c>
      <c r="H14" s="1821"/>
      <c r="I14" s="1824"/>
      <c r="J14" s="1824"/>
      <c r="K14" s="1821"/>
      <c r="L14" s="1825"/>
      <c r="M14" s="1826">
        <f t="shared" si="1"/>
        <v>0</v>
      </c>
      <c r="N14" s="1822"/>
      <c r="O14" s="1823">
        <f t="shared" si="2"/>
        <v>0</v>
      </c>
      <c r="P14" s="123"/>
      <c r="Q14" s="1829"/>
    </row>
    <row r="15" spans="1:22" ht="15" customHeight="1">
      <c r="A15" s="1355">
        <v>8</v>
      </c>
      <c r="B15" s="1306"/>
      <c r="C15" s="1306"/>
      <c r="D15" s="1244"/>
      <c r="E15" s="1821"/>
      <c r="F15" s="1822"/>
      <c r="G15" s="1823">
        <f t="shared" si="0"/>
        <v>0</v>
      </c>
      <c r="H15" s="1821"/>
      <c r="I15" s="1824"/>
      <c r="J15" s="1824"/>
      <c r="K15" s="1821"/>
      <c r="L15" s="1825"/>
      <c r="M15" s="1826">
        <f t="shared" si="1"/>
        <v>0</v>
      </c>
      <c r="N15" s="1822"/>
      <c r="O15" s="1823">
        <f t="shared" si="2"/>
        <v>0</v>
      </c>
      <c r="P15" s="123"/>
      <c r="Q15" s="1829"/>
    </row>
    <row r="16" spans="1:22" ht="15" customHeight="1">
      <c r="A16" s="1355">
        <v>9</v>
      </c>
      <c r="B16" s="1306"/>
      <c r="C16" s="1306"/>
      <c r="D16" s="1244"/>
      <c r="E16" s="1821"/>
      <c r="F16" s="1822"/>
      <c r="G16" s="1823">
        <f t="shared" si="0"/>
        <v>0</v>
      </c>
      <c r="H16" s="1821"/>
      <c r="I16" s="1824"/>
      <c r="J16" s="1824"/>
      <c r="K16" s="1821"/>
      <c r="L16" s="1825"/>
      <c r="M16" s="1826">
        <f t="shared" si="1"/>
        <v>0</v>
      </c>
      <c r="N16" s="1822"/>
      <c r="O16" s="1823">
        <f t="shared" si="2"/>
        <v>0</v>
      </c>
      <c r="P16" s="123"/>
      <c r="Q16" s="1829"/>
    </row>
    <row r="17" spans="1:17" ht="15" customHeight="1">
      <c r="A17" s="1355">
        <v>10</v>
      </c>
      <c r="B17" s="1306"/>
      <c r="C17" s="1306"/>
      <c r="D17" s="1244"/>
      <c r="E17" s="1821"/>
      <c r="F17" s="1822"/>
      <c r="G17" s="1823">
        <f t="shared" si="0"/>
        <v>0</v>
      </c>
      <c r="H17" s="1821"/>
      <c r="I17" s="1824"/>
      <c r="J17" s="1824"/>
      <c r="K17" s="1821"/>
      <c r="L17" s="1825"/>
      <c r="M17" s="1826">
        <f>E17+H17-I17-J17-K17+L17</f>
        <v>0</v>
      </c>
      <c r="N17" s="1822"/>
      <c r="O17" s="1823">
        <f t="shared" si="2"/>
        <v>0</v>
      </c>
      <c r="P17" s="123"/>
      <c r="Q17" s="1829"/>
    </row>
    <row r="18" spans="1:17" ht="15" customHeight="1">
      <c r="A18" s="1358"/>
      <c r="B18" s="1368"/>
      <c r="C18" s="1368"/>
      <c r="D18" s="1370"/>
      <c r="E18" s="67"/>
      <c r="F18" s="67"/>
      <c r="G18" s="67"/>
      <c r="H18" s="67"/>
      <c r="I18" s="1826"/>
      <c r="J18" s="1826"/>
      <c r="K18" s="67"/>
      <c r="L18" s="67"/>
      <c r="M18" s="1827"/>
      <c r="N18" s="1827"/>
      <c r="O18" s="1827"/>
      <c r="P18" s="78"/>
      <c r="Q18" s="1830"/>
    </row>
    <row r="19" spans="1:17" ht="15" customHeight="1" thickBot="1">
      <c r="A19" s="2901" t="s">
        <v>1192</v>
      </c>
      <c r="B19" s="2902"/>
      <c r="C19" s="1391"/>
      <c r="D19" s="1820">
        <f t="shared" ref="D19:L19" si="3">SUM(D8:D18)</f>
        <v>0</v>
      </c>
      <c r="E19" s="1480">
        <f t="shared" si="3"/>
        <v>0</v>
      </c>
      <c r="F19" s="1480">
        <f t="shared" si="3"/>
        <v>0</v>
      </c>
      <c r="G19" s="1480">
        <f>SUM(G8:G18)</f>
        <v>0</v>
      </c>
      <c r="H19" s="1480">
        <f>SUM(H8:H18)</f>
        <v>0</v>
      </c>
      <c r="I19" s="1828">
        <f t="shared" si="3"/>
        <v>0</v>
      </c>
      <c r="J19" s="1828">
        <f t="shared" si="3"/>
        <v>0</v>
      </c>
      <c r="K19" s="1480">
        <f t="shared" si="3"/>
        <v>0</v>
      </c>
      <c r="L19" s="1480">
        <f t="shared" si="3"/>
        <v>0</v>
      </c>
      <c r="M19" s="1828">
        <f>SUM(M8:M18)</f>
        <v>0</v>
      </c>
      <c r="N19" s="1828">
        <f>SUM(N8:N18)</f>
        <v>0</v>
      </c>
      <c r="O19" s="1828">
        <f>SUM(O8:O18)</f>
        <v>0</v>
      </c>
      <c r="P19" s="95"/>
      <c r="Q19" s="1831"/>
    </row>
    <row r="20" spans="1:17" ht="15" customHeight="1">
      <c r="A20" s="322" t="s">
        <v>178</v>
      </c>
    </row>
    <row r="21" spans="1:17" ht="15" customHeight="1">
      <c r="A21" s="322" t="s">
        <v>209</v>
      </c>
    </row>
    <row r="22" spans="1:17" ht="15" customHeight="1">
      <c r="A22" s="322" t="s">
        <v>210</v>
      </c>
    </row>
  </sheetData>
  <mergeCells count="1">
    <mergeCell ref="A19:B19"/>
  </mergeCells>
  <phoneticPr fontId="5" type="noConversion"/>
  <hyperlinks>
    <hyperlink ref="R3" location="目录!A1" display="目录"/>
  </hyperlinks>
  <printOptions horizontalCentered="1"/>
  <pageMargins left="0.31496062992125984" right="0.31496062992125984" top="0.74803149606299213" bottom="0.74803149606299213" header="0.31496062992125984" footer="0.31496062992125984"/>
  <pageSetup paperSize="9" scale="63" fitToHeight="0" orientation="landscape" blackAndWhite="1" verticalDpi="1200" r:id="rId1"/>
  <headerFooter alignWithMargins="0"/>
  <legacyDrawingHF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theme="5" tint="-0.249977111117893"/>
    <pageSetUpPr fitToPage="1"/>
  </sheetPr>
  <dimension ref="A1:Q23"/>
  <sheetViews>
    <sheetView showZeros="0" view="pageBreakPreview" zoomScaleSheetLayoutView="100" workbookViewId="0">
      <selection activeCell="K8" sqref="K8"/>
    </sheetView>
  </sheetViews>
  <sheetFormatPr defaultColWidth="9.140625" defaultRowHeight="12" customHeight="1"/>
  <cols>
    <col min="1" max="1" width="5.7109375" style="322" customWidth="1"/>
    <col min="2" max="2" width="20.7109375" style="322" customWidth="1"/>
    <col min="3" max="15" width="12.5703125" style="322" customWidth="1"/>
    <col min="16" max="16" width="12.5703125" style="501" customWidth="1"/>
    <col min="17" max="17" width="9.140625" style="501"/>
    <col min="18" max="16384" width="9.140625" style="322"/>
  </cols>
  <sheetData>
    <row r="1" spans="1:17" s="640" customFormat="1" ht="15" customHeight="1">
      <c r="A1" s="2691" t="str">
        <f>HYPERLINK("#负债表审定!A1","返回负债表审定")</f>
        <v>返回负债表审定</v>
      </c>
      <c r="B1" s="2692" t="str">
        <f>HYPERLINK("#负债表原报!A1","返回负债表原报")</f>
        <v>返回负债表原报</v>
      </c>
      <c r="P1" s="641"/>
      <c r="Q1" s="641"/>
    </row>
    <row r="2" spans="1:17" s="675" customFormat="1" ht="30" customHeight="1">
      <c r="A2" s="833" t="s">
        <v>1323</v>
      </c>
      <c r="B2" s="686"/>
      <c r="C2" s="686"/>
      <c r="D2" s="686"/>
      <c r="E2" s="686"/>
      <c r="F2" s="686"/>
      <c r="G2" s="686"/>
      <c r="H2" s="686"/>
      <c r="I2" s="686"/>
      <c r="J2" s="686"/>
      <c r="K2" s="686"/>
      <c r="L2" s="686"/>
      <c r="M2" s="686"/>
      <c r="N2" s="686"/>
      <c r="O2" s="686"/>
      <c r="P2" s="688"/>
      <c r="Q2" s="688"/>
    </row>
    <row r="3" spans="1:17" s="663" customFormat="1" ht="11.25">
      <c r="A3" s="1832"/>
      <c r="B3" s="1832"/>
      <c r="C3" s="942"/>
      <c r="D3" s="942"/>
      <c r="E3" s="942"/>
      <c r="F3" s="942"/>
      <c r="G3" s="942"/>
      <c r="H3" s="942"/>
      <c r="I3" s="942"/>
      <c r="J3" s="1833"/>
      <c r="K3" s="1833"/>
      <c r="L3" s="1833"/>
      <c r="M3" s="1833"/>
      <c r="N3" s="1833"/>
      <c r="O3" s="1832"/>
      <c r="P3" s="944" t="str">
        <f>"单位："&amp;表头!$C$5</f>
        <v>单位：人民币元</v>
      </c>
      <c r="Q3" s="1366"/>
    </row>
    <row r="4" spans="1:17" s="1008" customFormat="1">
      <c r="A4" s="945" t="str">
        <f>"客户："&amp;表头!C3</f>
        <v>客户：</v>
      </c>
      <c r="B4" s="1155"/>
      <c r="C4" s="942"/>
      <c r="D4" s="942"/>
      <c r="E4" s="942"/>
      <c r="F4" s="942"/>
      <c r="G4" s="942"/>
      <c r="H4" s="948" t="str">
        <f>"编制人员："&amp;表头!$C$6</f>
        <v>编制人员：</v>
      </c>
      <c r="I4" s="948"/>
      <c r="J4" s="1833"/>
      <c r="K4" s="1833"/>
      <c r="L4" s="1833"/>
      <c r="M4" s="1833"/>
      <c r="N4" s="1833"/>
      <c r="O4" s="1833" t="s">
        <v>1460</v>
      </c>
      <c r="P4" s="2074" t="s">
        <v>2089</v>
      </c>
      <c r="Q4" s="1689"/>
    </row>
    <row r="5" spans="1:17" s="1008" customFormat="1" ht="11.25">
      <c r="A5" s="945" t="str">
        <f>"报表截止日："&amp;TEXT(表头!C4,"yyyy-mm-dd")</f>
        <v>报表截止日：2019-12-31</v>
      </c>
      <c r="B5" s="1155"/>
      <c r="C5" s="942"/>
      <c r="D5" s="942"/>
      <c r="E5" s="942"/>
      <c r="F5" s="942"/>
      <c r="G5" s="942"/>
      <c r="H5" s="948" t="str">
        <f>"会计主管："&amp;表头!$C$7</f>
        <v>会计主管：</v>
      </c>
      <c r="I5" s="948"/>
      <c r="J5" s="1833"/>
      <c r="K5" s="1833"/>
      <c r="L5" s="1833"/>
      <c r="M5" s="1833"/>
      <c r="N5" s="1833"/>
      <c r="O5" s="1833" t="s">
        <v>1461</v>
      </c>
      <c r="P5" s="1834"/>
      <c r="Q5" s="1689"/>
    </row>
    <row r="6" spans="1:17" s="663" customFormat="1" ht="8.1" customHeight="1" thickBot="1">
      <c r="A6" s="1835"/>
      <c r="B6" s="1835"/>
      <c r="C6" s="1835"/>
      <c r="D6" s="1835"/>
      <c r="E6" s="1835"/>
      <c r="F6" s="1835"/>
      <c r="G6" s="1835"/>
      <c r="H6" s="1835"/>
      <c r="I6" s="1835"/>
      <c r="J6" s="1835"/>
      <c r="K6" s="1835"/>
      <c r="L6" s="1835"/>
      <c r="M6" s="1835"/>
      <c r="N6" s="1835"/>
      <c r="O6" s="1835"/>
      <c r="P6" s="1835"/>
      <c r="Q6" s="1366"/>
    </row>
    <row r="7" spans="1:17" s="663" customFormat="1" ht="15" customHeight="1">
      <c r="A7" s="3113" t="s">
        <v>398</v>
      </c>
      <c r="B7" s="3115" t="s">
        <v>930</v>
      </c>
      <c r="C7" s="3115" t="s">
        <v>2264</v>
      </c>
      <c r="D7" s="3115"/>
      <c r="E7" s="3115"/>
      <c r="F7" s="3115"/>
      <c r="G7" s="3115"/>
      <c r="H7" s="3115"/>
      <c r="I7" s="3115"/>
      <c r="J7" s="3115" t="s">
        <v>2263</v>
      </c>
      <c r="K7" s="3115"/>
      <c r="L7" s="3115"/>
      <c r="M7" s="3115"/>
      <c r="N7" s="3115"/>
      <c r="O7" s="3117"/>
      <c r="P7" s="3118"/>
      <c r="Q7" s="1366"/>
    </row>
    <row r="8" spans="1:17" s="663" customFormat="1" ht="25.7" customHeight="1">
      <c r="A8" s="3114"/>
      <c r="B8" s="3116"/>
      <c r="C8" s="2136" t="s">
        <v>1761</v>
      </c>
      <c r="D8" s="2136" t="s">
        <v>1053</v>
      </c>
      <c r="E8" s="2136" t="s">
        <v>1054</v>
      </c>
      <c r="F8" s="2136" t="s">
        <v>1760</v>
      </c>
      <c r="G8" s="1836" t="s">
        <v>2307</v>
      </c>
      <c r="H8" s="1836" t="s">
        <v>2088</v>
      </c>
      <c r="I8" s="1836" t="s">
        <v>1055</v>
      </c>
      <c r="J8" s="2136" t="s">
        <v>1761</v>
      </c>
      <c r="K8" s="2136" t="s">
        <v>2654</v>
      </c>
      <c r="L8" s="2136" t="s">
        <v>2655</v>
      </c>
      <c r="M8" s="2136" t="s">
        <v>1760</v>
      </c>
      <c r="N8" s="1836" t="s">
        <v>2307</v>
      </c>
      <c r="O8" s="1998" t="s">
        <v>2654</v>
      </c>
      <c r="P8" s="2535" t="s">
        <v>1055</v>
      </c>
      <c r="Q8" s="1366"/>
    </row>
    <row r="9" spans="1:17" ht="15" customHeight="1">
      <c r="A9" s="2536">
        <v>1</v>
      </c>
      <c r="B9" s="1837"/>
      <c r="C9" s="132"/>
      <c r="D9" s="1163"/>
      <c r="E9" s="1328">
        <f>C9+D9</f>
        <v>0</v>
      </c>
      <c r="F9" s="1329"/>
      <c r="G9" s="1329"/>
      <c r="H9" s="1329"/>
      <c r="I9" s="64">
        <f>H9+G9</f>
        <v>0</v>
      </c>
      <c r="J9" s="132"/>
      <c r="K9" s="1163"/>
      <c r="L9" s="1328">
        <f>J9+K9</f>
        <v>0</v>
      </c>
      <c r="M9" s="1329"/>
      <c r="N9" s="1329"/>
      <c r="O9" s="1329"/>
      <c r="P9" s="80">
        <f>O9+N9</f>
        <v>0</v>
      </c>
    </row>
    <row r="10" spans="1:17" ht="15" customHeight="1">
      <c r="A10" s="2536">
        <v>2</v>
      </c>
      <c r="B10" s="1837"/>
      <c r="C10" s="132"/>
      <c r="D10" s="1163"/>
      <c r="E10" s="1328">
        <f t="shared" ref="E10:E18" si="0">C10+D10</f>
        <v>0</v>
      </c>
      <c r="F10" s="1329"/>
      <c r="G10" s="1329"/>
      <c r="H10" s="1329"/>
      <c r="I10" s="64">
        <f t="shared" ref="I10:I17" si="1">H10+G10</f>
        <v>0</v>
      </c>
      <c r="J10" s="132"/>
      <c r="K10" s="1163"/>
      <c r="L10" s="1328">
        <f t="shared" ref="L10:L18" si="2">J10+K10</f>
        <v>0</v>
      </c>
      <c r="M10" s="1329"/>
      <c r="N10" s="1329"/>
      <c r="O10" s="1329"/>
      <c r="P10" s="80">
        <f t="shared" ref="P10:P18" si="3">O10+N10</f>
        <v>0</v>
      </c>
    </row>
    <row r="11" spans="1:17" ht="15" customHeight="1">
      <c r="A11" s="2536">
        <v>3</v>
      </c>
      <c r="B11" s="1837"/>
      <c r="C11" s="132"/>
      <c r="D11" s="1163"/>
      <c r="E11" s="1328">
        <f t="shared" si="0"/>
        <v>0</v>
      </c>
      <c r="F11" s="1329"/>
      <c r="G11" s="1329"/>
      <c r="H11" s="1329"/>
      <c r="I11" s="64">
        <f t="shared" si="1"/>
        <v>0</v>
      </c>
      <c r="J11" s="132"/>
      <c r="K11" s="1163"/>
      <c r="L11" s="1328">
        <f t="shared" si="2"/>
        <v>0</v>
      </c>
      <c r="M11" s="1329"/>
      <c r="N11" s="1329"/>
      <c r="O11" s="1329"/>
      <c r="P11" s="80">
        <f t="shared" si="3"/>
        <v>0</v>
      </c>
    </row>
    <row r="12" spans="1:17" ht="15" customHeight="1">
      <c r="A12" s="2536">
        <v>4</v>
      </c>
      <c r="B12" s="1837"/>
      <c r="C12" s="132"/>
      <c r="D12" s="1163"/>
      <c r="E12" s="1328">
        <f t="shared" si="0"/>
        <v>0</v>
      </c>
      <c r="F12" s="1329"/>
      <c r="G12" s="1329"/>
      <c r="H12" s="1329"/>
      <c r="I12" s="64">
        <f t="shared" si="1"/>
        <v>0</v>
      </c>
      <c r="J12" s="132"/>
      <c r="K12" s="1163"/>
      <c r="L12" s="1328">
        <f t="shared" si="2"/>
        <v>0</v>
      </c>
      <c r="M12" s="1329"/>
      <c r="N12" s="1329"/>
      <c r="O12" s="1329"/>
      <c r="P12" s="80">
        <f t="shared" si="3"/>
        <v>0</v>
      </c>
    </row>
    <row r="13" spans="1:17" ht="15" customHeight="1">
      <c r="A13" s="2536">
        <v>5</v>
      </c>
      <c r="B13" s="1837"/>
      <c r="C13" s="132"/>
      <c r="D13" s="1163"/>
      <c r="E13" s="1328">
        <f t="shared" si="0"/>
        <v>0</v>
      </c>
      <c r="F13" s="1329"/>
      <c r="G13" s="1329"/>
      <c r="H13" s="1329"/>
      <c r="I13" s="64">
        <f t="shared" si="1"/>
        <v>0</v>
      </c>
      <c r="J13" s="132"/>
      <c r="K13" s="1163"/>
      <c r="L13" s="1328">
        <f t="shared" si="2"/>
        <v>0</v>
      </c>
      <c r="M13" s="1329"/>
      <c r="N13" s="1329"/>
      <c r="O13" s="1329"/>
      <c r="P13" s="80">
        <f t="shared" si="3"/>
        <v>0</v>
      </c>
    </row>
    <row r="14" spans="1:17" ht="15" customHeight="1">
      <c r="A14" s="2536">
        <v>6</v>
      </c>
      <c r="B14" s="1837"/>
      <c r="C14" s="132"/>
      <c r="D14" s="1163"/>
      <c r="E14" s="1328">
        <f t="shared" si="0"/>
        <v>0</v>
      </c>
      <c r="F14" s="1329"/>
      <c r="G14" s="1329"/>
      <c r="H14" s="1329"/>
      <c r="I14" s="64">
        <f t="shared" si="1"/>
        <v>0</v>
      </c>
      <c r="J14" s="132"/>
      <c r="K14" s="1163"/>
      <c r="L14" s="1328">
        <f t="shared" si="2"/>
        <v>0</v>
      </c>
      <c r="M14" s="1329"/>
      <c r="N14" s="1329"/>
      <c r="O14" s="1329"/>
      <c r="P14" s="80">
        <f t="shared" si="3"/>
        <v>0</v>
      </c>
    </row>
    <row r="15" spans="1:17" ht="15" customHeight="1">
      <c r="A15" s="2536">
        <v>7</v>
      </c>
      <c r="B15" s="1837"/>
      <c r="C15" s="132"/>
      <c r="D15" s="1163"/>
      <c r="E15" s="1328">
        <f t="shared" si="0"/>
        <v>0</v>
      </c>
      <c r="F15" s="1329"/>
      <c r="G15" s="1329"/>
      <c r="H15" s="1329"/>
      <c r="I15" s="64">
        <f t="shared" si="1"/>
        <v>0</v>
      </c>
      <c r="J15" s="132"/>
      <c r="K15" s="1163"/>
      <c r="L15" s="1328">
        <f t="shared" si="2"/>
        <v>0</v>
      </c>
      <c r="M15" s="1329"/>
      <c r="N15" s="1329"/>
      <c r="O15" s="1329"/>
      <c r="P15" s="80">
        <f t="shared" si="3"/>
        <v>0</v>
      </c>
    </row>
    <row r="16" spans="1:17" ht="15" customHeight="1">
      <c r="A16" s="2536">
        <v>8</v>
      </c>
      <c r="B16" s="1837"/>
      <c r="C16" s="132"/>
      <c r="D16" s="1163"/>
      <c r="E16" s="1328">
        <f t="shared" si="0"/>
        <v>0</v>
      </c>
      <c r="F16" s="1329"/>
      <c r="G16" s="1329"/>
      <c r="H16" s="1329"/>
      <c r="I16" s="64">
        <f t="shared" si="1"/>
        <v>0</v>
      </c>
      <c r="J16" s="132"/>
      <c r="K16" s="1163"/>
      <c r="L16" s="1328">
        <f t="shared" si="2"/>
        <v>0</v>
      </c>
      <c r="M16" s="1329"/>
      <c r="N16" s="1329"/>
      <c r="O16" s="1329"/>
      <c r="P16" s="80">
        <f t="shared" si="3"/>
        <v>0</v>
      </c>
    </row>
    <row r="17" spans="1:16" ht="15" customHeight="1">
      <c r="A17" s="2536">
        <v>9</v>
      </c>
      <c r="B17" s="1837"/>
      <c r="C17" s="132"/>
      <c r="D17" s="1163"/>
      <c r="E17" s="1328">
        <f t="shared" si="0"/>
        <v>0</v>
      </c>
      <c r="F17" s="1329"/>
      <c r="G17" s="1329"/>
      <c r="H17" s="1329"/>
      <c r="I17" s="64">
        <f t="shared" si="1"/>
        <v>0</v>
      </c>
      <c r="J17" s="132"/>
      <c r="K17" s="1163"/>
      <c r="L17" s="1328">
        <f t="shared" si="2"/>
        <v>0</v>
      </c>
      <c r="M17" s="1329"/>
      <c r="N17" s="1329"/>
      <c r="O17" s="1329"/>
      <c r="P17" s="80">
        <f t="shared" si="3"/>
        <v>0</v>
      </c>
    </row>
    <row r="18" spans="1:16" ht="15" customHeight="1">
      <c r="A18" s="2536">
        <v>10</v>
      </c>
      <c r="B18" s="1837"/>
      <c r="C18" s="132"/>
      <c r="D18" s="1163"/>
      <c r="E18" s="1328">
        <f t="shared" si="0"/>
        <v>0</v>
      </c>
      <c r="F18" s="1329"/>
      <c r="G18" s="1329"/>
      <c r="H18" s="1329"/>
      <c r="I18" s="64">
        <f>H18+G18</f>
        <v>0</v>
      </c>
      <c r="J18" s="132"/>
      <c r="K18" s="1163"/>
      <c r="L18" s="1328">
        <f t="shared" si="2"/>
        <v>0</v>
      </c>
      <c r="M18" s="1329"/>
      <c r="N18" s="1329"/>
      <c r="O18" s="1329"/>
      <c r="P18" s="80">
        <f t="shared" si="3"/>
        <v>0</v>
      </c>
    </row>
    <row r="19" spans="1:16" ht="15" customHeight="1">
      <c r="A19" s="2537"/>
      <c r="B19" s="1838"/>
      <c r="C19" s="36"/>
      <c r="D19" s="1550"/>
      <c r="E19" s="1550"/>
      <c r="F19" s="1417"/>
      <c r="G19" s="64"/>
      <c r="H19" s="64"/>
      <c r="I19" s="64"/>
      <c r="J19" s="1550"/>
      <c r="K19" s="1550"/>
      <c r="L19" s="1550"/>
      <c r="M19" s="1417"/>
      <c r="N19" s="64"/>
      <c r="O19" s="1416"/>
      <c r="P19" s="2043"/>
    </row>
    <row r="20" spans="1:16" ht="15" customHeight="1" thickBot="1">
      <c r="A20" s="3111" t="s">
        <v>220</v>
      </c>
      <c r="B20" s="3112"/>
      <c r="C20" s="167">
        <f>SUM(C9:C19)</f>
        <v>0</v>
      </c>
      <c r="D20" s="167">
        <f>SUM(D9:D19)</f>
        <v>0</v>
      </c>
      <c r="E20" s="167">
        <f>SUM(E9:E19)</f>
        <v>0</v>
      </c>
      <c r="F20" s="2538"/>
      <c r="G20" s="167">
        <f t="shared" ref="G20:L20" si="4">SUM(G9:G19)</f>
        <v>0</v>
      </c>
      <c r="H20" s="167">
        <f t="shared" si="4"/>
        <v>0</v>
      </c>
      <c r="I20" s="167">
        <f t="shared" si="4"/>
        <v>0</v>
      </c>
      <c r="J20" s="167">
        <f t="shared" si="4"/>
        <v>0</v>
      </c>
      <c r="K20" s="167">
        <f t="shared" si="4"/>
        <v>0</v>
      </c>
      <c r="L20" s="167">
        <f t="shared" si="4"/>
        <v>0</v>
      </c>
      <c r="M20" s="167">
        <f t="shared" ref="M20:N20" si="5">SUM(M9:M19)</f>
        <v>0</v>
      </c>
      <c r="N20" s="167">
        <f t="shared" si="5"/>
        <v>0</v>
      </c>
      <c r="O20" s="167">
        <f>SUM(O9:O19)</f>
        <v>0</v>
      </c>
      <c r="P20" s="2539">
        <f>SUM(P9:P19)</f>
        <v>0</v>
      </c>
    </row>
    <row r="21" spans="1:16" ht="15" customHeight="1">
      <c r="A21" s="340" t="s">
        <v>190</v>
      </c>
      <c r="B21" s="340"/>
      <c r="C21" s="340"/>
      <c r="D21" s="340"/>
      <c r="E21" s="340"/>
      <c r="F21" s="340"/>
      <c r="G21" s="340"/>
      <c r="H21" s="340"/>
      <c r="I21" s="340"/>
      <c r="J21" s="340"/>
      <c r="K21" s="340"/>
      <c r="L21" s="340"/>
      <c r="M21" s="340"/>
      <c r="N21" s="340"/>
      <c r="O21" s="340"/>
    </row>
    <row r="22" spans="1:16" ht="15" customHeight="1">
      <c r="A22" s="340" t="s">
        <v>197</v>
      </c>
      <c r="B22" s="340"/>
      <c r="C22" s="340"/>
      <c r="D22" s="340"/>
      <c r="E22" s="340"/>
      <c r="F22" s="340"/>
      <c r="G22" s="340"/>
      <c r="H22" s="340"/>
      <c r="I22" s="340"/>
      <c r="J22" s="340"/>
      <c r="K22" s="340"/>
      <c r="L22" s="340"/>
      <c r="M22" s="340"/>
      <c r="N22" s="340"/>
      <c r="O22" s="340"/>
    </row>
    <row r="23" spans="1:16" ht="12" customHeight="1">
      <c r="A23" s="340"/>
      <c r="B23" s="340"/>
      <c r="C23" s="340"/>
      <c r="D23" s="340"/>
      <c r="E23" s="340"/>
      <c r="F23" s="340"/>
      <c r="G23" s="340"/>
      <c r="H23" s="340"/>
      <c r="I23" s="340"/>
      <c r="J23" s="340"/>
      <c r="K23" s="340"/>
      <c r="L23" s="340"/>
      <c r="M23" s="340"/>
      <c r="N23" s="340"/>
      <c r="O23" s="340"/>
    </row>
  </sheetData>
  <mergeCells count="5">
    <mergeCell ref="A20:B20"/>
    <mergeCell ref="A7:A8"/>
    <mergeCell ref="B7:B8"/>
    <mergeCell ref="C7:I7"/>
    <mergeCell ref="J7:P7"/>
  </mergeCells>
  <phoneticPr fontId="5" type="noConversion"/>
  <printOptions horizontalCentered="1"/>
  <pageMargins left="0.70866141732283472" right="0.70866141732283472" top="0.74803149606299213" bottom="0.74803149606299213" header="0.31496062992125984" footer="0.31496062992125984"/>
  <pageSetup paperSize="9" scale="72" fitToHeight="0" orientation="landscape" blackAndWhite="1" verticalDpi="1200" r:id="rId1"/>
  <headerFooter alignWithMargins="0"/>
  <legacyDrawingHF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theme="5" tint="-0.249977111117893"/>
    <pageSetUpPr fitToPage="1"/>
  </sheetPr>
  <dimension ref="A1:K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J20" sqref="J20"/>
    </sheetView>
  </sheetViews>
  <sheetFormatPr defaultColWidth="9.140625" defaultRowHeight="12" customHeight="1"/>
  <cols>
    <col min="1" max="1" width="5.7109375" style="322" customWidth="1"/>
    <col min="2" max="2" width="20.7109375" style="322" customWidth="1"/>
    <col min="3" max="3" width="24.7109375" style="322" customWidth="1"/>
    <col min="4" max="9" width="12.7109375" style="322" customWidth="1"/>
    <col min="10" max="10" width="11.85546875" style="501" customWidth="1"/>
    <col min="11" max="11" width="12.140625" style="501" customWidth="1"/>
    <col min="12" max="16384" width="9.140625" style="322"/>
  </cols>
  <sheetData>
    <row r="1" spans="1:11" s="640" customFormat="1" ht="15" customHeight="1">
      <c r="A1" s="2691" t="str">
        <f>HYPERLINK("#负债表审定!A1","返回负债表审定")</f>
        <v>返回负债表审定</v>
      </c>
      <c r="B1" s="2692" t="str">
        <f>HYPERLINK("#负债表原报!A1","返回负债表原报")</f>
        <v>返回负债表原报</v>
      </c>
      <c r="J1" s="641"/>
      <c r="K1" s="641"/>
    </row>
    <row r="2" spans="1:11" s="675" customFormat="1" ht="30" customHeight="1">
      <c r="A2" s="3037" t="s">
        <v>1324</v>
      </c>
      <c r="B2" s="3037"/>
      <c r="C2" s="3037"/>
      <c r="D2" s="3037"/>
      <c r="E2" s="3037"/>
      <c r="F2" s="3037"/>
      <c r="G2" s="3037"/>
      <c r="H2" s="3037"/>
      <c r="I2" s="3037"/>
      <c r="J2" s="3037"/>
      <c r="K2" s="3037"/>
    </row>
    <row r="3" spans="1:11" s="664" customFormat="1" ht="11.25">
      <c r="A3" s="985"/>
      <c r="B3" s="985"/>
      <c r="C3" s="942"/>
      <c r="D3" s="942"/>
      <c r="E3" s="942"/>
      <c r="F3" s="942"/>
      <c r="G3" s="942"/>
      <c r="H3" s="956"/>
      <c r="I3" s="944"/>
      <c r="J3" s="1832"/>
      <c r="K3" s="944" t="str">
        <f>"单位："&amp;表头!$C$5</f>
        <v>单位：人民币元</v>
      </c>
    </row>
    <row r="4" spans="1:11" s="958" customFormat="1">
      <c r="A4" s="945" t="str">
        <f>"客户："&amp;表头!C3</f>
        <v>客户：</v>
      </c>
      <c r="B4" s="956"/>
      <c r="C4" s="942"/>
      <c r="D4" s="948"/>
      <c r="E4" s="948" t="str">
        <f>"编制人员："&amp;表头!$C$6</f>
        <v>编制人员：</v>
      </c>
      <c r="F4" s="948"/>
      <c r="G4" s="942"/>
      <c r="H4" s="956"/>
      <c r="I4" s="955"/>
      <c r="J4" s="1833" t="s">
        <v>1460</v>
      </c>
      <c r="K4" s="2074" t="s">
        <v>2090</v>
      </c>
    </row>
    <row r="5" spans="1:11" s="958" customFormat="1" ht="11.25">
      <c r="A5" s="945" t="str">
        <f>"报表截止日："&amp;TEXT(表头!C4,"yyyy-mm-dd")</f>
        <v>报表截止日：2019-12-31</v>
      </c>
      <c r="B5" s="956"/>
      <c r="C5" s="942"/>
      <c r="D5" s="948"/>
      <c r="E5" s="948" t="str">
        <f>"会计主管："&amp;表头!$C$7</f>
        <v>会计主管：</v>
      </c>
      <c r="F5" s="948"/>
      <c r="G5" s="942"/>
      <c r="H5" s="956"/>
      <c r="I5" s="956"/>
      <c r="J5" s="1833" t="s">
        <v>1461</v>
      </c>
      <c r="K5" s="1834"/>
    </row>
    <row r="6" spans="1:11" s="664" customFormat="1" ht="8.1" customHeight="1" thickBot="1">
      <c r="A6" s="959"/>
      <c r="B6" s="959"/>
      <c r="C6" s="959"/>
      <c r="D6" s="959"/>
      <c r="E6" s="959"/>
      <c r="F6" s="959"/>
      <c r="G6" s="959"/>
      <c r="H6" s="959"/>
      <c r="I6" s="959"/>
      <c r="J6" s="1373"/>
      <c r="K6" s="1373"/>
    </row>
    <row r="7" spans="1:11" s="663" customFormat="1" ht="15" customHeight="1">
      <c r="A7" s="1350" t="s">
        <v>398</v>
      </c>
      <c r="B7" s="1351" t="s">
        <v>138</v>
      </c>
      <c r="C7" s="1351" t="s">
        <v>1233</v>
      </c>
      <c r="D7" s="1351" t="s">
        <v>137</v>
      </c>
      <c r="E7" s="1351" t="s">
        <v>1034</v>
      </c>
      <c r="F7" s="1351" t="s">
        <v>1021</v>
      </c>
      <c r="G7" s="1351" t="s">
        <v>136</v>
      </c>
      <c r="H7" s="1351" t="s">
        <v>214</v>
      </c>
      <c r="I7" s="1351" t="s">
        <v>135</v>
      </c>
      <c r="J7" s="2162" t="s">
        <v>1035</v>
      </c>
      <c r="K7" s="2163" t="s">
        <v>1019</v>
      </c>
    </row>
    <row r="8" spans="1:11" ht="15" customHeight="1">
      <c r="A8" s="1355">
        <v>1</v>
      </c>
      <c r="B8" s="1367"/>
      <c r="C8" s="1244"/>
      <c r="D8" s="888"/>
      <c r="E8" s="1209"/>
      <c r="F8" s="1210">
        <f>D8+E8</f>
        <v>0</v>
      </c>
      <c r="G8" s="888"/>
      <c r="H8" s="888"/>
      <c r="I8" s="67">
        <f>D8+G8-H8</f>
        <v>0</v>
      </c>
      <c r="J8" s="1209"/>
      <c r="K8" s="2043">
        <f>I8+J8</f>
        <v>0</v>
      </c>
    </row>
    <row r="9" spans="1:11" ht="15" customHeight="1">
      <c r="A9" s="1355">
        <v>2</v>
      </c>
      <c r="B9" s="1306"/>
      <c r="C9" s="1244"/>
      <c r="D9" s="888"/>
      <c r="E9" s="1209"/>
      <c r="F9" s="1210">
        <f t="shared" ref="F9:F17" si="0">D9+E9</f>
        <v>0</v>
      </c>
      <c r="G9" s="888"/>
      <c r="H9" s="888"/>
      <c r="I9" s="67">
        <f t="shared" ref="I9:I17" si="1">D9+G9-H9</f>
        <v>0</v>
      </c>
      <c r="J9" s="1209"/>
      <c r="K9" s="2043">
        <f t="shared" ref="K9:K16" si="2">I9+J9</f>
        <v>0</v>
      </c>
    </row>
    <row r="10" spans="1:11" ht="15" customHeight="1">
      <c r="A10" s="1355">
        <v>3</v>
      </c>
      <c r="B10" s="1306"/>
      <c r="C10" s="1244"/>
      <c r="D10" s="888"/>
      <c r="E10" s="1209"/>
      <c r="F10" s="1210">
        <f t="shared" si="0"/>
        <v>0</v>
      </c>
      <c r="G10" s="888"/>
      <c r="H10" s="888"/>
      <c r="I10" s="67">
        <f t="shared" si="1"/>
        <v>0</v>
      </c>
      <c r="J10" s="1209"/>
      <c r="K10" s="2043">
        <f t="shared" si="2"/>
        <v>0</v>
      </c>
    </row>
    <row r="11" spans="1:11" ht="15" customHeight="1">
      <c r="A11" s="1355">
        <v>4</v>
      </c>
      <c r="B11" s="1306"/>
      <c r="C11" s="1244"/>
      <c r="D11" s="888"/>
      <c r="E11" s="1209"/>
      <c r="F11" s="1210">
        <f t="shared" si="0"/>
        <v>0</v>
      </c>
      <c r="G11" s="888"/>
      <c r="H11" s="888"/>
      <c r="I11" s="67">
        <f t="shared" si="1"/>
        <v>0</v>
      </c>
      <c r="J11" s="1209"/>
      <c r="K11" s="2043">
        <f t="shared" si="2"/>
        <v>0</v>
      </c>
    </row>
    <row r="12" spans="1:11" ht="15" customHeight="1">
      <c r="A12" s="1355">
        <v>5</v>
      </c>
      <c r="B12" s="1306"/>
      <c r="C12" s="1244"/>
      <c r="D12" s="888"/>
      <c r="E12" s="1209"/>
      <c r="F12" s="1210">
        <f t="shared" si="0"/>
        <v>0</v>
      </c>
      <c r="G12" s="888"/>
      <c r="H12" s="888"/>
      <c r="I12" s="67">
        <f t="shared" si="1"/>
        <v>0</v>
      </c>
      <c r="J12" s="1209"/>
      <c r="K12" s="2043">
        <f t="shared" si="2"/>
        <v>0</v>
      </c>
    </row>
    <row r="13" spans="1:11" ht="15" customHeight="1">
      <c r="A13" s="1355">
        <v>6</v>
      </c>
      <c r="B13" s="1306"/>
      <c r="C13" s="1244"/>
      <c r="D13" s="888"/>
      <c r="E13" s="1209"/>
      <c r="F13" s="1210">
        <f t="shared" si="0"/>
        <v>0</v>
      </c>
      <c r="G13" s="888"/>
      <c r="H13" s="888"/>
      <c r="I13" s="67">
        <f t="shared" si="1"/>
        <v>0</v>
      </c>
      <c r="J13" s="1209"/>
      <c r="K13" s="2043">
        <f t="shared" si="2"/>
        <v>0</v>
      </c>
    </row>
    <row r="14" spans="1:11" ht="15" customHeight="1">
      <c r="A14" s="1355">
        <v>7</v>
      </c>
      <c r="B14" s="1306"/>
      <c r="C14" s="1244"/>
      <c r="D14" s="888"/>
      <c r="E14" s="1209"/>
      <c r="F14" s="1210">
        <f t="shared" si="0"/>
        <v>0</v>
      </c>
      <c r="G14" s="888"/>
      <c r="H14" s="888"/>
      <c r="I14" s="67">
        <f t="shared" si="1"/>
        <v>0</v>
      </c>
      <c r="J14" s="1209"/>
      <c r="K14" s="2043">
        <f t="shared" si="2"/>
        <v>0</v>
      </c>
    </row>
    <row r="15" spans="1:11" ht="15" customHeight="1">
      <c r="A15" s="1355">
        <v>8</v>
      </c>
      <c r="B15" s="1306"/>
      <c r="C15" s="1244"/>
      <c r="D15" s="888"/>
      <c r="E15" s="1209"/>
      <c r="F15" s="1210">
        <f t="shared" si="0"/>
        <v>0</v>
      </c>
      <c r="G15" s="888"/>
      <c r="H15" s="888"/>
      <c r="I15" s="67">
        <f t="shared" si="1"/>
        <v>0</v>
      </c>
      <c r="J15" s="1209"/>
      <c r="K15" s="2043">
        <f t="shared" si="2"/>
        <v>0</v>
      </c>
    </row>
    <row r="16" spans="1:11" ht="15" customHeight="1">
      <c r="A16" s="1355">
        <v>9</v>
      </c>
      <c r="B16" s="1306"/>
      <c r="C16" s="1244"/>
      <c r="D16" s="888"/>
      <c r="E16" s="1209"/>
      <c r="F16" s="1210">
        <f t="shared" si="0"/>
        <v>0</v>
      </c>
      <c r="G16" s="888"/>
      <c r="H16" s="888"/>
      <c r="I16" s="67">
        <f t="shared" si="1"/>
        <v>0</v>
      </c>
      <c r="J16" s="1209"/>
      <c r="K16" s="2043">
        <f t="shared" si="2"/>
        <v>0</v>
      </c>
    </row>
    <row r="17" spans="1:11" ht="15" customHeight="1">
      <c r="A17" s="1355">
        <v>10</v>
      </c>
      <c r="B17" s="1306"/>
      <c r="C17" s="1244"/>
      <c r="D17" s="888"/>
      <c r="E17" s="1209"/>
      <c r="F17" s="1210">
        <f t="shared" si="0"/>
        <v>0</v>
      </c>
      <c r="G17" s="888"/>
      <c r="H17" s="888"/>
      <c r="I17" s="67">
        <f t="shared" si="1"/>
        <v>0</v>
      </c>
      <c r="J17" s="1209"/>
      <c r="K17" s="2043">
        <f>I17+J17</f>
        <v>0</v>
      </c>
    </row>
    <row r="18" spans="1:11" ht="15" customHeight="1">
      <c r="A18" s="1358"/>
      <c r="B18" s="1368"/>
      <c r="C18" s="1370"/>
      <c r="D18" s="34"/>
      <c r="E18" s="34"/>
      <c r="F18" s="34"/>
      <c r="G18" s="34"/>
      <c r="H18" s="34"/>
      <c r="I18" s="31"/>
      <c r="J18" s="537"/>
      <c r="K18" s="2540"/>
    </row>
    <row r="19" spans="1:11" ht="15" customHeight="1" thickBot="1">
      <c r="A19" s="2901" t="s">
        <v>1192</v>
      </c>
      <c r="B19" s="2902"/>
      <c r="C19" s="1820">
        <f>SUM(C8:C18)</f>
        <v>0</v>
      </c>
      <c r="D19" s="1480">
        <f>SUM(D8:D18)</f>
        <v>0</v>
      </c>
      <c r="E19" s="1480">
        <f t="shared" ref="E19:G19" si="3">SUM(E8:E18)</f>
        <v>0</v>
      </c>
      <c r="F19" s="1480">
        <f t="shared" si="3"/>
        <v>0</v>
      </c>
      <c r="G19" s="1480">
        <f t="shared" si="3"/>
        <v>0</v>
      </c>
      <c r="H19" s="1480">
        <f>SUM(H8:H18)</f>
        <v>0</v>
      </c>
      <c r="I19" s="1480">
        <f>SUM(I8:I18)</f>
        <v>0</v>
      </c>
      <c r="J19" s="1480">
        <f>SUM(J8:J18)</f>
        <v>0</v>
      </c>
      <c r="K19" s="1677">
        <f>SUM(K8:K18)</f>
        <v>0</v>
      </c>
    </row>
    <row r="20" spans="1:11" ht="15" customHeight="1">
      <c r="A20" s="322" t="s">
        <v>178</v>
      </c>
    </row>
    <row r="21" spans="1:11" ht="15" customHeight="1">
      <c r="A21" s="322" t="s">
        <v>209</v>
      </c>
    </row>
    <row r="22" spans="1:11" ht="15" customHeight="1">
      <c r="A22" s="322" t="s">
        <v>210</v>
      </c>
    </row>
  </sheetData>
  <mergeCells count="2">
    <mergeCell ref="A19:B19"/>
    <mergeCell ref="A2:K2"/>
  </mergeCells>
  <phoneticPr fontId="5" type="noConversion"/>
  <hyperlinks>
    <hyperlink ref="J3" location="目录!A1" display="目录"/>
  </hyperlinks>
  <printOptions horizontalCentered="1"/>
  <pageMargins left="0.70866141732283472" right="0.70866141732283472" top="0.74803149606299213" bottom="0.74803149606299213" header="0.31496062992125984" footer="0.31496062992125984"/>
  <pageSetup paperSize="9" scale="96" fitToHeight="0" orientation="landscape" blackAndWhite="1" verticalDpi="1200" r:id="rId1"/>
  <headerFooter alignWithMargins="0"/>
  <legacyDrawingHF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002060"/>
    <pageSetUpPr fitToPage="1"/>
  </sheetPr>
  <dimension ref="A1:M23"/>
  <sheetViews>
    <sheetView showZeros="0" view="pageBreakPreview" zoomScaleSheetLayoutView="100" workbookViewId="0">
      <pane ySplit="8" topLeftCell="A9" activePane="bottomLeft" state="frozen"/>
      <selection activeCell="I9" sqref="I9"/>
      <selection pane="bottomLeft" activeCell="J23" sqref="J23"/>
    </sheetView>
  </sheetViews>
  <sheetFormatPr defaultColWidth="10.28515625" defaultRowHeight="12" customHeight="1"/>
  <cols>
    <col min="1" max="1" width="32.7109375" style="350" customWidth="1"/>
    <col min="2" max="2" width="14.5703125" style="350" customWidth="1"/>
    <col min="3" max="12" width="12.7109375" style="350" customWidth="1"/>
    <col min="13" max="16384" width="10.28515625" style="350"/>
  </cols>
  <sheetData>
    <row r="1" spans="1:13" s="691" customFormat="1" ht="15" customHeight="1">
      <c r="A1" s="2691" t="str">
        <f>HYPERLINK("#负债表审定!A1","返回负债表审定")</f>
        <v>返回负债表审定</v>
      </c>
      <c r="B1" s="2692" t="str">
        <f>HYPERLINK("#负债表原报!A1","返回负债表原报")</f>
        <v>返回负债表原报</v>
      </c>
      <c r="F1" s="772"/>
    </row>
    <row r="2" spans="1:13" s="774" customFormat="1" ht="30" customHeight="1">
      <c r="A2" s="911" t="s">
        <v>1331</v>
      </c>
      <c r="B2" s="773"/>
      <c r="C2" s="773"/>
      <c r="D2" s="773"/>
      <c r="E2" s="773"/>
      <c r="F2" s="773"/>
      <c r="G2" s="773"/>
      <c r="H2" s="773"/>
      <c r="I2" s="773"/>
      <c r="J2" s="773"/>
      <c r="K2" s="773"/>
      <c r="L2" s="773"/>
    </row>
    <row r="3" spans="1:13" s="1608" customFormat="1" ht="11.25">
      <c r="A3" s="1711"/>
      <c r="B3" s="1711"/>
      <c r="C3" s="942"/>
      <c r="D3" s="942"/>
      <c r="E3" s="942"/>
      <c r="F3" s="942"/>
      <c r="G3" s="942"/>
      <c r="H3" s="1711"/>
      <c r="I3" s="1711"/>
      <c r="J3" s="1711"/>
      <c r="K3" s="1711"/>
      <c r="L3" s="944" t="str">
        <f>"单位："&amp;表头!$C$5</f>
        <v>单位：人民币元</v>
      </c>
    </row>
    <row r="4" spans="1:13" s="1609" customFormat="1">
      <c r="A4" s="945" t="str">
        <f>"客户："&amp;表头!C3</f>
        <v>客户：</v>
      </c>
      <c r="B4" s="945"/>
      <c r="C4" s="942"/>
      <c r="D4" s="942"/>
      <c r="E4" s="942"/>
      <c r="F4" s="948" t="str">
        <f>"编制人员："&amp;表头!$C$6</f>
        <v>编制人员：</v>
      </c>
      <c r="G4" s="942"/>
      <c r="H4" s="1711"/>
      <c r="I4" s="1711"/>
      <c r="J4" s="1606"/>
      <c r="K4" s="1606" t="s">
        <v>1460</v>
      </c>
      <c r="L4" s="2091" t="s">
        <v>2091</v>
      </c>
    </row>
    <row r="5" spans="1:13" s="1609" customFormat="1" ht="11.25">
      <c r="A5" s="945" t="str">
        <f>"报表截止日："&amp;TEXT(表头!C4,"yyyy-mm-dd")</f>
        <v>报表截止日：2019-12-31</v>
      </c>
      <c r="B5" s="945"/>
      <c r="C5" s="942"/>
      <c r="D5" s="942"/>
      <c r="E5" s="942"/>
      <c r="F5" s="948" t="str">
        <f>"会计主管："&amp;表头!$C$7</f>
        <v>会计主管：</v>
      </c>
      <c r="G5" s="942"/>
      <c r="H5" s="1711"/>
      <c r="I5" s="1711"/>
      <c r="J5" s="1606"/>
      <c r="K5" s="1606" t="s">
        <v>1461</v>
      </c>
      <c r="L5" s="1752"/>
    </row>
    <row r="6" spans="1:13" s="1608" customFormat="1" ht="8.1" customHeight="1" thickBot="1">
      <c r="A6" s="1756"/>
      <c r="B6" s="1756"/>
      <c r="C6" s="1756"/>
      <c r="D6" s="1756"/>
      <c r="E6" s="1756"/>
      <c r="F6" s="1756"/>
      <c r="G6" s="1756"/>
      <c r="H6" s="1756"/>
      <c r="I6" s="1756"/>
      <c r="J6" s="1756"/>
      <c r="K6" s="1756"/>
      <c r="L6" s="1756"/>
    </row>
    <row r="7" spans="1:13" s="1839" customFormat="1" ht="15" customHeight="1">
      <c r="A7" s="3119" t="s">
        <v>1943</v>
      </c>
      <c r="B7" s="3122" t="s">
        <v>1056</v>
      </c>
      <c r="C7" s="3121" t="s">
        <v>2256</v>
      </c>
      <c r="D7" s="3121"/>
      <c r="E7" s="3121"/>
      <c r="F7" s="3121"/>
      <c r="G7" s="3122" t="s">
        <v>136</v>
      </c>
      <c r="H7" s="3122" t="s">
        <v>214</v>
      </c>
      <c r="I7" s="3121" t="s">
        <v>2257</v>
      </c>
      <c r="J7" s="3121"/>
      <c r="K7" s="3121"/>
      <c r="L7" s="3124"/>
    </row>
    <row r="8" spans="1:13" s="720" customFormat="1" ht="15" customHeight="1">
      <c r="A8" s="3120"/>
      <c r="B8" s="3123"/>
      <c r="C8" s="2137" t="s">
        <v>137</v>
      </c>
      <c r="D8" s="2137" t="s">
        <v>1034</v>
      </c>
      <c r="E8" s="2137" t="s">
        <v>1021</v>
      </c>
      <c r="F8" s="2137" t="s">
        <v>1944</v>
      </c>
      <c r="G8" s="3123"/>
      <c r="H8" s="3123"/>
      <c r="I8" s="2137" t="s">
        <v>2265</v>
      </c>
      <c r="J8" s="2137" t="s">
        <v>1035</v>
      </c>
      <c r="K8" s="2137" t="s">
        <v>1019</v>
      </c>
      <c r="L8" s="2541" t="s">
        <v>1944</v>
      </c>
      <c r="M8" s="1655"/>
    </row>
    <row r="9" spans="1:13" s="351" customFormat="1" ht="15" customHeight="1">
      <c r="A9" s="733"/>
      <c r="B9" s="1718"/>
      <c r="C9" s="480"/>
      <c r="D9" s="486"/>
      <c r="E9" s="487">
        <f>C9+D9</f>
        <v>0</v>
      </c>
      <c r="F9" s="775">
        <f>IF($E$22&lt;&gt;0,E9/$E$22,0)</f>
        <v>0</v>
      </c>
      <c r="G9" s="480"/>
      <c r="H9" s="480"/>
      <c r="I9" s="481">
        <f>C9+G9-H9</f>
        <v>0</v>
      </c>
      <c r="J9" s="486"/>
      <c r="K9" s="481">
        <f>I9+J9</f>
        <v>0</v>
      </c>
      <c r="L9" s="2542">
        <f>IF($I$22&lt;&gt;0,I9/$I$22,0)</f>
        <v>0</v>
      </c>
      <c r="M9" s="387"/>
    </row>
    <row r="10" spans="1:13" s="351" customFormat="1" ht="15" customHeight="1">
      <c r="A10" s="733"/>
      <c r="B10" s="1718"/>
      <c r="C10" s="480"/>
      <c r="D10" s="486"/>
      <c r="E10" s="487">
        <f t="shared" ref="E10:E20" si="0">C10+D10</f>
        <v>0</v>
      </c>
      <c r="F10" s="775">
        <f t="shared" ref="F10:F20" si="1">IF($E$22&lt;&gt;0,E10/$E$22,0)</f>
        <v>0</v>
      </c>
      <c r="G10" s="480"/>
      <c r="H10" s="480"/>
      <c r="I10" s="481">
        <f t="shared" ref="I10:I19" si="2">C10+G10-H10</f>
        <v>0</v>
      </c>
      <c r="J10" s="486"/>
      <c r="K10" s="481">
        <f t="shared" ref="K10:K20" si="3">I10+J10</f>
        <v>0</v>
      </c>
      <c r="L10" s="2542">
        <f t="shared" ref="L10:L20" si="4">IF($I$22&lt;&gt;0,I10/$I$22,0)</f>
        <v>0</v>
      </c>
      <c r="M10" s="387"/>
    </row>
    <row r="11" spans="1:13" s="351" customFormat="1" ht="15" customHeight="1">
      <c r="A11" s="733"/>
      <c r="B11" s="1718"/>
      <c r="C11" s="480"/>
      <c r="D11" s="486"/>
      <c r="E11" s="487">
        <f t="shared" si="0"/>
        <v>0</v>
      </c>
      <c r="F11" s="775">
        <f t="shared" si="1"/>
        <v>0</v>
      </c>
      <c r="G11" s="480"/>
      <c r="H11" s="480"/>
      <c r="I11" s="481">
        <f t="shared" si="2"/>
        <v>0</v>
      </c>
      <c r="J11" s="486"/>
      <c r="K11" s="481">
        <f t="shared" si="3"/>
        <v>0</v>
      </c>
      <c r="L11" s="2542">
        <f t="shared" si="4"/>
        <v>0</v>
      </c>
      <c r="M11" s="387"/>
    </row>
    <row r="12" spans="1:13" s="351" customFormat="1" ht="15" customHeight="1">
      <c r="A12" s="733"/>
      <c r="B12" s="1718"/>
      <c r="C12" s="888"/>
      <c r="D12" s="1209"/>
      <c r="E12" s="1210">
        <f t="shared" si="0"/>
        <v>0</v>
      </c>
      <c r="F12" s="1841">
        <f t="shared" si="1"/>
        <v>0</v>
      </c>
      <c r="G12" s="888"/>
      <c r="H12" s="888"/>
      <c r="I12" s="1146">
        <f t="shared" si="2"/>
        <v>0</v>
      </c>
      <c r="J12" s="1209"/>
      <c r="K12" s="1146">
        <f t="shared" si="3"/>
        <v>0</v>
      </c>
      <c r="L12" s="2543">
        <f t="shared" si="4"/>
        <v>0</v>
      </c>
      <c r="M12" s="387"/>
    </row>
    <row r="13" spans="1:13" s="351" customFormat="1" ht="15" customHeight="1">
      <c r="A13" s="733"/>
      <c r="B13" s="1718"/>
      <c r="C13" s="888"/>
      <c r="D13" s="1209"/>
      <c r="E13" s="1210">
        <f t="shared" si="0"/>
        <v>0</v>
      </c>
      <c r="F13" s="1841">
        <f t="shared" si="1"/>
        <v>0</v>
      </c>
      <c r="G13" s="888"/>
      <c r="H13" s="888"/>
      <c r="I13" s="1146">
        <f t="shared" si="2"/>
        <v>0</v>
      </c>
      <c r="J13" s="1209"/>
      <c r="K13" s="1146">
        <f t="shared" si="3"/>
        <v>0</v>
      </c>
      <c r="L13" s="2543">
        <f t="shared" si="4"/>
        <v>0</v>
      </c>
      <c r="M13" s="387"/>
    </row>
    <row r="14" spans="1:13" s="351" customFormat="1" ht="15" customHeight="1">
      <c r="A14" s="733"/>
      <c r="B14" s="1718"/>
      <c r="C14" s="888"/>
      <c r="D14" s="1209"/>
      <c r="E14" s="1210">
        <f t="shared" si="0"/>
        <v>0</v>
      </c>
      <c r="F14" s="1841">
        <f t="shared" si="1"/>
        <v>0</v>
      </c>
      <c r="G14" s="888"/>
      <c r="H14" s="888"/>
      <c r="I14" s="1146">
        <f t="shared" si="2"/>
        <v>0</v>
      </c>
      <c r="J14" s="1209"/>
      <c r="K14" s="1146">
        <f t="shared" si="3"/>
        <v>0</v>
      </c>
      <c r="L14" s="2543">
        <f t="shared" si="4"/>
        <v>0</v>
      </c>
      <c r="M14" s="387"/>
    </row>
    <row r="15" spans="1:13" s="351" customFormat="1" ht="15" customHeight="1">
      <c r="A15" s="733"/>
      <c r="B15" s="1718"/>
      <c r="C15" s="888"/>
      <c r="D15" s="1209"/>
      <c r="E15" s="1210">
        <f t="shared" si="0"/>
        <v>0</v>
      </c>
      <c r="F15" s="1841">
        <f t="shared" si="1"/>
        <v>0</v>
      </c>
      <c r="G15" s="888"/>
      <c r="H15" s="888"/>
      <c r="I15" s="1146">
        <f t="shared" si="2"/>
        <v>0</v>
      </c>
      <c r="J15" s="1209"/>
      <c r="K15" s="1146">
        <f t="shared" si="3"/>
        <v>0</v>
      </c>
      <c r="L15" s="2543">
        <f t="shared" si="4"/>
        <v>0</v>
      </c>
      <c r="M15" s="387"/>
    </row>
    <row r="16" spans="1:13" s="351" customFormat="1" ht="15" customHeight="1">
      <c r="A16" s="733"/>
      <c r="B16" s="1718"/>
      <c r="C16" s="888"/>
      <c r="D16" s="1209"/>
      <c r="E16" s="1210">
        <f t="shared" si="0"/>
        <v>0</v>
      </c>
      <c r="F16" s="1841">
        <f t="shared" si="1"/>
        <v>0</v>
      </c>
      <c r="G16" s="888"/>
      <c r="H16" s="888"/>
      <c r="I16" s="1146">
        <f t="shared" si="2"/>
        <v>0</v>
      </c>
      <c r="J16" s="1209"/>
      <c r="K16" s="1146">
        <f t="shared" si="3"/>
        <v>0</v>
      </c>
      <c r="L16" s="2543">
        <f t="shared" si="4"/>
        <v>0</v>
      </c>
      <c r="M16" s="387"/>
    </row>
    <row r="17" spans="1:13" s="351" customFormat="1" ht="15" customHeight="1">
      <c r="A17" s="733"/>
      <c r="B17" s="1718"/>
      <c r="C17" s="888"/>
      <c r="D17" s="1209"/>
      <c r="E17" s="1210">
        <f t="shared" si="0"/>
        <v>0</v>
      </c>
      <c r="F17" s="1841">
        <f t="shared" si="1"/>
        <v>0</v>
      </c>
      <c r="G17" s="888"/>
      <c r="H17" s="888"/>
      <c r="I17" s="1146">
        <f t="shared" si="2"/>
        <v>0</v>
      </c>
      <c r="J17" s="1209"/>
      <c r="K17" s="1146">
        <f t="shared" si="3"/>
        <v>0</v>
      </c>
      <c r="L17" s="2543">
        <f t="shared" si="4"/>
        <v>0</v>
      </c>
      <c r="M17" s="387"/>
    </row>
    <row r="18" spans="1:13" s="351" customFormat="1" ht="15" customHeight="1">
      <c r="A18" s="733"/>
      <c r="B18" s="1718"/>
      <c r="C18" s="888"/>
      <c r="D18" s="1209"/>
      <c r="E18" s="1210">
        <f t="shared" si="0"/>
        <v>0</v>
      </c>
      <c r="F18" s="1841">
        <f t="shared" si="1"/>
        <v>0</v>
      </c>
      <c r="G18" s="888"/>
      <c r="H18" s="888"/>
      <c r="I18" s="1146">
        <f t="shared" si="2"/>
        <v>0</v>
      </c>
      <c r="J18" s="1209"/>
      <c r="K18" s="1146">
        <f t="shared" si="3"/>
        <v>0</v>
      </c>
      <c r="L18" s="2543">
        <f t="shared" si="4"/>
        <v>0</v>
      </c>
      <c r="M18" s="387"/>
    </row>
    <row r="19" spans="1:13" s="351" customFormat="1" ht="15" customHeight="1">
      <c r="A19" s="733"/>
      <c r="B19" s="1718"/>
      <c r="C19" s="888"/>
      <c r="D19" s="1209"/>
      <c r="E19" s="1210">
        <f t="shared" si="0"/>
        <v>0</v>
      </c>
      <c r="F19" s="1841">
        <f t="shared" si="1"/>
        <v>0</v>
      </c>
      <c r="G19" s="888"/>
      <c r="H19" s="888"/>
      <c r="I19" s="1146">
        <f t="shared" si="2"/>
        <v>0</v>
      </c>
      <c r="J19" s="1209"/>
      <c r="K19" s="1146">
        <f t="shared" si="3"/>
        <v>0</v>
      </c>
      <c r="L19" s="2543">
        <f t="shared" si="4"/>
        <v>0</v>
      </c>
      <c r="M19" s="387"/>
    </row>
    <row r="20" spans="1:13" s="351" customFormat="1" ht="15" customHeight="1">
      <c r="A20" s="733"/>
      <c r="B20" s="1718"/>
      <c r="C20" s="888"/>
      <c r="D20" s="1209"/>
      <c r="E20" s="1210">
        <f t="shared" si="0"/>
        <v>0</v>
      </c>
      <c r="F20" s="1841">
        <f t="shared" si="1"/>
        <v>0</v>
      </c>
      <c r="G20" s="888"/>
      <c r="H20" s="888"/>
      <c r="I20" s="1146">
        <f>C20+G20-H20</f>
        <v>0</v>
      </c>
      <c r="J20" s="1209"/>
      <c r="K20" s="1146">
        <f t="shared" si="3"/>
        <v>0</v>
      </c>
      <c r="L20" s="2543">
        <f t="shared" si="4"/>
        <v>0</v>
      </c>
      <c r="M20" s="387"/>
    </row>
    <row r="21" spans="1:13" ht="15" customHeight="1">
      <c r="A21" s="2544"/>
      <c r="B21" s="1840"/>
      <c r="C21" s="1842"/>
      <c r="D21" s="1842"/>
      <c r="E21" s="1842"/>
      <c r="F21" s="1843"/>
      <c r="G21" s="1842"/>
      <c r="H21" s="1842"/>
      <c r="I21" s="1842"/>
      <c r="J21" s="1842"/>
      <c r="K21" s="1842"/>
      <c r="L21" s="2545"/>
      <c r="M21" s="361"/>
    </row>
    <row r="22" spans="1:13" ht="15" customHeight="1" thickBot="1">
      <c r="A22" s="2134" t="s">
        <v>220</v>
      </c>
      <c r="B22" s="2135"/>
      <c r="C22" s="1862">
        <f t="shared" ref="C22:L22" si="5">SUM(C9:C21)</f>
        <v>0</v>
      </c>
      <c r="D22" s="1862">
        <f>SUM(D9:D21)</f>
        <v>0</v>
      </c>
      <c r="E22" s="1862">
        <f>SUM(E9:E21)</f>
        <v>0</v>
      </c>
      <c r="F22" s="2546">
        <f t="shared" si="5"/>
        <v>0</v>
      </c>
      <c r="G22" s="1862">
        <f>SUM(G9:G21)</f>
        <v>0</v>
      </c>
      <c r="H22" s="1862">
        <f>SUM(H9:H21)</f>
        <v>0</v>
      </c>
      <c r="I22" s="1862">
        <f>SUM(I9:I21)</f>
        <v>0</v>
      </c>
      <c r="J22" s="1862">
        <f>SUM(J9:J21)</f>
        <v>0</v>
      </c>
      <c r="K22" s="1862">
        <f t="shared" si="5"/>
        <v>0</v>
      </c>
      <c r="L22" s="2547">
        <f t="shared" si="5"/>
        <v>0</v>
      </c>
      <c r="M22" s="361"/>
    </row>
    <row r="23" spans="1:13" ht="15" customHeight="1">
      <c r="A23" s="96"/>
      <c r="B23" s="96"/>
      <c r="C23" s="96"/>
      <c r="D23" s="96"/>
      <c r="E23" s="96"/>
      <c r="F23" s="96"/>
      <c r="G23" s="96"/>
      <c r="H23" s="96"/>
      <c r="I23" s="96"/>
      <c r="J23" s="96"/>
      <c r="K23" s="96"/>
      <c r="L23" s="96"/>
    </row>
  </sheetData>
  <sheetProtection insertRows="0" deleteRows="0"/>
  <mergeCells count="6">
    <mergeCell ref="A7:A8"/>
    <mergeCell ref="C7:F7"/>
    <mergeCell ref="G7:G8"/>
    <mergeCell ref="H7:H8"/>
    <mergeCell ref="I7:L7"/>
    <mergeCell ref="B7:B8"/>
  </mergeCells>
  <phoneticPr fontId="5" type="noConversion"/>
  <printOptions horizontalCentered="1"/>
  <pageMargins left="0.70866141732283472" right="0.70866141732283472" top="0.74803149606299213" bottom="0.74803149606299213" header="0.31496062992125984" footer="0.31496062992125984"/>
  <pageSetup paperSize="9" scale="83" fitToHeight="0" orientation="landscape" blackAndWhite="1" verticalDpi="1200" r:id="rId1"/>
  <headerFooter alignWithMargins="0"/>
  <legacyDrawingHF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002060"/>
    <pageSetUpPr fitToPage="1"/>
  </sheetPr>
  <dimension ref="A1:N39"/>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K19" sqref="K19"/>
    </sheetView>
  </sheetViews>
  <sheetFormatPr defaultColWidth="9.140625" defaultRowHeight="12" customHeight="1"/>
  <cols>
    <col min="1" max="1" width="5.7109375" style="303" customWidth="1"/>
    <col min="2" max="2" width="30.7109375" style="303" customWidth="1"/>
    <col min="3" max="3" width="16.7109375" style="303" customWidth="1"/>
    <col min="4" max="14" width="12.7109375" style="303" customWidth="1"/>
    <col min="15" max="16384" width="9.140625" style="303"/>
  </cols>
  <sheetData>
    <row r="1" spans="1:14" s="639" customFormat="1" ht="15" customHeight="1">
      <c r="A1" s="2691" t="str">
        <f>HYPERLINK("#负债表审定!A1","返回负债表审定")</f>
        <v>返回负债表审定</v>
      </c>
      <c r="B1" s="2692" t="str">
        <f>HYPERLINK("#负债表原报!A1","返回负债表原报")</f>
        <v>返回负债表原报</v>
      </c>
    </row>
    <row r="2" spans="1:14" s="727" customFormat="1" ht="30" customHeight="1">
      <c r="A2" s="582" t="s">
        <v>2419</v>
      </c>
      <c r="B2" s="704"/>
      <c r="C2" s="704"/>
      <c r="D2" s="704"/>
      <c r="E2" s="704"/>
      <c r="F2" s="704"/>
      <c r="G2" s="704"/>
      <c r="H2" s="704"/>
      <c r="I2" s="704"/>
      <c r="J2" s="704"/>
      <c r="K2" s="704"/>
      <c r="L2" s="704"/>
      <c r="M2" s="704"/>
      <c r="N2" s="704"/>
    </row>
    <row r="3" spans="1:14" s="1200" customFormat="1" ht="11.25">
      <c r="A3" s="985"/>
      <c r="B3" s="985"/>
      <c r="C3" s="985"/>
      <c r="D3" s="985"/>
      <c r="E3" s="985"/>
      <c r="F3" s="985"/>
      <c r="G3" s="985"/>
      <c r="H3" s="985"/>
      <c r="I3" s="985"/>
      <c r="J3" s="985"/>
      <c r="K3" s="985"/>
      <c r="L3" s="985"/>
      <c r="M3" s="985"/>
      <c r="N3" s="944" t="str">
        <f>"单位："&amp;表头!$C$5</f>
        <v>单位：人民币元</v>
      </c>
    </row>
    <row r="4" spans="1:14" s="958" customFormat="1">
      <c r="A4" s="1155" t="str">
        <f>"客户："&amp;表头!C3</f>
        <v>客户：</v>
      </c>
      <c r="B4" s="945"/>
      <c r="C4" s="956"/>
      <c r="D4" s="956"/>
      <c r="E4" s="956"/>
      <c r="F4" s="1221"/>
      <c r="G4" s="1221"/>
      <c r="H4" s="1221"/>
      <c r="I4" s="1221"/>
      <c r="J4" s="956">
        <v>0</v>
      </c>
      <c r="K4" s="956"/>
      <c r="L4" s="956"/>
      <c r="M4" s="1606" t="s">
        <v>1460</v>
      </c>
      <c r="N4" s="2027" t="s">
        <v>2092</v>
      </c>
    </row>
    <row r="5" spans="1:14" s="958" customFormat="1" ht="11.25">
      <c r="A5" s="1155" t="str">
        <f>"报表截止日："&amp;TEXT(表头!C4,"yyyy-mm-dd")</f>
        <v>报表截止日：2019-12-31</v>
      </c>
      <c r="B5" s="945"/>
      <c r="C5" s="956"/>
      <c r="D5" s="956"/>
      <c r="E5" s="956"/>
      <c r="F5" s="1221"/>
      <c r="G5" s="1221"/>
      <c r="H5" s="1221"/>
      <c r="I5" s="1221"/>
      <c r="J5" s="956">
        <v>0</v>
      </c>
      <c r="K5" s="956"/>
      <c r="L5" s="956"/>
      <c r="M5" s="1606" t="s">
        <v>1461</v>
      </c>
      <c r="N5" s="955"/>
    </row>
    <row r="6" spans="1:14" s="1200" customFormat="1" ht="8.1" customHeight="1" thickBot="1">
      <c r="A6" s="1337"/>
      <c r="B6" s="1337"/>
      <c r="C6" s="1337"/>
      <c r="D6" s="1337"/>
      <c r="E6" s="1337"/>
      <c r="F6" s="1337"/>
      <c r="G6" s="1337"/>
      <c r="H6" s="1337"/>
      <c r="I6" s="1337"/>
      <c r="J6" s="1337"/>
      <c r="K6" s="1337"/>
      <c r="L6" s="1337"/>
      <c r="M6" s="1337"/>
      <c r="N6" s="1337"/>
    </row>
    <row r="7" spans="1:14" s="1618" customFormat="1" ht="15" customHeight="1">
      <c r="A7" s="2891" t="s">
        <v>398</v>
      </c>
      <c r="B7" s="3038" t="s">
        <v>717</v>
      </c>
      <c r="C7" s="2893" t="s">
        <v>719</v>
      </c>
      <c r="D7" s="2893" t="s">
        <v>2256</v>
      </c>
      <c r="E7" s="2893"/>
      <c r="F7" s="2893"/>
      <c r="G7" s="2893" t="s">
        <v>136</v>
      </c>
      <c r="H7" s="2893"/>
      <c r="I7" s="2893" t="s">
        <v>214</v>
      </c>
      <c r="J7" s="2893"/>
      <c r="K7" s="2893" t="s">
        <v>2257</v>
      </c>
      <c r="L7" s="2893"/>
      <c r="M7" s="2893"/>
      <c r="N7" s="2894" t="s">
        <v>7</v>
      </c>
    </row>
    <row r="8" spans="1:14" s="1618" customFormat="1" ht="15" customHeight="1">
      <c r="A8" s="2892"/>
      <c r="B8" s="3039"/>
      <c r="C8" s="2900"/>
      <c r="D8" s="894" t="s">
        <v>652</v>
      </c>
      <c r="E8" s="894" t="s">
        <v>1034</v>
      </c>
      <c r="F8" s="894" t="s">
        <v>1038</v>
      </c>
      <c r="G8" s="894" t="s">
        <v>718</v>
      </c>
      <c r="H8" s="894" t="s">
        <v>619</v>
      </c>
      <c r="I8" s="894" t="s">
        <v>718</v>
      </c>
      <c r="J8" s="894" t="s">
        <v>619</v>
      </c>
      <c r="K8" s="894" t="s">
        <v>135</v>
      </c>
      <c r="L8" s="894" t="s">
        <v>1035</v>
      </c>
      <c r="M8" s="894" t="s">
        <v>1040</v>
      </c>
      <c r="N8" s="2895"/>
    </row>
    <row r="9" spans="1:14" s="299" customFormat="1" ht="15" customHeight="1">
      <c r="A9" s="1355">
        <v>1</v>
      </c>
      <c r="B9" s="1367"/>
      <c r="C9" s="1306"/>
      <c r="D9" s="30"/>
      <c r="E9" s="1844"/>
      <c r="F9" s="1210">
        <f>D9+E9</f>
        <v>0</v>
      </c>
      <c r="G9" s="30"/>
      <c r="H9" s="30"/>
      <c r="I9" s="30"/>
      <c r="J9" s="30"/>
      <c r="K9" s="41">
        <f>D9+H9-J9</f>
        <v>0</v>
      </c>
      <c r="L9" s="1844"/>
      <c r="M9" s="1210">
        <f>K9+L9</f>
        <v>0</v>
      </c>
      <c r="N9" s="1393"/>
    </row>
    <row r="10" spans="1:14" s="299" customFormat="1" ht="15" customHeight="1">
      <c r="A10" s="1355">
        <v>2</v>
      </c>
      <c r="B10" s="1367"/>
      <c r="C10" s="1306"/>
      <c r="D10" s="30"/>
      <c r="E10" s="1844"/>
      <c r="F10" s="1210">
        <f t="shared" ref="F10:F17" si="0">D10+E10</f>
        <v>0</v>
      </c>
      <c r="G10" s="30"/>
      <c r="H10" s="30"/>
      <c r="I10" s="30"/>
      <c r="J10" s="30"/>
      <c r="K10" s="41">
        <f t="shared" ref="K10:K17" si="1">D10+H10-J10</f>
        <v>0</v>
      </c>
      <c r="L10" s="1844"/>
      <c r="M10" s="1210">
        <f t="shared" ref="M10:M18" si="2">K10+L10</f>
        <v>0</v>
      </c>
      <c r="N10" s="1393"/>
    </row>
    <row r="11" spans="1:14" s="299" customFormat="1" ht="15" customHeight="1">
      <c r="A11" s="1355">
        <v>3</v>
      </c>
      <c r="B11" s="1367"/>
      <c r="C11" s="1367"/>
      <c r="D11" s="30"/>
      <c r="E11" s="1844"/>
      <c r="F11" s="1210">
        <f t="shared" si="0"/>
        <v>0</v>
      </c>
      <c r="G11" s="30"/>
      <c r="H11" s="30"/>
      <c r="I11" s="30"/>
      <c r="J11" s="30"/>
      <c r="K11" s="41">
        <f t="shared" si="1"/>
        <v>0</v>
      </c>
      <c r="L11" s="1844"/>
      <c r="M11" s="1210">
        <f t="shared" si="2"/>
        <v>0</v>
      </c>
      <c r="N11" s="1393"/>
    </row>
    <row r="12" spans="1:14" s="299" customFormat="1" ht="15" customHeight="1">
      <c r="A12" s="1355">
        <v>4</v>
      </c>
      <c r="B12" s="1367"/>
      <c r="C12" s="1367"/>
      <c r="D12" s="30"/>
      <c r="E12" s="1844"/>
      <c r="F12" s="1210">
        <f t="shared" si="0"/>
        <v>0</v>
      </c>
      <c r="G12" s="30"/>
      <c r="H12" s="30"/>
      <c r="I12" s="30"/>
      <c r="J12" s="30"/>
      <c r="K12" s="41">
        <f t="shared" si="1"/>
        <v>0</v>
      </c>
      <c r="L12" s="1844"/>
      <c r="M12" s="1210">
        <f t="shared" si="2"/>
        <v>0</v>
      </c>
      <c r="N12" s="1393"/>
    </row>
    <row r="13" spans="1:14" s="299" customFormat="1" ht="15" customHeight="1">
      <c r="A13" s="1355">
        <v>5</v>
      </c>
      <c r="B13" s="1367"/>
      <c r="C13" s="1367"/>
      <c r="D13" s="30"/>
      <c r="E13" s="1844"/>
      <c r="F13" s="1210">
        <f t="shared" si="0"/>
        <v>0</v>
      </c>
      <c r="G13" s="30"/>
      <c r="H13" s="30"/>
      <c r="I13" s="30"/>
      <c r="J13" s="30"/>
      <c r="K13" s="41">
        <f t="shared" si="1"/>
        <v>0</v>
      </c>
      <c r="L13" s="1844"/>
      <c r="M13" s="1210">
        <f t="shared" si="2"/>
        <v>0</v>
      </c>
      <c r="N13" s="1393"/>
    </row>
    <row r="14" spans="1:14" s="299" customFormat="1" ht="15" customHeight="1">
      <c r="A14" s="1355">
        <v>6</v>
      </c>
      <c r="B14" s="1367"/>
      <c r="C14" s="1367"/>
      <c r="D14" s="30"/>
      <c r="E14" s="1844"/>
      <c r="F14" s="1210">
        <f t="shared" si="0"/>
        <v>0</v>
      </c>
      <c r="G14" s="30"/>
      <c r="H14" s="30"/>
      <c r="I14" s="30"/>
      <c r="J14" s="30"/>
      <c r="K14" s="41">
        <f t="shared" si="1"/>
        <v>0</v>
      </c>
      <c r="L14" s="1844"/>
      <c r="M14" s="1210">
        <f t="shared" si="2"/>
        <v>0</v>
      </c>
      <c r="N14" s="1393"/>
    </row>
    <row r="15" spans="1:14" s="299" customFormat="1" ht="15" customHeight="1">
      <c r="A15" s="1355">
        <v>7</v>
      </c>
      <c r="B15" s="1367"/>
      <c r="C15" s="1367"/>
      <c r="D15" s="30"/>
      <c r="E15" s="1844"/>
      <c r="F15" s="1210">
        <f t="shared" si="0"/>
        <v>0</v>
      </c>
      <c r="G15" s="30"/>
      <c r="H15" s="30"/>
      <c r="I15" s="30"/>
      <c r="J15" s="30"/>
      <c r="K15" s="41">
        <f t="shared" si="1"/>
        <v>0</v>
      </c>
      <c r="L15" s="1844"/>
      <c r="M15" s="1210">
        <f t="shared" si="2"/>
        <v>0</v>
      </c>
      <c r="N15" s="1393"/>
    </row>
    <row r="16" spans="1:14" s="299" customFormat="1" ht="15" customHeight="1">
      <c r="A16" s="1355">
        <v>8</v>
      </c>
      <c r="B16" s="1367"/>
      <c r="C16" s="1367"/>
      <c r="D16" s="30"/>
      <c r="E16" s="1844"/>
      <c r="F16" s="1210">
        <f t="shared" si="0"/>
        <v>0</v>
      </c>
      <c r="G16" s="30"/>
      <c r="H16" s="30"/>
      <c r="I16" s="30"/>
      <c r="J16" s="30"/>
      <c r="K16" s="41">
        <f t="shared" si="1"/>
        <v>0</v>
      </c>
      <c r="L16" s="1844"/>
      <c r="M16" s="1210">
        <f t="shared" si="2"/>
        <v>0</v>
      </c>
      <c r="N16" s="1393"/>
    </row>
    <row r="17" spans="1:14" s="299" customFormat="1" ht="15" customHeight="1">
      <c r="A17" s="1355">
        <v>9</v>
      </c>
      <c r="B17" s="1367"/>
      <c r="C17" s="1367"/>
      <c r="D17" s="30"/>
      <c r="E17" s="1844"/>
      <c r="F17" s="1210">
        <f t="shared" si="0"/>
        <v>0</v>
      </c>
      <c r="G17" s="30"/>
      <c r="H17" s="30"/>
      <c r="I17" s="30"/>
      <c r="J17" s="30"/>
      <c r="K17" s="41">
        <f t="shared" si="1"/>
        <v>0</v>
      </c>
      <c r="L17" s="1844"/>
      <c r="M17" s="1210">
        <f t="shared" si="2"/>
        <v>0</v>
      </c>
      <c r="N17" s="1393"/>
    </row>
    <row r="18" spans="1:14" s="299" customFormat="1" ht="15" customHeight="1">
      <c r="A18" s="1355">
        <v>10</v>
      </c>
      <c r="B18" s="1367"/>
      <c r="C18" s="1367"/>
      <c r="D18" s="30"/>
      <c r="E18" s="1844"/>
      <c r="F18" s="1210">
        <f>D18+E18</f>
        <v>0</v>
      </c>
      <c r="G18" s="30"/>
      <c r="H18" s="30"/>
      <c r="I18" s="30"/>
      <c r="J18" s="30"/>
      <c r="K18" s="41">
        <f>D18+H18-J18</f>
        <v>0</v>
      </c>
      <c r="L18" s="1844"/>
      <c r="M18" s="1210">
        <f t="shared" si="2"/>
        <v>0</v>
      </c>
      <c r="N18" s="1393"/>
    </row>
    <row r="19" spans="1:14" ht="15" customHeight="1">
      <c r="A19" s="1358"/>
      <c r="B19" s="1359"/>
      <c r="C19" s="1368"/>
      <c r="D19" s="34"/>
      <c r="E19" s="34"/>
      <c r="F19" s="34"/>
      <c r="G19" s="34"/>
      <c r="H19" s="34"/>
      <c r="I19" s="34"/>
      <c r="J19" s="34"/>
      <c r="K19" s="34"/>
      <c r="L19" s="34"/>
      <c r="M19" s="31"/>
      <c r="N19" s="1492"/>
    </row>
    <row r="20" spans="1:14" ht="15" customHeight="1" thickBot="1">
      <c r="A20" s="2901" t="s">
        <v>220</v>
      </c>
      <c r="B20" s="2902"/>
      <c r="C20" s="1391"/>
      <c r="D20" s="58">
        <f>SUM(D9:D19)</f>
        <v>0</v>
      </c>
      <c r="E20" s="58">
        <f>SUM(E9:E19)</f>
        <v>0</v>
      </c>
      <c r="F20" s="58">
        <f>SUM(F9:F19)</f>
        <v>0</v>
      </c>
      <c r="G20" s="58">
        <f>SUM(G9:G19)</f>
        <v>0</v>
      </c>
      <c r="H20" s="58">
        <f t="shared" ref="H20:M20" si="3">SUM(H9:H19)</f>
        <v>0</v>
      </c>
      <c r="I20" s="58">
        <f t="shared" si="3"/>
        <v>0</v>
      </c>
      <c r="J20" s="58">
        <f t="shared" si="3"/>
        <v>0</v>
      </c>
      <c r="K20" s="58">
        <f>SUM(K9:K19)</f>
        <v>0</v>
      </c>
      <c r="L20" s="58">
        <f t="shared" si="3"/>
        <v>0</v>
      </c>
      <c r="M20" s="58">
        <f t="shared" si="3"/>
        <v>0</v>
      </c>
      <c r="N20" s="1493"/>
    </row>
    <row r="21" spans="1:14" ht="15" customHeight="1">
      <c r="A21" s="303" t="s">
        <v>190</v>
      </c>
    </row>
    <row r="22" spans="1:14" ht="15" customHeight="1">
      <c r="A22" s="303" t="s">
        <v>720</v>
      </c>
    </row>
    <row r="23" spans="1:14" ht="15" customHeight="1">
      <c r="A23" s="303" t="s">
        <v>721</v>
      </c>
    </row>
    <row r="24" spans="1:14" ht="15" customHeight="1">
      <c r="A24" s="303" t="s">
        <v>722</v>
      </c>
    </row>
    <row r="25" spans="1:14" ht="15" customHeight="1">
      <c r="A25" s="303" t="s">
        <v>2546</v>
      </c>
    </row>
    <row r="39" ht="9" customHeight="1"/>
  </sheetData>
  <sheetProtection insertRows="0" deleteRows="0" autoFilter="0"/>
  <mergeCells count="9">
    <mergeCell ref="K7:M7"/>
    <mergeCell ref="N7:N8"/>
    <mergeCell ref="A20:B20"/>
    <mergeCell ref="A7:A8"/>
    <mergeCell ref="B7:B8"/>
    <mergeCell ref="C7:C8"/>
    <mergeCell ref="D7:F7"/>
    <mergeCell ref="G7:H7"/>
    <mergeCell ref="I7:J7"/>
  </mergeCells>
  <phoneticPr fontId="5" type="noConversion"/>
  <dataValidations count="2">
    <dataValidation type="list" allowBlank="1" showInputMessage="1" showErrorMessage="1" sqref="B10:B18">
      <formula1>"交易性债券投资,交易性权益工具投资,指定为以公允价值计量且其变动计入当期损益的金融资产,衍生金融资产"</formula1>
    </dataValidation>
    <dataValidation type="list" allowBlank="1" showInputMessage="1" showErrorMessage="1" sqref="B9">
      <formula1>"交易性债券投资,交易性权益工具投资,指定为以公允价值计量且其变动计入当期损益的金融资产,衍生金融资产,其他"</formula1>
    </dataValidation>
  </dataValidations>
  <printOptions horizontalCentered="1"/>
  <pageMargins left="0.31496062992125984" right="0.31496062992125984" top="0.74803149606299213" bottom="0.74803149606299213" header="0.31496062992125984" footer="0.31496062992125984"/>
  <pageSetup paperSize="9" scale="81" fitToHeight="0" orientation="landscape" blackAndWhite="1" verticalDpi="1200" r:id="rId1"/>
  <headerFooter alignWithMargins="0"/>
  <legacyDrawingHF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002060"/>
    <pageSetUpPr fitToPage="1"/>
  </sheetPr>
  <dimension ref="A1:K21"/>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H15" sqref="H15"/>
    </sheetView>
  </sheetViews>
  <sheetFormatPr defaultColWidth="10.28515625" defaultRowHeight="12" customHeight="1"/>
  <cols>
    <col min="1" max="1" width="54.42578125" style="389" customWidth="1"/>
    <col min="2" max="9" width="12.7109375" style="389" customWidth="1"/>
    <col min="10" max="10" width="16.7109375" style="389" customWidth="1"/>
    <col min="11" max="11" width="7.42578125" style="389" customWidth="1"/>
    <col min="12" max="16384" width="10.28515625" style="389"/>
  </cols>
  <sheetData>
    <row r="1" spans="1:11" s="694" customFormat="1" ht="15" customHeight="1">
      <c r="A1" s="2691" t="str">
        <f>HYPERLINK("#负债表审定!A1","返回负债表审定")</f>
        <v>返回负债表审定</v>
      </c>
      <c r="B1" s="2692" t="str">
        <f>HYPERLINK("#负债表原报!A1","返回负债表原报")</f>
        <v>返回负债表原报</v>
      </c>
    </row>
    <row r="2" spans="1:11" s="388" customFormat="1" ht="30" customHeight="1">
      <c r="A2" s="912" t="s">
        <v>2420</v>
      </c>
      <c r="B2" s="181"/>
      <c r="C2" s="181"/>
      <c r="D2" s="181"/>
      <c r="E2" s="181"/>
      <c r="F2" s="181"/>
      <c r="G2" s="181"/>
      <c r="H2" s="181"/>
      <c r="I2" s="181"/>
      <c r="J2" s="181"/>
      <c r="K2" s="181"/>
    </row>
    <row r="3" spans="1:11" s="1847" customFormat="1" ht="11.25">
      <c r="A3" s="1681"/>
      <c r="B3" s="942"/>
      <c r="C3" s="942"/>
      <c r="D3" s="942"/>
      <c r="E3" s="942"/>
      <c r="F3" s="1845"/>
      <c r="G3" s="1846"/>
      <c r="H3" s="1846"/>
      <c r="I3" s="1846"/>
      <c r="J3" s="1846"/>
      <c r="K3" s="944" t="str">
        <f>"单位："&amp;表头!$C$5</f>
        <v>单位：人民币元</v>
      </c>
    </row>
    <row r="4" spans="1:11" s="1684" customFormat="1">
      <c r="A4" s="945" t="str">
        <f>"客户："&amp;表头!C3</f>
        <v>客户：</v>
      </c>
      <c r="B4" s="942"/>
      <c r="C4" s="942"/>
      <c r="D4" s="942"/>
      <c r="E4" s="948" t="str">
        <f>"编制人员："&amp;表头!$C$6</f>
        <v>编制人员：</v>
      </c>
      <c r="F4" s="1845"/>
      <c r="G4" s="1652"/>
      <c r="H4" s="1652"/>
      <c r="I4" s="1652"/>
      <c r="J4" s="1653" t="s">
        <v>1460</v>
      </c>
      <c r="K4" s="2088" t="s">
        <v>2093</v>
      </c>
    </row>
    <row r="5" spans="1:11" s="1684" customFormat="1" ht="11.25">
      <c r="A5" s="945" t="str">
        <f>"报表截止日："&amp;TEXT(表头!C4,"yyyy-mm-dd")</f>
        <v>报表截止日：2019-12-31</v>
      </c>
      <c r="B5" s="942"/>
      <c r="C5" s="942"/>
      <c r="D5" s="942"/>
      <c r="E5" s="948" t="str">
        <f>"会计主管："&amp;表头!$C$7</f>
        <v>会计主管：</v>
      </c>
      <c r="F5" s="1845"/>
      <c r="G5" s="1652"/>
      <c r="H5" s="1652"/>
      <c r="I5" s="1652"/>
      <c r="J5" s="1653" t="s">
        <v>1461</v>
      </c>
      <c r="K5" s="1681"/>
    </row>
    <row r="6" spans="1:11" s="1847" customFormat="1" ht="8.1" customHeight="1" thickBot="1">
      <c r="A6" s="1654"/>
      <c r="B6" s="1654"/>
      <c r="C6" s="1654"/>
      <c r="D6" s="1654"/>
      <c r="E6" s="1654"/>
      <c r="F6" s="1654"/>
      <c r="G6" s="1654"/>
      <c r="H6" s="1654"/>
      <c r="I6" s="1654"/>
      <c r="J6" s="1654"/>
      <c r="K6" s="1654"/>
    </row>
    <row r="7" spans="1:11" s="1680" customFormat="1" ht="15" customHeight="1">
      <c r="A7" s="2487" t="s">
        <v>138</v>
      </c>
      <c r="B7" s="2488" t="s">
        <v>137</v>
      </c>
      <c r="C7" s="2488" t="s">
        <v>1057</v>
      </c>
      <c r="D7" s="2488" t="s">
        <v>1058</v>
      </c>
      <c r="E7" s="2488" t="s">
        <v>136</v>
      </c>
      <c r="F7" s="2488" t="s">
        <v>214</v>
      </c>
      <c r="G7" s="2488" t="s">
        <v>135</v>
      </c>
      <c r="H7" s="2488" t="s">
        <v>1059</v>
      </c>
      <c r="I7" s="2488" t="s">
        <v>1060</v>
      </c>
      <c r="J7" s="3065" t="s">
        <v>1945</v>
      </c>
      <c r="K7" s="3125"/>
    </row>
    <row r="8" spans="1:11" s="355" customFormat="1" ht="15" customHeight="1">
      <c r="A8" s="2548" t="s">
        <v>1946</v>
      </c>
      <c r="B8" s="128"/>
      <c r="C8" s="528"/>
      <c r="D8" s="527">
        <f>B8+C8</f>
        <v>0</v>
      </c>
      <c r="E8" s="128"/>
      <c r="F8" s="128"/>
      <c r="G8" s="126">
        <f t="shared" ref="G8:G12" si="0">B8+E8-F8</f>
        <v>0</v>
      </c>
      <c r="H8" s="528"/>
      <c r="I8" s="527">
        <f>G8+H8</f>
        <v>0</v>
      </c>
      <c r="J8" s="3126"/>
      <c r="K8" s="3127"/>
    </row>
    <row r="9" spans="1:11" s="355" customFormat="1" ht="15" customHeight="1">
      <c r="A9" s="2548" t="s">
        <v>1947</v>
      </c>
      <c r="B9" s="127">
        <f>SUM(B10:B13)</f>
        <v>0</v>
      </c>
      <c r="C9" s="127">
        <f>SUM(C10:C13)</f>
        <v>0</v>
      </c>
      <c r="D9" s="127">
        <f t="shared" ref="D9:I9" si="1">SUM(D10:D13)</f>
        <v>0</v>
      </c>
      <c r="E9" s="127">
        <f t="shared" si="1"/>
        <v>0</v>
      </c>
      <c r="F9" s="127">
        <f t="shared" si="1"/>
        <v>0</v>
      </c>
      <c r="G9" s="127">
        <f t="shared" si="1"/>
        <v>0</v>
      </c>
      <c r="H9" s="127">
        <f t="shared" si="1"/>
        <v>0</v>
      </c>
      <c r="I9" s="127">
        <f t="shared" si="1"/>
        <v>0</v>
      </c>
      <c r="J9" s="3126"/>
      <c r="K9" s="3127"/>
    </row>
    <row r="10" spans="1:11" s="355" customFormat="1" ht="15" customHeight="1">
      <c r="A10" s="2549" t="s">
        <v>206</v>
      </c>
      <c r="B10" s="128"/>
      <c r="C10" s="528"/>
      <c r="D10" s="527">
        <f>B10+C10</f>
        <v>0</v>
      </c>
      <c r="E10" s="128"/>
      <c r="F10" s="128"/>
      <c r="G10" s="126">
        <f>B10+E10-F10</f>
        <v>0</v>
      </c>
      <c r="H10" s="528"/>
      <c r="I10" s="527">
        <f>G10+H10</f>
        <v>0</v>
      </c>
      <c r="J10" s="3126"/>
      <c r="K10" s="3127"/>
    </row>
    <row r="11" spans="1:11" s="355" customFormat="1" ht="15" customHeight="1">
      <c r="A11" s="2550" t="s">
        <v>141</v>
      </c>
      <c r="B11" s="128"/>
      <c r="C11" s="528"/>
      <c r="D11" s="527">
        <f>B11+C11</f>
        <v>0</v>
      </c>
      <c r="E11" s="128"/>
      <c r="F11" s="128"/>
      <c r="G11" s="126">
        <f>B11+E11-F11</f>
        <v>0</v>
      </c>
      <c r="H11" s="528"/>
      <c r="I11" s="527">
        <f>G11+H11</f>
        <v>0</v>
      </c>
      <c r="J11" s="3126"/>
      <c r="K11" s="3127"/>
    </row>
    <row r="12" spans="1:11" s="355" customFormat="1" ht="15" customHeight="1">
      <c r="A12" s="2550" t="s">
        <v>207</v>
      </c>
      <c r="B12" s="128"/>
      <c r="C12" s="528"/>
      <c r="D12" s="527">
        <f>B12+C12</f>
        <v>0</v>
      </c>
      <c r="E12" s="128"/>
      <c r="F12" s="128"/>
      <c r="G12" s="126">
        <f t="shared" si="0"/>
        <v>0</v>
      </c>
      <c r="H12" s="528"/>
      <c r="I12" s="527">
        <f>G12+H12</f>
        <v>0</v>
      </c>
      <c r="J12" s="3126"/>
      <c r="K12" s="3127"/>
    </row>
    <row r="13" spans="1:11" s="355" customFormat="1" ht="15" customHeight="1">
      <c r="A13" s="2153"/>
      <c r="B13" s="127"/>
      <c r="C13" s="127"/>
      <c r="D13" s="127"/>
      <c r="E13" s="127"/>
      <c r="F13" s="127"/>
      <c r="G13" s="126"/>
      <c r="H13" s="126"/>
      <c r="I13" s="126"/>
      <c r="J13" s="3130"/>
      <c r="K13" s="3131"/>
    </row>
    <row r="14" spans="1:11" s="355" customFormat="1" ht="15" customHeight="1">
      <c r="A14" s="2551" t="s">
        <v>220</v>
      </c>
      <c r="B14" s="127">
        <f>B8+B9</f>
        <v>0</v>
      </c>
      <c r="C14" s="127">
        <f>C8+C9</f>
        <v>0</v>
      </c>
      <c r="D14" s="127">
        <f>D8+D9</f>
        <v>0</v>
      </c>
      <c r="E14" s="127">
        <f>E8+E9</f>
        <v>0</v>
      </c>
      <c r="F14" s="127">
        <f>F8+F9</f>
        <v>0</v>
      </c>
      <c r="G14" s="127">
        <f t="shared" ref="G14:I14" si="2">G8+G9</f>
        <v>0</v>
      </c>
      <c r="H14" s="127">
        <f>H8+H9</f>
        <v>0</v>
      </c>
      <c r="I14" s="127">
        <f t="shared" si="2"/>
        <v>0</v>
      </c>
      <c r="J14" s="3132"/>
      <c r="K14" s="3133"/>
    </row>
    <row r="15" spans="1:11" s="355" customFormat="1" ht="15" customHeight="1" thickBot="1">
      <c r="A15" s="2552" t="s">
        <v>744</v>
      </c>
      <c r="B15" s="2553"/>
      <c r="C15" s="2553"/>
      <c r="D15" s="2553"/>
      <c r="E15" s="2553"/>
      <c r="F15" s="2553"/>
      <c r="G15" s="2554"/>
      <c r="H15" s="2554"/>
      <c r="I15" s="2554"/>
      <c r="J15" s="3128"/>
      <c r="K15" s="3129"/>
    </row>
    <row r="16" spans="1:11" ht="15" customHeight="1">
      <c r="A16" s="355" t="s">
        <v>178</v>
      </c>
    </row>
    <row r="17" spans="1:1" ht="15" customHeight="1">
      <c r="A17" s="355" t="s">
        <v>2547</v>
      </c>
    </row>
    <row r="18" spans="1:1" ht="15" customHeight="1">
      <c r="A18" s="355" t="s">
        <v>208</v>
      </c>
    </row>
    <row r="19" spans="1:1" ht="15" customHeight="1">
      <c r="A19" s="355" t="s">
        <v>745</v>
      </c>
    </row>
    <row r="20" spans="1:1" ht="15" customHeight="1">
      <c r="A20" s="355"/>
    </row>
    <row r="21" spans="1:1" ht="15" customHeight="1">
      <c r="A21" s="355"/>
    </row>
  </sheetData>
  <mergeCells count="9">
    <mergeCell ref="J7:K7"/>
    <mergeCell ref="J8:K8"/>
    <mergeCell ref="J9:K9"/>
    <mergeCell ref="J10:K10"/>
    <mergeCell ref="J15:K15"/>
    <mergeCell ref="J13:K13"/>
    <mergeCell ref="J14:K14"/>
    <mergeCell ref="J12:K12"/>
    <mergeCell ref="J11:K11"/>
  </mergeCells>
  <phoneticPr fontId="20" type="noConversion"/>
  <printOptions horizontalCentered="1"/>
  <pageMargins left="0.70866141732283472" right="0.70866141732283472" top="0.74803149606299213" bottom="0.74803149606299213" header="0.31496062992125984" footer="0.31496062992125984"/>
  <pageSetup paperSize="9" scale="81" fitToHeight="0" orientation="landscape" blackAndWhite="1" r:id="rId1"/>
  <headerFooter alignWithMargins="0"/>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T33"/>
  <sheetViews>
    <sheetView showZeros="0" view="pageBreakPreview" zoomScaleSheetLayoutView="100" workbookViewId="0">
      <selection activeCell="Q10" sqref="Q10"/>
    </sheetView>
  </sheetViews>
  <sheetFormatPr defaultColWidth="9.140625" defaultRowHeight="12" customHeight="1"/>
  <cols>
    <col min="1" max="1" width="12.85546875" style="298" customWidth="1"/>
    <col min="2" max="2" width="25.42578125" style="479" customWidth="1"/>
    <col min="3" max="3" width="17.28515625" style="479" customWidth="1"/>
    <col min="4" max="4" width="16" style="479" customWidth="1"/>
    <col min="5" max="5" width="7.85546875" style="479" customWidth="1"/>
    <col min="6" max="6" width="12.5703125" style="479" customWidth="1"/>
    <col min="7" max="7" width="8.28515625" style="479" customWidth="1"/>
    <col min="8" max="13" width="12.5703125" style="479" customWidth="1"/>
    <col min="14" max="14" width="9.7109375" style="479" customWidth="1"/>
    <col min="15" max="19" width="12.5703125" style="479" customWidth="1"/>
    <col min="20" max="20" width="9.140625" style="513"/>
    <col min="21" max="16384" width="9.140625" style="298"/>
  </cols>
  <sheetData>
    <row r="1" spans="1:20" s="560" customFormat="1" ht="15" customHeight="1">
      <c r="A1" s="2691" t="str">
        <f>HYPERLINK("#资产表审定!A1","返回资产表审定")</f>
        <v>返回资产表审定</v>
      </c>
      <c r="B1" s="2692" t="str">
        <f>HYPERLINK("#资产表原报!A1","返回资产表原报")</f>
        <v>返回资产表原报</v>
      </c>
      <c r="C1" s="559"/>
      <c r="D1" s="559"/>
      <c r="E1" s="559"/>
      <c r="F1" s="559"/>
      <c r="G1" s="559"/>
      <c r="H1" s="559"/>
      <c r="I1" s="559"/>
      <c r="J1" s="559"/>
      <c r="K1" s="559"/>
      <c r="L1" s="559"/>
      <c r="M1" s="559"/>
      <c r="N1" s="559"/>
      <c r="O1" s="559"/>
      <c r="P1" s="559"/>
      <c r="Q1" s="559"/>
      <c r="R1" s="559"/>
      <c r="S1" s="559"/>
      <c r="T1" s="565"/>
    </row>
    <row r="2" spans="1:20" s="577" customFormat="1" ht="30" customHeight="1">
      <c r="A2" s="2773" t="s">
        <v>1129</v>
      </c>
      <c r="B2" s="2773"/>
      <c r="C2" s="2773"/>
      <c r="D2" s="2773"/>
      <c r="E2" s="2773"/>
      <c r="F2" s="2773"/>
      <c r="G2" s="2773"/>
      <c r="H2" s="2773"/>
      <c r="I2" s="2773"/>
      <c r="J2" s="2773"/>
      <c r="K2" s="2773"/>
      <c r="L2" s="2773"/>
      <c r="M2" s="2773"/>
      <c r="N2" s="2773"/>
      <c r="O2" s="2773"/>
      <c r="P2" s="2773"/>
      <c r="Q2" s="2773"/>
      <c r="R2" s="2773"/>
      <c r="S2" s="2773"/>
      <c r="T2" s="2773"/>
    </row>
    <row r="3" spans="1:20" s="1171" customFormat="1" ht="11.25">
      <c r="A3" s="1166"/>
      <c r="B3" s="1167"/>
      <c r="C3" s="1167"/>
      <c r="D3" s="1167"/>
      <c r="E3" s="1167"/>
      <c r="F3" s="1167"/>
      <c r="G3" s="1168"/>
      <c r="H3" s="1168"/>
      <c r="I3" s="1168"/>
      <c r="J3" s="1168"/>
      <c r="K3" s="1168"/>
      <c r="L3" s="1168"/>
      <c r="M3" s="1167"/>
      <c r="N3" s="1169"/>
      <c r="O3" s="1167"/>
      <c r="P3" s="1167"/>
      <c r="Q3" s="1167"/>
      <c r="R3" s="1167"/>
      <c r="S3" s="1167" t="str">
        <f>"单位："&amp;表头!$C$5</f>
        <v>单位：人民币元</v>
      </c>
      <c r="T3" s="1167"/>
    </row>
    <row r="4" spans="1:20" s="1177" customFormat="1">
      <c r="A4" s="1155" t="str">
        <f>"客户："&amp;表头!C3</f>
        <v>客户：</v>
      </c>
      <c r="B4" s="1172"/>
      <c r="C4" s="1173"/>
      <c r="D4" s="1173"/>
      <c r="E4" s="1172"/>
      <c r="F4" s="1174"/>
      <c r="G4" s="1175"/>
      <c r="H4" s="1176"/>
      <c r="I4" s="1176"/>
      <c r="J4" s="1175" t="str">
        <f>"编制人员："&amp;表头!$C$6</f>
        <v>编制人员：</v>
      </c>
      <c r="K4" s="1176"/>
      <c r="L4" s="1172"/>
      <c r="M4" s="1172"/>
      <c r="N4" s="1157"/>
      <c r="O4" s="1157"/>
      <c r="P4" s="1157"/>
      <c r="Q4" s="1157"/>
      <c r="R4" s="1167"/>
      <c r="S4" s="1157" t="s">
        <v>1460</v>
      </c>
      <c r="T4" s="2143" t="s">
        <v>62</v>
      </c>
    </row>
    <row r="5" spans="1:20" s="1177" customFormat="1" ht="11.25">
      <c r="A5" s="1155" t="str">
        <f>"报表截止日："&amp;TEXT(表头!C4,"yyyy-mm-dd")</f>
        <v>报表截止日：2019-12-31</v>
      </c>
      <c r="B5" s="1172"/>
      <c r="C5" s="1175"/>
      <c r="D5" s="1175"/>
      <c r="E5" s="1175"/>
      <c r="F5" s="1172"/>
      <c r="G5" s="1175"/>
      <c r="H5" s="1176"/>
      <c r="I5" s="1176"/>
      <c r="J5" s="1175" t="str">
        <f>"会计主管："&amp;表头!$C$7</f>
        <v>会计主管：</v>
      </c>
      <c r="K5" s="1176"/>
      <c r="L5" s="1172"/>
      <c r="M5" s="1172"/>
      <c r="N5" s="1157"/>
      <c r="O5" s="1157"/>
      <c r="P5" s="1157"/>
      <c r="Q5" s="1157"/>
      <c r="R5" s="1167"/>
      <c r="S5" s="1178" t="s">
        <v>1461</v>
      </c>
      <c r="T5" s="1179"/>
    </row>
    <row r="6" spans="1:20" ht="8.1" customHeight="1" thickBot="1">
      <c r="A6" s="179"/>
      <c r="B6" s="473"/>
      <c r="C6" s="473"/>
      <c r="D6" s="473"/>
      <c r="E6" s="473"/>
      <c r="F6" s="473"/>
      <c r="G6" s="473"/>
      <c r="H6" s="473"/>
      <c r="I6" s="473"/>
      <c r="J6" s="473"/>
      <c r="K6" s="473"/>
      <c r="L6" s="473"/>
      <c r="M6" s="473"/>
      <c r="N6" s="473"/>
      <c r="O6" s="473"/>
      <c r="P6" s="473"/>
      <c r="Q6" s="473"/>
      <c r="R6" s="491"/>
      <c r="S6" s="491"/>
    </row>
    <row r="7" spans="1:20" s="568" customFormat="1" ht="15" customHeight="1">
      <c r="A7" s="2781" t="s">
        <v>950</v>
      </c>
      <c r="B7" s="2783" t="s">
        <v>945</v>
      </c>
      <c r="C7" s="2783" t="s">
        <v>946</v>
      </c>
      <c r="D7" s="2787" t="s">
        <v>2424</v>
      </c>
      <c r="E7" s="2783" t="s">
        <v>947</v>
      </c>
      <c r="F7" s="2774" t="s">
        <v>2308</v>
      </c>
      <c r="G7" s="2775"/>
      <c r="H7" s="2775"/>
      <c r="I7" s="2775"/>
      <c r="J7" s="2776"/>
      <c r="K7" s="2783" t="s">
        <v>906</v>
      </c>
      <c r="L7" s="2783" t="s">
        <v>907</v>
      </c>
      <c r="M7" s="2774" t="s">
        <v>2309</v>
      </c>
      <c r="N7" s="2775"/>
      <c r="O7" s="2775"/>
      <c r="P7" s="2775"/>
      <c r="Q7" s="2776"/>
      <c r="R7" s="2786" t="s">
        <v>908</v>
      </c>
      <c r="S7" s="2786"/>
      <c r="T7" s="2779" t="s">
        <v>1130</v>
      </c>
    </row>
    <row r="8" spans="1:20" s="568" customFormat="1" ht="15" customHeight="1">
      <c r="A8" s="2782"/>
      <c r="B8" s="2784"/>
      <c r="C8" s="2784"/>
      <c r="D8" s="2788"/>
      <c r="E8" s="2784"/>
      <c r="F8" s="2097" t="s">
        <v>948</v>
      </c>
      <c r="G8" s="2097" t="s">
        <v>909</v>
      </c>
      <c r="H8" s="2097" t="s">
        <v>2313</v>
      </c>
      <c r="I8" s="2097" t="s">
        <v>829</v>
      </c>
      <c r="J8" s="2097" t="s">
        <v>2310</v>
      </c>
      <c r="K8" s="2785"/>
      <c r="L8" s="2785"/>
      <c r="M8" s="2097" t="s">
        <v>948</v>
      </c>
      <c r="N8" s="2097" t="s">
        <v>909</v>
      </c>
      <c r="O8" s="2097" t="s">
        <v>2313</v>
      </c>
      <c r="P8" s="2097" t="s">
        <v>2311</v>
      </c>
      <c r="Q8" s="2097" t="s">
        <v>2312</v>
      </c>
      <c r="R8" s="2097" t="s">
        <v>949</v>
      </c>
      <c r="S8" s="2097" t="s">
        <v>910</v>
      </c>
      <c r="T8" s="2780"/>
    </row>
    <row r="9" spans="1:20" s="299" customFormat="1" ht="15" customHeight="1">
      <c r="A9" s="2291">
        <v>1</v>
      </c>
      <c r="B9" s="490"/>
      <c r="C9" s="1180"/>
      <c r="D9" s="1180"/>
      <c r="E9" s="490"/>
      <c r="F9" s="1182"/>
      <c r="G9" s="1183"/>
      <c r="H9" s="1183"/>
      <c r="I9" s="1184"/>
      <c r="J9" s="496">
        <f>H9+I9</f>
        <v>0</v>
      </c>
      <c r="K9" s="1182"/>
      <c r="L9" s="1182"/>
      <c r="M9" s="496">
        <f t="shared" ref="M9:M16" si="0">F9+K9-L9</f>
        <v>0</v>
      </c>
      <c r="N9" s="1183"/>
      <c r="O9" s="490"/>
      <c r="P9" s="1184"/>
      <c r="Q9" s="496">
        <f>O9+P9</f>
        <v>0</v>
      </c>
      <c r="R9" s="1185"/>
      <c r="S9" s="1186">
        <f>M9-R9</f>
        <v>0</v>
      </c>
      <c r="T9" s="2292"/>
    </row>
    <row r="10" spans="1:20" s="299" customFormat="1" ht="15" customHeight="1">
      <c r="A10" s="2291">
        <v>2</v>
      </c>
      <c r="B10" s="490"/>
      <c r="C10" s="1180"/>
      <c r="D10" s="1180"/>
      <c r="E10" s="490"/>
      <c r="F10" s="1182"/>
      <c r="G10" s="1183"/>
      <c r="H10" s="1183"/>
      <c r="I10" s="1184"/>
      <c r="J10" s="496">
        <f t="shared" ref="J10:J22" si="1">H10+I10</f>
        <v>0</v>
      </c>
      <c r="K10" s="1182"/>
      <c r="L10" s="1182"/>
      <c r="M10" s="496">
        <f t="shared" si="0"/>
        <v>0</v>
      </c>
      <c r="N10" s="1183"/>
      <c r="O10" s="490"/>
      <c r="P10" s="1184"/>
      <c r="Q10" s="496">
        <f t="shared" ref="Q10:Q22" si="2">O10+P10</f>
        <v>0</v>
      </c>
      <c r="R10" s="1185"/>
      <c r="S10" s="1186">
        <f t="shared" ref="S10:S22" si="3">M10-R10</f>
        <v>0</v>
      </c>
      <c r="T10" s="2292"/>
    </row>
    <row r="11" spans="1:20" s="299" customFormat="1" ht="15" customHeight="1">
      <c r="A11" s="2291">
        <v>3</v>
      </c>
      <c r="B11" s="490"/>
      <c r="C11" s="1180"/>
      <c r="D11" s="1180"/>
      <c r="E11" s="490"/>
      <c r="F11" s="1182"/>
      <c r="G11" s="1183"/>
      <c r="H11" s="1183"/>
      <c r="I11" s="1184"/>
      <c r="J11" s="496">
        <f t="shared" si="1"/>
        <v>0</v>
      </c>
      <c r="K11" s="1182"/>
      <c r="L11" s="1182"/>
      <c r="M11" s="496">
        <f t="shared" si="0"/>
        <v>0</v>
      </c>
      <c r="N11" s="1183"/>
      <c r="O11" s="490"/>
      <c r="P11" s="1184"/>
      <c r="Q11" s="496">
        <f t="shared" si="2"/>
        <v>0</v>
      </c>
      <c r="R11" s="1185"/>
      <c r="S11" s="1186">
        <f t="shared" si="3"/>
        <v>0</v>
      </c>
      <c r="T11" s="2292"/>
    </row>
    <row r="12" spans="1:20" s="299" customFormat="1" ht="15" customHeight="1">
      <c r="A12" s="2291">
        <v>4</v>
      </c>
      <c r="B12" s="490"/>
      <c r="C12" s="1180"/>
      <c r="D12" s="1180"/>
      <c r="E12" s="490"/>
      <c r="F12" s="1182"/>
      <c r="G12" s="1183"/>
      <c r="H12" s="1183"/>
      <c r="I12" s="1184"/>
      <c r="J12" s="496">
        <f t="shared" si="1"/>
        <v>0</v>
      </c>
      <c r="K12" s="1182"/>
      <c r="L12" s="1182"/>
      <c r="M12" s="496">
        <f t="shared" si="0"/>
        <v>0</v>
      </c>
      <c r="N12" s="1183"/>
      <c r="O12" s="490"/>
      <c r="P12" s="1184"/>
      <c r="Q12" s="496">
        <f t="shared" si="2"/>
        <v>0</v>
      </c>
      <c r="R12" s="1185"/>
      <c r="S12" s="1186">
        <f t="shared" si="3"/>
        <v>0</v>
      </c>
      <c r="T12" s="2292"/>
    </row>
    <row r="13" spans="1:20" s="299" customFormat="1" ht="15" customHeight="1">
      <c r="A13" s="2291">
        <v>5</v>
      </c>
      <c r="B13" s="490"/>
      <c r="C13" s="1180"/>
      <c r="D13" s="1180"/>
      <c r="E13" s="490"/>
      <c r="F13" s="1182"/>
      <c r="G13" s="1183"/>
      <c r="H13" s="1183"/>
      <c r="I13" s="1184"/>
      <c r="J13" s="496">
        <f t="shared" si="1"/>
        <v>0</v>
      </c>
      <c r="K13" s="1182"/>
      <c r="L13" s="1182"/>
      <c r="M13" s="496">
        <f t="shared" si="0"/>
        <v>0</v>
      </c>
      <c r="N13" s="1183"/>
      <c r="O13" s="490"/>
      <c r="P13" s="1184"/>
      <c r="Q13" s="496">
        <f t="shared" si="2"/>
        <v>0</v>
      </c>
      <c r="R13" s="1185"/>
      <c r="S13" s="1186">
        <f t="shared" si="3"/>
        <v>0</v>
      </c>
      <c r="T13" s="2292"/>
    </row>
    <row r="14" spans="1:20" s="299" customFormat="1" ht="15" customHeight="1">
      <c r="A14" s="2291">
        <v>6</v>
      </c>
      <c r="B14" s="490"/>
      <c r="C14" s="1180"/>
      <c r="D14" s="1180"/>
      <c r="E14" s="490"/>
      <c r="F14" s="1182"/>
      <c r="G14" s="1183"/>
      <c r="H14" s="1183"/>
      <c r="I14" s="1184"/>
      <c r="J14" s="496">
        <f t="shared" si="1"/>
        <v>0</v>
      </c>
      <c r="K14" s="1182"/>
      <c r="L14" s="1182"/>
      <c r="M14" s="496">
        <f t="shared" si="0"/>
        <v>0</v>
      </c>
      <c r="N14" s="1183"/>
      <c r="O14" s="490"/>
      <c r="P14" s="1184"/>
      <c r="Q14" s="496">
        <f t="shared" si="2"/>
        <v>0</v>
      </c>
      <c r="R14" s="1185"/>
      <c r="S14" s="1186">
        <f t="shared" si="3"/>
        <v>0</v>
      </c>
      <c r="T14" s="2292"/>
    </row>
    <row r="15" spans="1:20" s="299" customFormat="1" ht="15" customHeight="1">
      <c r="A15" s="2291">
        <v>7</v>
      </c>
      <c r="B15" s="490"/>
      <c r="C15" s="1180"/>
      <c r="D15" s="1180"/>
      <c r="E15" s="490"/>
      <c r="F15" s="1182"/>
      <c r="G15" s="1183"/>
      <c r="H15" s="1183"/>
      <c r="I15" s="1184"/>
      <c r="J15" s="496">
        <f t="shared" si="1"/>
        <v>0</v>
      </c>
      <c r="K15" s="1182"/>
      <c r="L15" s="1182"/>
      <c r="M15" s="496">
        <f t="shared" si="0"/>
        <v>0</v>
      </c>
      <c r="N15" s="1183"/>
      <c r="O15" s="490"/>
      <c r="P15" s="1184"/>
      <c r="Q15" s="496">
        <f t="shared" si="2"/>
        <v>0</v>
      </c>
      <c r="R15" s="1185"/>
      <c r="S15" s="1186">
        <f t="shared" si="3"/>
        <v>0</v>
      </c>
      <c r="T15" s="2292"/>
    </row>
    <row r="16" spans="1:20" s="299" customFormat="1" ht="15" customHeight="1">
      <c r="A16" s="2291">
        <v>8</v>
      </c>
      <c r="B16" s="490"/>
      <c r="C16" s="1180"/>
      <c r="D16" s="1180"/>
      <c r="E16" s="490"/>
      <c r="F16" s="1182"/>
      <c r="G16" s="1183"/>
      <c r="H16" s="1183"/>
      <c r="I16" s="1184"/>
      <c r="J16" s="496">
        <f t="shared" si="1"/>
        <v>0</v>
      </c>
      <c r="K16" s="1182"/>
      <c r="L16" s="1182"/>
      <c r="M16" s="496">
        <f t="shared" si="0"/>
        <v>0</v>
      </c>
      <c r="N16" s="1183"/>
      <c r="O16" s="490"/>
      <c r="P16" s="1184"/>
      <c r="Q16" s="496">
        <f t="shared" si="2"/>
        <v>0</v>
      </c>
      <c r="R16" s="1185"/>
      <c r="S16" s="1186">
        <f t="shared" si="3"/>
        <v>0</v>
      </c>
      <c r="T16" s="2292"/>
    </row>
    <row r="17" spans="1:20" s="299" customFormat="1" ht="15" customHeight="1">
      <c r="A17" s="2291">
        <v>9</v>
      </c>
      <c r="B17" s="490"/>
      <c r="C17" s="1180"/>
      <c r="D17" s="1180"/>
      <c r="E17" s="490"/>
      <c r="F17" s="1182"/>
      <c r="G17" s="1183"/>
      <c r="H17" s="1183"/>
      <c r="I17" s="1184"/>
      <c r="J17" s="496">
        <f t="shared" si="1"/>
        <v>0</v>
      </c>
      <c r="K17" s="1182"/>
      <c r="L17" s="1182"/>
      <c r="M17" s="496">
        <f>F17+K17-L17</f>
        <v>0</v>
      </c>
      <c r="N17" s="1183"/>
      <c r="O17" s="490"/>
      <c r="P17" s="1184"/>
      <c r="Q17" s="496">
        <f t="shared" si="2"/>
        <v>0</v>
      </c>
      <c r="R17" s="1185"/>
      <c r="S17" s="1186">
        <f t="shared" si="3"/>
        <v>0</v>
      </c>
      <c r="T17" s="2292"/>
    </row>
    <row r="18" spans="1:20" s="299" customFormat="1" ht="15" customHeight="1">
      <c r="A18" s="2291">
        <v>10</v>
      </c>
      <c r="B18" s="490"/>
      <c r="C18" s="1180"/>
      <c r="D18" s="1180"/>
      <c r="E18" s="490"/>
      <c r="F18" s="1182"/>
      <c r="G18" s="1183"/>
      <c r="H18" s="1183"/>
      <c r="I18" s="1184"/>
      <c r="J18" s="496">
        <f t="shared" si="1"/>
        <v>0</v>
      </c>
      <c r="K18" s="1182"/>
      <c r="L18" s="1182"/>
      <c r="M18" s="496">
        <f t="shared" ref="M18:M22" si="4">F18+K18-L18</f>
        <v>0</v>
      </c>
      <c r="N18" s="1183"/>
      <c r="O18" s="490"/>
      <c r="P18" s="1184"/>
      <c r="Q18" s="496">
        <f t="shared" si="2"/>
        <v>0</v>
      </c>
      <c r="R18" s="1185"/>
      <c r="S18" s="1186">
        <f t="shared" si="3"/>
        <v>0</v>
      </c>
      <c r="T18" s="2292"/>
    </row>
    <row r="19" spans="1:20" s="299" customFormat="1" ht="15" customHeight="1">
      <c r="A19" s="2291">
        <v>11</v>
      </c>
      <c r="B19" s="490"/>
      <c r="C19" s="1180"/>
      <c r="D19" s="1180"/>
      <c r="E19" s="490"/>
      <c r="F19" s="1182"/>
      <c r="G19" s="1183"/>
      <c r="H19" s="1183"/>
      <c r="I19" s="1184"/>
      <c r="J19" s="496">
        <f t="shared" si="1"/>
        <v>0</v>
      </c>
      <c r="K19" s="1182"/>
      <c r="L19" s="1182"/>
      <c r="M19" s="496">
        <f t="shared" si="4"/>
        <v>0</v>
      </c>
      <c r="N19" s="1183"/>
      <c r="O19" s="490"/>
      <c r="P19" s="1184"/>
      <c r="Q19" s="496">
        <f t="shared" si="2"/>
        <v>0</v>
      </c>
      <c r="R19" s="1185"/>
      <c r="S19" s="1186">
        <f t="shared" si="3"/>
        <v>0</v>
      </c>
      <c r="T19" s="2292"/>
    </row>
    <row r="20" spans="1:20" s="299" customFormat="1" ht="15" customHeight="1">
      <c r="A20" s="2291">
        <v>12</v>
      </c>
      <c r="B20" s="490"/>
      <c r="C20" s="1180"/>
      <c r="D20" s="1180"/>
      <c r="E20" s="490"/>
      <c r="F20" s="1182"/>
      <c r="G20" s="1183"/>
      <c r="H20" s="1183"/>
      <c r="I20" s="1184"/>
      <c r="J20" s="496">
        <f t="shared" si="1"/>
        <v>0</v>
      </c>
      <c r="K20" s="1182"/>
      <c r="L20" s="1182"/>
      <c r="M20" s="496">
        <f t="shared" si="4"/>
        <v>0</v>
      </c>
      <c r="N20" s="1183"/>
      <c r="O20" s="490"/>
      <c r="P20" s="1184"/>
      <c r="Q20" s="496">
        <f t="shared" si="2"/>
        <v>0</v>
      </c>
      <c r="R20" s="1185"/>
      <c r="S20" s="1186">
        <f t="shared" si="3"/>
        <v>0</v>
      </c>
      <c r="T20" s="2292"/>
    </row>
    <row r="21" spans="1:20" s="299" customFormat="1" ht="15" customHeight="1">
      <c r="A21" s="2291">
        <v>13</v>
      </c>
      <c r="B21" s="490"/>
      <c r="C21" s="1180"/>
      <c r="D21" s="1180"/>
      <c r="E21" s="490"/>
      <c r="F21" s="1182"/>
      <c r="G21" s="1183"/>
      <c r="H21" s="1183"/>
      <c r="I21" s="1184"/>
      <c r="J21" s="496">
        <f t="shared" si="1"/>
        <v>0</v>
      </c>
      <c r="K21" s="1182"/>
      <c r="L21" s="1182"/>
      <c r="M21" s="496">
        <f t="shared" si="4"/>
        <v>0</v>
      </c>
      <c r="N21" s="1183"/>
      <c r="O21" s="490"/>
      <c r="P21" s="1184"/>
      <c r="Q21" s="496">
        <f t="shared" si="2"/>
        <v>0</v>
      </c>
      <c r="R21" s="1185"/>
      <c r="S21" s="1186">
        <f t="shared" si="3"/>
        <v>0</v>
      </c>
      <c r="T21" s="2292"/>
    </row>
    <row r="22" spans="1:20" s="299" customFormat="1" ht="15" customHeight="1">
      <c r="A22" s="2291">
        <v>14</v>
      </c>
      <c r="B22" s="490"/>
      <c r="C22" s="1180"/>
      <c r="D22" s="1180"/>
      <c r="E22" s="490"/>
      <c r="F22" s="1182"/>
      <c r="G22" s="1183"/>
      <c r="H22" s="1183"/>
      <c r="I22" s="1184"/>
      <c r="J22" s="496">
        <f t="shared" si="1"/>
        <v>0</v>
      </c>
      <c r="K22" s="1182"/>
      <c r="L22" s="1182"/>
      <c r="M22" s="496">
        <f t="shared" si="4"/>
        <v>0</v>
      </c>
      <c r="N22" s="1183"/>
      <c r="O22" s="490"/>
      <c r="P22" s="1184"/>
      <c r="Q22" s="496">
        <f t="shared" si="2"/>
        <v>0</v>
      </c>
      <c r="R22" s="1185"/>
      <c r="S22" s="1186">
        <f t="shared" si="3"/>
        <v>0</v>
      </c>
      <c r="T22" s="2292"/>
    </row>
    <row r="23" spans="1:20" s="299" customFormat="1" ht="15" customHeight="1">
      <c r="A23" s="2291">
        <v>15</v>
      </c>
      <c r="B23" s="490"/>
      <c r="C23" s="1180"/>
      <c r="D23" s="1180"/>
      <c r="E23" s="490"/>
      <c r="F23" s="1182"/>
      <c r="G23" s="1183"/>
      <c r="H23" s="1183"/>
      <c r="I23" s="1184"/>
      <c r="J23" s="496">
        <f t="shared" ref="J23:J28" si="5">H23+I23</f>
        <v>0</v>
      </c>
      <c r="K23" s="1182"/>
      <c r="L23" s="1182"/>
      <c r="M23" s="496">
        <f t="shared" ref="M23:M27" si="6">F23+K23-L23</f>
        <v>0</v>
      </c>
      <c r="N23" s="1183"/>
      <c r="O23" s="490"/>
      <c r="P23" s="1184"/>
      <c r="Q23" s="496">
        <f t="shared" ref="Q23:Q28" si="7">O23+P23</f>
        <v>0</v>
      </c>
      <c r="R23" s="1185"/>
      <c r="S23" s="1186">
        <f t="shared" ref="S23:S28" si="8">M23-R23</f>
        <v>0</v>
      </c>
      <c r="T23" s="2292"/>
    </row>
    <row r="24" spans="1:20" s="299" customFormat="1" ht="15" customHeight="1">
      <c r="A24" s="2291">
        <v>16</v>
      </c>
      <c r="B24" s="490"/>
      <c r="C24" s="1180"/>
      <c r="D24" s="1180"/>
      <c r="E24" s="490"/>
      <c r="F24" s="1182"/>
      <c r="G24" s="1183"/>
      <c r="H24" s="1183"/>
      <c r="I24" s="1184"/>
      <c r="J24" s="496">
        <f t="shared" si="5"/>
        <v>0</v>
      </c>
      <c r="K24" s="1182"/>
      <c r="L24" s="1182"/>
      <c r="M24" s="496">
        <f t="shared" si="6"/>
        <v>0</v>
      </c>
      <c r="N24" s="1183"/>
      <c r="O24" s="490"/>
      <c r="P24" s="1184"/>
      <c r="Q24" s="496">
        <f t="shared" si="7"/>
        <v>0</v>
      </c>
      <c r="R24" s="1185"/>
      <c r="S24" s="1186">
        <f t="shared" si="8"/>
        <v>0</v>
      </c>
      <c r="T24" s="2292"/>
    </row>
    <row r="25" spans="1:20" s="299" customFormat="1" ht="15" customHeight="1">
      <c r="A25" s="2291">
        <v>17</v>
      </c>
      <c r="B25" s="490"/>
      <c r="C25" s="1180"/>
      <c r="D25" s="1180"/>
      <c r="E25" s="490"/>
      <c r="F25" s="1182"/>
      <c r="G25" s="1183"/>
      <c r="H25" s="1183"/>
      <c r="I25" s="1184"/>
      <c r="J25" s="496">
        <f t="shared" si="5"/>
        <v>0</v>
      </c>
      <c r="K25" s="1182"/>
      <c r="L25" s="1182"/>
      <c r="M25" s="496">
        <f t="shared" si="6"/>
        <v>0</v>
      </c>
      <c r="N25" s="1183"/>
      <c r="O25" s="490"/>
      <c r="P25" s="1184"/>
      <c r="Q25" s="496">
        <f t="shared" si="7"/>
        <v>0</v>
      </c>
      <c r="R25" s="1185"/>
      <c r="S25" s="1186">
        <f t="shared" si="8"/>
        <v>0</v>
      </c>
      <c r="T25" s="2292"/>
    </row>
    <row r="26" spans="1:20" s="299" customFormat="1" ht="15" customHeight="1">
      <c r="A26" s="2291">
        <v>18</v>
      </c>
      <c r="B26" s="490"/>
      <c r="C26" s="1180"/>
      <c r="D26" s="1180"/>
      <c r="E26" s="490"/>
      <c r="F26" s="1182"/>
      <c r="G26" s="1183"/>
      <c r="H26" s="1183"/>
      <c r="I26" s="1184"/>
      <c r="J26" s="496">
        <f t="shared" si="5"/>
        <v>0</v>
      </c>
      <c r="K26" s="1182"/>
      <c r="L26" s="1182"/>
      <c r="M26" s="496">
        <f t="shared" si="6"/>
        <v>0</v>
      </c>
      <c r="N26" s="1183"/>
      <c r="O26" s="490"/>
      <c r="P26" s="1184"/>
      <c r="Q26" s="496">
        <f t="shared" si="7"/>
        <v>0</v>
      </c>
      <c r="R26" s="1185"/>
      <c r="S26" s="1186">
        <f t="shared" si="8"/>
        <v>0</v>
      </c>
      <c r="T26" s="2292"/>
    </row>
    <row r="27" spans="1:20" s="299" customFormat="1" ht="15" customHeight="1">
      <c r="A27" s="2291">
        <v>19</v>
      </c>
      <c r="B27" s="490"/>
      <c r="C27" s="1180"/>
      <c r="D27" s="1180"/>
      <c r="E27" s="490"/>
      <c r="F27" s="1182"/>
      <c r="G27" s="1183"/>
      <c r="H27" s="1183"/>
      <c r="I27" s="1184"/>
      <c r="J27" s="496">
        <f t="shared" si="5"/>
        <v>0</v>
      </c>
      <c r="K27" s="1182"/>
      <c r="L27" s="1182"/>
      <c r="M27" s="496">
        <f t="shared" si="6"/>
        <v>0</v>
      </c>
      <c r="N27" s="1183"/>
      <c r="O27" s="490"/>
      <c r="P27" s="1184"/>
      <c r="Q27" s="496">
        <f t="shared" si="7"/>
        <v>0</v>
      </c>
      <c r="R27" s="1185"/>
      <c r="S27" s="1186">
        <f t="shared" si="8"/>
        <v>0</v>
      </c>
      <c r="T27" s="2292"/>
    </row>
    <row r="28" spans="1:20" s="299" customFormat="1" ht="15" customHeight="1">
      <c r="A28" s="2291">
        <v>20</v>
      </c>
      <c r="B28" s="490"/>
      <c r="C28" s="1180"/>
      <c r="D28" s="1180"/>
      <c r="E28" s="490"/>
      <c r="F28" s="1182"/>
      <c r="G28" s="1183"/>
      <c r="H28" s="1183"/>
      <c r="I28" s="1184"/>
      <c r="J28" s="496">
        <f t="shared" si="5"/>
        <v>0</v>
      </c>
      <c r="K28" s="1182"/>
      <c r="L28" s="1182"/>
      <c r="M28" s="496">
        <f>F28+K28-L28</f>
        <v>0</v>
      </c>
      <c r="N28" s="1183"/>
      <c r="O28" s="490"/>
      <c r="P28" s="1184"/>
      <c r="Q28" s="496">
        <f t="shared" si="7"/>
        <v>0</v>
      </c>
      <c r="R28" s="1185"/>
      <c r="S28" s="1186">
        <f t="shared" si="8"/>
        <v>0</v>
      </c>
      <c r="T28" s="2292"/>
    </row>
    <row r="29" spans="1:20" s="566" customFormat="1" ht="15" customHeight="1">
      <c r="A29" s="2293"/>
      <c r="B29" s="569"/>
      <c r="C29" s="1181"/>
      <c r="D29" s="1181"/>
      <c r="E29" s="569"/>
      <c r="F29" s="1187"/>
      <c r="G29" s="1188"/>
      <c r="H29" s="1187"/>
      <c r="I29" s="1187"/>
      <c r="J29" s="1187"/>
      <c r="K29" s="1187"/>
      <c r="L29" s="1187"/>
      <c r="M29" s="1187"/>
      <c r="N29" s="1188"/>
      <c r="O29" s="1187"/>
      <c r="P29" s="1187"/>
      <c r="Q29" s="1187"/>
      <c r="R29" s="1189"/>
      <c r="S29" s="1189"/>
      <c r="T29" s="2294"/>
    </row>
    <row r="30" spans="1:20" s="482" customFormat="1" ht="15" customHeight="1" thickBot="1">
      <c r="A30" s="2777" t="s">
        <v>1592</v>
      </c>
      <c r="B30" s="2778"/>
      <c r="C30" s="2778"/>
      <c r="D30" s="2778"/>
      <c r="E30" s="2778"/>
      <c r="F30" s="2778"/>
      <c r="G30" s="2778"/>
      <c r="H30" s="2295">
        <f>SUM(H9:H29)</f>
        <v>0</v>
      </c>
      <c r="I30" s="2295">
        <f>SUM(I9:I29)</f>
        <v>0</v>
      </c>
      <c r="J30" s="2295">
        <f>SUM(J9:J29)</f>
        <v>0</v>
      </c>
      <c r="K30" s="2295">
        <f t="shared" ref="K30:L30" si="9">SUM(K9:K29)</f>
        <v>0</v>
      </c>
      <c r="L30" s="2295">
        <f t="shared" si="9"/>
        <v>0</v>
      </c>
      <c r="M30" s="2295">
        <f>SUM(M9:M29)</f>
        <v>0</v>
      </c>
      <c r="N30" s="2295"/>
      <c r="O30" s="2295">
        <f>SUM(O9:O29)</f>
        <v>0</v>
      </c>
      <c r="P30" s="2295">
        <f>SUM(P9:P29)</f>
        <v>0</v>
      </c>
      <c r="Q30" s="2295">
        <f>SUM(Q9:Q29)</f>
        <v>0</v>
      </c>
      <c r="R30" s="2295">
        <f>SUM(R9:R29)</f>
        <v>0</v>
      </c>
      <c r="S30" s="2295">
        <f>SUM(S9:S29)</f>
        <v>0</v>
      </c>
      <c r="T30" s="2296"/>
    </row>
    <row r="31" spans="1:20" ht="15" customHeight="1">
      <c r="A31" s="298" t="s">
        <v>190</v>
      </c>
    </row>
    <row r="32" spans="1:20" ht="12" customHeight="1">
      <c r="A32" s="298" t="s">
        <v>273</v>
      </c>
    </row>
    <row r="33" spans="1:1" ht="12" customHeight="1">
      <c r="A33" s="298" t="s">
        <v>1131</v>
      </c>
    </row>
  </sheetData>
  <sheetProtection insertRows="0" deleteRows="0" autoFilter="0"/>
  <mergeCells count="13">
    <mergeCell ref="A2:T2"/>
    <mergeCell ref="F7:J7"/>
    <mergeCell ref="M7:Q7"/>
    <mergeCell ref="A30:G30"/>
    <mergeCell ref="T7:T8"/>
    <mergeCell ref="A7:A8"/>
    <mergeCell ref="B7:B8"/>
    <mergeCell ref="C7:C8"/>
    <mergeCell ref="E7:E8"/>
    <mergeCell ref="K7:K8"/>
    <mergeCell ref="L7:L8"/>
    <mergeCell ref="R7:S7"/>
    <mergeCell ref="D7:D8"/>
  </mergeCells>
  <phoneticPr fontId="5" type="noConversion"/>
  <conditionalFormatting sqref="H8">
    <cfRule type="expression" dxfId="5" priority="3">
      <formula>$H$35&lt;&gt;0</formula>
    </cfRule>
  </conditionalFormatting>
  <conditionalFormatting sqref="I8:J8">
    <cfRule type="expression" dxfId="4" priority="2">
      <formula>$H$35&lt;&gt;0</formula>
    </cfRule>
  </conditionalFormatting>
  <conditionalFormatting sqref="O8">
    <cfRule type="expression" dxfId="3" priority="1">
      <formula>$H$35&lt;&gt;0</formula>
    </cfRule>
  </conditionalFormatting>
  <printOptions horizontalCentered="1"/>
  <pageMargins left="0.70866141732283472" right="0.70866141732283472" top="0.74803149606299213" bottom="0.74803149606299213" header="0.31496062992125984" footer="0.31496062992125984"/>
  <pageSetup paperSize="9" scale="56" orientation="landscape" blackAndWhite="1" verticalDpi="1200" r:id="rId1"/>
  <headerFooter alignWithMargins="0"/>
  <legacyDrawingHF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002060"/>
    <pageSetUpPr fitToPage="1"/>
  </sheetPr>
  <dimension ref="A1:K27"/>
  <sheetViews>
    <sheetView showZeros="0" view="pageBreakPreview" zoomScaleSheetLayoutView="100" workbookViewId="0">
      <pane ySplit="7" topLeftCell="A8" activePane="bottomLeft" state="frozen"/>
      <selection activeCell="I9" sqref="I9"/>
      <selection pane="bottomLeft" activeCell="H17" sqref="H17"/>
    </sheetView>
  </sheetViews>
  <sheetFormatPr defaultColWidth="10.28515625" defaultRowHeight="12" customHeight="1"/>
  <cols>
    <col min="1" max="1" width="28.7109375" style="350" customWidth="1"/>
    <col min="2" max="9" width="12.7109375" style="350" customWidth="1"/>
    <col min="10" max="10" width="20.5703125" style="350" customWidth="1"/>
    <col min="11" max="16384" width="10.28515625" style="350"/>
  </cols>
  <sheetData>
    <row r="1" spans="1:10" s="691" customFormat="1" ht="15" customHeight="1">
      <c r="A1" s="2691" t="str">
        <f>HYPERLINK("#负债表审定!A1","返回负债表审定")</f>
        <v>返回负债表审定</v>
      </c>
      <c r="B1" s="2692" t="str">
        <f>HYPERLINK("#负债表原报!A1","返回负债表原报")</f>
        <v>返回负债表原报</v>
      </c>
    </row>
    <row r="2" spans="1:10" s="774" customFormat="1" ht="30" customHeight="1">
      <c r="A2" s="911" t="s">
        <v>1332</v>
      </c>
      <c r="B2" s="773"/>
      <c r="C2" s="773"/>
      <c r="D2" s="773"/>
      <c r="E2" s="773"/>
      <c r="F2" s="773"/>
      <c r="G2" s="773"/>
      <c r="H2" s="773"/>
      <c r="I2" s="773"/>
      <c r="J2" s="773"/>
    </row>
    <row r="3" spans="1:10" s="1608" customFormat="1" ht="11.25">
      <c r="A3" s="1711"/>
      <c r="B3" s="1605"/>
      <c r="C3" s="1605"/>
      <c r="D3" s="1605"/>
      <c r="E3" s="942"/>
      <c r="F3" s="942"/>
      <c r="G3" s="1711"/>
      <c r="H3" s="1711"/>
      <c r="I3" s="1711"/>
      <c r="J3" s="944" t="str">
        <f>"单位："&amp;表头!$C$5</f>
        <v>单位：人民币元</v>
      </c>
    </row>
    <row r="4" spans="1:10" s="1609" customFormat="1">
      <c r="A4" s="945" t="str">
        <f>"客户："&amp;表头!C3</f>
        <v>客户：</v>
      </c>
      <c r="B4" s="1848"/>
      <c r="C4" s="1848"/>
      <c r="D4" s="1848"/>
      <c r="E4" s="948" t="str">
        <f>"编制人员："&amp;表头!$C$6</f>
        <v>编制人员：</v>
      </c>
      <c r="F4" s="942"/>
      <c r="G4" s="942"/>
      <c r="H4" s="1606"/>
      <c r="I4" s="1606" t="s">
        <v>1460</v>
      </c>
      <c r="J4" s="2093" t="s">
        <v>2094</v>
      </c>
    </row>
    <row r="5" spans="1:10" s="1609" customFormat="1" ht="11.25">
      <c r="A5" s="945" t="str">
        <f>"报表截止日："&amp;TEXT(表头!C4,"yyyy-mm-dd")</f>
        <v>报表截止日：2019-12-31</v>
      </c>
      <c r="B5" s="1605"/>
      <c r="C5" s="1605"/>
      <c r="D5" s="1605"/>
      <c r="E5" s="948" t="str">
        <f>"会计主管："&amp;表头!$C$7</f>
        <v>会计主管：</v>
      </c>
      <c r="F5" s="942"/>
      <c r="G5" s="942"/>
      <c r="H5" s="1606"/>
      <c r="I5" s="1606" t="s">
        <v>1461</v>
      </c>
      <c r="J5" s="1605"/>
    </row>
    <row r="6" spans="1:10" s="1608" customFormat="1" ht="8.1" customHeight="1" thickBot="1">
      <c r="A6" s="1756"/>
      <c r="B6" s="1756"/>
      <c r="C6" s="1756"/>
      <c r="D6" s="1756"/>
      <c r="E6" s="1756"/>
      <c r="F6" s="1756"/>
      <c r="G6" s="1756"/>
      <c r="H6" s="1756"/>
      <c r="I6" s="1756"/>
      <c r="J6" s="1756"/>
    </row>
    <row r="7" spans="1:10" s="720" customFormat="1" ht="15" customHeight="1">
      <c r="A7" s="2555" t="s">
        <v>138</v>
      </c>
      <c r="B7" s="2556" t="s">
        <v>137</v>
      </c>
      <c r="C7" s="2556" t="s">
        <v>1034</v>
      </c>
      <c r="D7" s="2556" t="s">
        <v>1021</v>
      </c>
      <c r="E7" s="2556" t="s">
        <v>136</v>
      </c>
      <c r="F7" s="2556" t="s">
        <v>214</v>
      </c>
      <c r="G7" s="2556" t="s">
        <v>135</v>
      </c>
      <c r="H7" s="2556" t="s">
        <v>1035</v>
      </c>
      <c r="I7" s="2556" t="s">
        <v>1019</v>
      </c>
      <c r="J7" s="1758" t="s">
        <v>7</v>
      </c>
    </row>
    <row r="8" spans="1:10" ht="15" customHeight="1">
      <c r="A8" s="2557"/>
      <c r="B8" s="1849"/>
      <c r="C8" s="1850"/>
      <c r="D8" s="1851">
        <f>B8+C8</f>
        <v>0</v>
      </c>
      <c r="E8" s="1329"/>
      <c r="F8" s="1329"/>
      <c r="G8" s="177">
        <f>B8+E8-F8</f>
        <v>0</v>
      </c>
      <c r="H8" s="1850"/>
      <c r="I8" s="1851">
        <f>G8+H8</f>
        <v>0</v>
      </c>
      <c r="J8" s="1858"/>
    </row>
    <row r="9" spans="1:10" ht="15" customHeight="1">
      <c r="A9" s="2557"/>
      <c r="B9" s="1849"/>
      <c r="C9" s="1850"/>
      <c r="D9" s="1851">
        <f t="shared" ref="D9:D14" si="0">B9+C9</f>
        <v>0</v>
      </c>
      <c r="E9" s="1329"/>
      <c r="F9" s="1329"/>
      <c r="G9" s="177">
        <f t="shared" ref="G9:G14" si="1">B9+E9-F9</f>
        <v>0</v>
      </c>
      <c r="H9" s="1850"/>
      <c r="I9" s="1851">
        <f t="shared" ref="I9:I14" si="2">G9+H9</f>
        <v>0</v>
      </c>
      <c r="J9" s="1858"/>
    </row>
    <row r="10" spans="1:10" ht="15" customHeight="1">
      <c r="A10" s="2557"/>
      <c r="B10" s="1849"/>
      <c r="C10" s="1850"/>
      <c r="D10" s="1851">
        <f t="shared" si="0"/>
        <v>0</v>
      </c>
      <c r="E10" s="1329"/>
      <c r="F10" s="1329"/>
      <c r="G10" s="177">
        <f t="shared" si="1"/>
        <v>0</v>
      </c>
      <c r="H10" s="1850"/>
      <c r="I10" s="1851">
        <f t="shared" si="2"/>
        <v>0</v>
      </c>
      <c r="J10" s="1858"/>
    </row>
    <row r="11" spans="1:10" ht="15" customHeight="1">
      <c r="A11" s="2557"/>
      <c r="B11" s="1849"/>
      <c r="C11" s="1850"/>
      <c r="D11" s="1851">
        <f t="shared" si="0"/>
        <v>0</v>
      </c>
      <c r="E11" s="1329"/>
      <c r="F11" s="1329"/>
      <c r="G11" s="177">
        <f t="shared" si="1"/>
        <v>0</v>
      </c>
      <c r="H11" s="1850"/>
      <c r="I11" s="1851">
        <f t="shared" si="2"/>
        <v>0</v>
      </c>
      <c r="J11" s="1858"/>
    </row>
    <row r="12" spans="1:10" ht="15" customHeight="1">
      <c r="A12" s="2557"/>
      <c r="B12" s="1849"/>
      <c r="C12" s="1850"/>
      <c r="D12" s="1851">
        <f t="shared" si="0"/>
        <v>0</v>
      </c>
      <c r="E12" s="1329"/>
      <c r="F12" s="1329"/>
      <c r="G12" s="177">
        <f t="shared" si="1"/>
        <v>0</v>
      </c>
      <c r="H12" s="1850"/>
      <c r="I12" s="1851">
        <f t="shared" si="2"/>
        <v>0</v>
      </c>
      <c r="J12" s="1858"/>
    </row>
    <row r="13" spans="1:10" ht="15" customHeight="1">
      <c r="A13" s="2557"/>
      <c r="B13" s="1849"/>
      <c r="C13" s="1850"/>
      <c r="D13" s="1851">
        <f>B13+C13</f>
        <v>0</v>
      </c>
      <c r="E13" s="1329"/>
      <c r="F13" s="1329"/>
      <c r="G13" s="177">
        <f t="shared" si="1"/>
        <v>0</v>
      </c>
      <c r="H13" s="1850"/>
      <c r="I13" s="1851">
        <f t="shared" si="2"/>
        <v>0</v>
      </c>
      <c r="J13" s="1858"/>
    </row>
    <row r="14" spans="1:10" ht="15" customHeight="1">
      <c r="A14" s="2557"/>
      <c r="B14" s="1849"/>
      <c r="C14" s="1850"/>
      <c r="D14" s="1851">
        <f t="shared" si="0"/>
        <v>0</v>
      </c>
      <c r="E14" s="1329"/>
      <c r="F14" s="1329"/>
      <c r="G14" s="177">
        <f t="shared" si="1"/>
        <v>0</v>
      </c>
      <c r="H14" s="1850"/>
      <c r="I14" s="1851">
        <f t="shared" si="2"/>
        <v>0</v>
      </c>
      <c r="J14" s="1858"/>
    </row>
    <row r="15" spans="1:10" ht="15" customHeight="1">
      <c r="A15" s="2558"/>
      <c r="B15" s="1852"/>
      <c r="C15" s="1852"/>
      <c r="D15" s="1852"/>
      <c r="E15" s="177"/>
      <c r="F15" s="177"/>
      <c r="G15" s="177"/>
      <c r="H15" s="177"/>
      <c r="I15" s="177"/>
      <c r="J15" s="1859"/>
    </row>
    <row r="16" spans="1:10" ht="15" customHeight="1" thickBot="1">
      <c r="A16" s="2559" t="s">
        <v>220</v>
      </c>
      <c r="B16" s="120">
        <f t="shared" ref="B16:I16" si="3">SUM(B8:B15)</f>
        <v>0</v>
      </c>
      <c r="C16" s="120">
        <f>SUM(C8:C15)</f>
        <v>0</v>
      </c>
      <c r="D16" s="120">
        <f t="shared" si="3"/>
        <v>0</v>
      </c>
      <c r="E16" s="120">
        <f t="shared" si="3"/>
        <v>0</v>
      </c>
      <c r="F16" s="120">
        <f t="shared" si="3"/>
        <v>0</v>
      </c>
      <c r="G16" s="120">
        <f>SUM(G8:G15)</f>
        <v>0</v>
      </c>
      <c r="H16" s="120">
        <f>SUM(H8:H15)</f>
        <v>0</v>
      </c>
      <c r="I16" s="120">
        <f t="shared" si="3"/>
        <v>0</v>
      </c>
      <c r="J16" s="1860"/>
    </row>
    <row r="17" spans="1:11" ht="15" customHeight="1">
      <c r="A17" s="348" t="s">
        <v>198</v>
      </c>
      <c r="B17" s="390"/>
      <c r="C17" s="390"/>
      <c r="D17" s="390"/>
      <c r="E17" s="362"/>
      <c r="F17" s="391"/>
      <c r="G17" s="363"/>
      <c r="H17" s="363"/>
      <c r="I17" s="363"/>
      <c r="J17" s="348"/>
      <c r="K17" s="348"/>
    </row>
    <row r="18" spans="1:11" ht="15" customHeight="1">
      <c r="A18" s="348" t="s">
        <v>199</v>
      </c>
      <c r="B18" s="348"/>
      <c r="C18" s="348"/>
      <c r="D18" s="348"/>
      <c r="E18" s="259"/>
      <c r="F18" s="259"/>
      <c r="G18" s="259"/>
      <c r="H18" s="494"/>
      <c r="I18" s="494"/>
      <c r="J18" s="259"/>
      <c r="K18" s="348"/>
    </row>
    <row r="19" spans="1:11" ht="15" customHeight="1">
      <c r="A19" s="348" t="s">
        <v>200</v>
      </c>
      <c r="B19" s="392"/>
      <c r="C19" s="392"/>
      <c r="D19" s="392"/>
      <c r="E19" s="348"/>
      <c r="F19" s="348"/>
      <c r="G19" s="348"/>
      <c r="H19" s="348"/>
      <c r="I19" s="348"/>
      <c r="J19" s="348"/>
      <c r="K19" s="348"/>
    </row>
    <row r="20" spans="1:11" ht="15" customHeight="1">
      <c r="A20" s="348" t="s">
        <v>201</v>
      </c>
      <c r="B20" s="348"/>
      <c r="C20" s="348"/>
      <c r="D20" s="348"/>
      <c r="E20" s="348"/>
      <c r="F20" s="348"/>
      <c r="G20" s="259"/>
      <c r="H20" s="494"/>
      <c r="I20" s="494"/>
      <c r="J20" s="259"/>
      <c r="K20" s="348"/>
    </row>
    <row r="21" spans="1:11" ht="15" customHeight="1">
      <c r="A21" s="348" t="s">
        <v>202</v>
      </c>
      <c r="B21" s="348"/>
      <c r="C21" s="348"/>
      <c r="D21" s="348"/>
      <c r="E21" s="348"/>
      <c r="F21" s="393"/>
      <c r="G21" s="348"/>
      <c r="H21" s="348"/>
      <c r="I21" s="348"/>
      <c r="J21" s="348"/>
      <c r="K21" s="348"/>
    </row>
    <row r="22" spans="1:11" ht="15" customHeight="1">
      <c r="A22" s="348" t="s">
        <v>203</v>
      </c>
      <c r="B22" s="348"/>
      <c r="C22" s="348"/>
      <c r="D22" s="348"/>
      <c r="E22" s="348"/>
      <c r="F22" s="393"/>
      <c r="G22" s="348"/>
      <c r="H22" s="348"/>
      <c r="I22" s="348"/>
      <c r="J22" s="348"/>
      <c r="K22" s="348"/>
    </row>
    <row r="23" spans="1:11" ht="15" customHeight="1">
      <c r="A23" s="348" t="s">
        <v>204</v>
      </c>
      <c r="B23" s="348"/>
      <c r="C23" s="348"/>
      <c r="D23" s="348"/>
      <c r="E23" s="348"/>
      <c r="F23" s="259"/>
      <c r="G23" s="259"/>
      <c r="H23" s="494"/>
      <c r="I23" s="494"/>
      <c r="J23" s="259"/>
      <c r="K23" s="348"/>
    </row>
    <row r="24" spans="1:11">
      <c r="A24" s="348" t="s">
        <v>205</v>
      </c>
      <c r="B24" s="348"/>
      <c r="C24" s="348"/>
      <c r="D24" s="348"/>
      <c r="E24" s="348"/>
      <c r="F24" s="348"/>
      <c r="G24" s="348"/>
      <c r="H24" s="348"/>
      <c r="I24" s="348"/>
      <c r="J24" s="394"/>
      <c r="K24" s="348"/>
    </row>
    <row r="25" spans="1:11" ht="12" customHeight="1">
      <c r="A25" s="348"/>
      <c r="B25" s="348"/>
      <c r="C25" s="348"/>
      <c r="D25" s="348"/>
      <c r="E25" s="348"/>
      <c r="F25" s="348"/>
      <c r="G25" s="348"/>
      <c r="H25" s="348"/>
      <c r="I25" s="348"/>
      <c r="J25" s="348"/>
      <c r="K25" s="348"/>
    </row>
    <row r="26" spans="1:11" ht="12" customHeight="1">
      <c r="A26" s="348"/>
      <c r="B26" s="348"/>
      <c r="C26" s="348"/>
      <c r="D26" s="348"/>
      <c r="E26" s="348"/>
      <c r="F26" s="348"/>
      <c r="G26" s="348"/>
      <c r="H26" s="348"/>
      <c r="I26" s="348"/>
      <c r="J26" s="348"/>
      <c r="K26" s="348"/>
    </row>
    <row r="27" spans="1:11" ht="12" customHeight="1">
      <c r="A27" s="348"/>
      <c r="B27" s="348"/>
      <c r="C27" s="348"/>
      <c r="D27" s="348"/>
      <c r="E27" s="348"/>
      <c r="F27" s="348"/>
      <c r="G27" s="348"/>
      <c r="H27" s="348"/>
      <c r="I27" s="348"/>
      <c r="J27" s="348"/>
      <c r="K27" s="348"/>
    </row>
  </sheetData>
  <phoneticPr fontId="5" type="noConversion"/>
  <printOptions horizontalCentered="1"/>
  <pageMargins left="0.70866141732283472" right="0.70866141732283472" top="0.74803149606299213" bottom="0.74803149606299213" header="0.31496062992125984" footer="0.31496062992125984"/>
  <pageSetup paperSize="9" scale="97" fitToHeight="0" orientation="landscape" blackAndWhite="1" r:id="rId1"/>
  <headerFooter alignWithMargins="0"/>
  <legacyDrawingHF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002060"/>
    <pageSetUpPr fitToPage="1"/>
  </sheetPr>
  <dimension ref="A1:K23"/>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C22" sqref="C22"/>
    </sheetView>
  </sheetViews>
  <sheetFormatPr defaultColWidth="10.28515625" defaultRowHeight="12" customHeight="1"/>
  <cols>
    <col min="1" max="1" width="36.5703125" style="389" customWidth="1"/>
    <col min="2" max="8" width="12.5703125" style="389" customWidth="1"/>
    <col min="9" max="9" width="12.5703125" style="541" customWidth="1"/>
    <col min="10" max="10" width="16.7109375" style="389" customWidth="1"/>
    <col min="11" max="11" width="13" style="389" customWidth="1"/>
    <col min="12" max="16384" width="10.28515625" style="389"/>
  </cols>
  <sheetData>
    <row r="1" spans="1:11" s="694" customFormat="1" ht="15" customHeight="1">
      <c r="A1" s="2691" t="str">
        <f>HYPERLINK("#负债表审定!A1","返回负债表审定")</f>
        <v>返回负债表审定</v>
      </c>
      <c r="B1" s="2692" t="str">
        <f>HYPERLINK("#负债表原报!A1","返回负债表原报")</f>
        <v>返回负债表原报</v>
      </c>
      <c r="I1" s="776"/>
    </row>
    <row r="2" spans="1:11" s="777" customFormat="1" ht="30" customHeight="1">
      <c r="A2" s="3138" t="s">
        <v>1333</v>
      </c>
      <c r="B2" s="3138"/>
      <c r="C2" s="3138"/>
      <c r="D2" s="3138"/>
      <c r="E2" s="3138"/>
      <c r="F2" s="3138"/>
      <c r="G2" s="3138"/>
      <c r="H2" s="3138"/>
      <c r="I2" s="3138"/>
      <c r="J2" s="3138"/>
      <c r="K2" s="3138"/>
    </row>
    <row r="3" spans="1:11" s="1847" customFormat="1" ht="11.25">
      <c r="A3" s="1681"/>
      <c r="B3" s="942"/>
      <c r="C3" s="942"/>
      <c r="D3" s="942"/>
      <c r="E3" s="942"/>
      <c r="F3" s="1845"/>
      <c r="G3" s="1846"/>
      <c r="H3" s="1846"/>
      <c r="I3" s="1853"/>
      <c r="J3" s="1846"/>
      <c r="K3" s="944" t="str">
        <f>"单位："&amp;表头!$C$5</f>
        <v>单位：人民币元</v>
      </c>
    </row>
    <row r="4" spans="1:11" s="1684" customFormat="1">
      <c r="A4" s="945" t="str">
        <f>"客户："&amp;表头!C3</f>
        <v>客户：</v>
      </c>
      <c r="B4" s="948"/>
      <c r="C4" s="948"/>
      <c r="D4" s="948" t="str">
        <f>"编制人员："&amp;表头!$C$6</f>
        <v>编制人员：</v>
      </c>
      <c r="E4" s="942"/>
      <c r="F4" s="1845"/>
      <c r="G4" s="1652"/>
      <c r="H4" s="1652"/>
      <c r="I4" s="1854"/>
      <c r="J4" s="1653" t="s">
        <v>1460</v>
      </c>
      <c r="K4" s="2088" t="s">
        <v>2095</v>
      </c>
    </row>
    <row r="5" spans="1:11" s="1684" customFormat="1" ht="11.25">
      <c r="A5" s="945" t="str">
        <f>"报表截止日："&amp;TEXT(表头!C4,"yyyy-mm-dd")</f>
        <v>报表截止日：2019-12-31</v>
      </c>
      <c r="B5" s="948"/>
      <c r="C5" s="948"/>
      <c r="D5" s="948" t="str">
        <f>"会计主管："&amp;表头!$C$7</f>
        <v>会计主管：</v>
      </c>
      <c r="E5" s="942"/>
      <c r="F5" s="1845"/>
      <c r="G5" s="1652"/>
      <c r="H5" s="1652"/>
      <c r="I5" s="1854"/>
      <c r="J5" s="1653" t="s">
        <v>1461</v>
      </c>
      <c r="K5" s="1681"/>
    </row>
    <row r="6" spans="1:11" s="1847" customFormat="1" ht="8.1" customHeight="1" thickBot="1">
      <c r="A6" s="1654"/>
      <c r="B6" s="1654"/>
      <c r="C6" s="1654"/>
      <c r="D6" s="1654"/>
      <c r="E6" s="1654"/>
      <c r="F6" s="1654"/>
      <c r="G6" s="1654"/>
      <c r="H6" s="1654"/>
      <c r="I6" s="1855"/>
      <c r="J6" s="1654"/>
      <c r="K6" s="1654"/>
    </row>
    <row r="7" spans="1:11" s="1680" customFormat="1" ht="15" customHeight="1">
      <c r="A7" s="2487" t="s">
        <v>138</v>
      </c>
      <c r="B7" s="2488" t="s">
        <v>137</v>
      </c>
      <c r="C7" s="2488" t="s">
        <v>1025</v>
      </c>
      <c r="D7" s="2488" t="s">
        <v>1026</v>
      </c>
      <c r="E7" s="2488" t="s">
        <v>136</v>
      </c>
      <c r="F7" s="2488" t="s">
        <v>214</v>
      </c>
      <c r="G7" s="2488" t="s">
        <v>135</v>
      </c>
      <c r="H7" s="2488" t="s">
        <v>1027</v>
      </c>
      <c r="I7" s="2560" t="s">
        <v>1028</v>
      </c>
      <c r="J7" s="3065" t="s">
        <v>1945</v>
      </c>
      <c r="K7" s="3125"/>
    </row>
    <row r="8" spans="1:11" s="355" customFormat="1" ht="15" customHeight="1">
      <c r="A8" s="2548" t="s">
        <v>821</v>
      </c>
      <c r="B8" s="130">
        <f>SUM(B9:B12)</f>
        <v>0</v>
      </c>
      <c r="C8" s="130">
        <f>SUM(C9:C12)</f>
        <v>0</v>
      </c>
      <c r="D8" s="130">
        <f t="shared" ref="D8:I8" si="0">SUM(D9:D12)</f>
        <v>0</v>
      </c>
      <c r="E8" s="130">
        <f t="shared" si="0"/>
        <v>0</v>
      </c>
      <c r="F8" s="130">
        <f t="shared" si="0"/>
        <v>0</v>
      </c>
      <c r="G8" s="130">
        <f t="shared" si="0"/>
        <v>0</v>
      </c>
      <c r="H8" s="130">
        <f>SUM(H9:H12)</f>
        <v>0</v>
      </c>
      <c r="I8" s="130">
        <f t="shared" si="0"/>
        <v>0</v>
      </c>
      <c r="J8" s="3136"/>
      <c r="K8" s="3137"/>
    </row>
    <row r="9" spans="1:11" s="355" customFormat="1" ht="15" customHeight="1">
      <c r="A9" s="2561" t="s">
        <v>1061</v>
      </c>
      <c r="B9" s="131"/>
      <c r="C9" s="538"/>
      <c r="D9" s="539">
        <f>B9+C9</f>
        <v>0</v>
      </c>
      <c r="E9" s="131"/>
      <c r="F9" s="131"/>
      <c r="G9" s="129">
        <f>B9+E9-F9</f>
        <v>0</v>
      </c>
      <c r="H9" s="538"/>
      <c r="I9" s="539">
        <f>G9+H9</f>
        <v>0</v>
      </c>
      <c r="J9" s="3126"/>
      <c r="K9" s="3127"/>
    </row>
    <row r="10" spans="1:11" s="355" customFormat="1" ht="15" customHeight="1">
      <c r="A10" s="2561" t="s">
        <v>1062</v>
      </c>
      <c r="B10" s="131"/>
      <c r="C10" s="538"/>
      <c r="D10" s="539">
        <f t="shared" ref="D10:D19" si="1">B10+C10</f>
        <v>0</v>
      </c>
      <c r="E10" s="131"/>
      <c r="F10" s="131"/>
      <c r="G10" s="129">
        <f t="shared" ref="G10:G12" si="2">B10+E10-F10</f>
        <v>0</v>
      </c>
      <c r="H10" s="538"/>
      <c r="I10" s="539">
        <f>G10+H10</f>
        <v>0</v>
      </c>
      <c r="J10" s="3126"/>
      <c r="K10" s="3127"/>
    </row>
    <row r="11" spans="1:11" s="355" customFormat="1" ht="15" customHeight="1">
      <c r="A11" s="2561" t="s">
        <v>1063</v>
      </c>
      <c r="B11" s="131"/>
      <c r="C11" s="538"/>
      <c r="D11" s="539">
        <f t="shared" si="1"/>
        <v>0</v>
      </c>
      <c r="E11" s="131"/>
      <c r="F11" s="131"/>
      <c r="G11" s="129">
        <f t="shared" si="2"/>
        <v>0</v>
      </c>
      <c r="H11" s="538"/>
      <c r="I11" s="539">
        <f t="shared" ref="I11:I12" si="3">G11+H11</f>
        <v>0</v>
      </c>
      <c r="J11" s="3126"/>
      <c r="K11" s="3127"/>
    </row>
    <row r="12" spans="1:11" s="355" customFormat="1" ht="15" customHeight="1">
      <c r="A12" s="2561" t="s">
        <v>1064</v>
      </c>
      <c r="B12" s="131"/>
      <c r="C12" s="538"/>
      <c r="D12" s="539">
        <f t="shared" si="1"/>
        <v>0</v>
      </c>
      <c r="E12" s="131"/>
      <c r="F12" s="131"/>
      <c r="G12" s="129">
        <f t="shared" si="2"/>
        <v>0</v>
      </c>
      <c r="H12" s="538"/>
      <c r="I12" s="539">
        <f t="shared" si="3"/>
        <v>0</v>
      </c>
      <c r="J12" s="3126"/>
      <c r="K12" s="3127"/>
    </row>
    <row r="13" spans="1:11" s="355" customFormat="1" ht="15" customHeight="1">
      <c r="A13" s="2548" t="s">
        <v>822</v>
      </c>
      <c r="B13" s="130">
        <f>SUM(B14:B20)</f>
        <v>0</v>
      </c>
      <c r="C13" s="130">
        <f t="shared" ref="C13:I13" si="4">SUM(C14:C20)</f>
        <v>0</v>
      </c>
      <c r="D13" s="130">
        <f t="shared" si="4"/>
        <v>0</v>
      </c>
      <c r="E13" s="130">
        <f t="shared" si="4"/>
        <v>0</v>
      </c>
      <c r="F13" s="130">
        <f>SUM(F14:F20)</f>
        <v>0</v>
      </c>
      <c r="G13" s="130">
        <f>SUM(G14:G20)</f>
        <v>0</v>
      </c>
      <c r="H13" s="130">
        <f>SUM(H14:H20)</f>
        <v>0</v>
      </c>
      <c r="I13" s="130">
        <f t="shared" si="4"/>
        <v>0</v>
      </c>
      <c r="J13" s="3136"/>
      <c r="K13" s="3137"/>
    </row>
    <row r="14" spans="1:11" s="355" customFormat="1" ht="15" customHeight="1">
      <c r="A14" s="2561" t="s">
        <v>1065</v>
      </c>
      <c r="B14" s="131"/>
      <c r="C14" s="538"/>
      <c r="D14" s="539">
        <f t="shared" si="1"/>
        <v>0</v>
      </c>
      <c r="E14" s="131"/>
      <c r="F14" s="131"/>
      <c r="G14" s="129">
        <f t="shared" ref="G14:G19" si="5">B14+E14-F14</f>
        <v>0</v>
      </c>
      <c r="H14" s="538"/>
      <c r="I14" s="539">
        <f t="shared" ref="I14:I19" si="6">G14+H14</f>
        <v>0</v>
      </c>
      <c r="J14" s="3126"/>
      <c r="K14" s="3127"/>
    </row>
    <row r="15" spans="1:11" s="355" customFormat="1" ht="15" customHeight="1">
      <c r="A15" s="2561" t="s">
        <v>1066</v>
      </c>
      <c r="B15" s="131"/>
      <c r="C15" s="538"/>
      <c r="D15" s="539">
        <f t="shared" si="1"/>
        <v>0</v>
      </c>
      <c r="E15" s="131"/>
      <c r="F15" s="131"/>
      <c r="G15" s="129">
        <f t="shared" si="5"/>
        <v>0</v>
      </c>
      <c r="H15" s="538"/>
      <c r="I15" s="539">
        <f t="shared" si="6"/>
        <v>0</v>
      </c>
      <c r="J15" s="3126"/>
      <c r="K15" s="3127"/>
    </row>
    <row r="16" spans="1:11" s="355" customFormat="1" ht="15" customHeight="1">
      <c r="A16" s="2561" t="s">
        <v>1067</v>
      </c>
      <c r="B16" s="131"/>
      <c r="C16" s="538"/>
      <c r="D16" s="539">
        <f t="shared" si="1"/>
        <v>0</v>
      </c>
      <c r="E16" s="131"/>
      <c r="F16" s="131"/>
      <c r="G16" s="129">
        <f t="shared" si="5"/>
        <v>0</v>
      </c>
      <c r="H16" s="538"/>
      <c r="I16" s="539">
        <f t="shared" si="6"/>
        <v>0</v>
      </c>
      <c r="J16" s="3126"/>
      <c r="K16" s="3127"/>
    </row>
    <row r="17" spans="1:11" s="355" customFormat="1" ht="15" customHeight="1">
      <c r="A17" s="2561" t="s">
        <v>1068</v>
      </c>
      <c r="B17" s="131"/>
      <c r="C17" s="538"/>
      <c r="D17" s="539">
        <f t="shared" si="1"/>
        <v>0</v>
      </c>
      <c r="E17" s="131"/>
      <c r="F17" s="131"/>
      <c r="G17" s="129">
        <f t="shared" si="5"/>
        <v>0</v>
      </c>
      <c r="H17" s="538"/>
      <c r="I17" s="539">
        <f t="shared" si="6"/>
        <v>0</v>
      </c>
      <c r="J17" s="3126"/>
      <c r="K17" s="3127"/>
    </row>
    <row r="18" spans="1:11" s="355" customFormat="1" ht="15" customHeight="1">
      <c r="A18" s="2561" t="s">
        <v>1069</v>
      </c>
      <c r="B18" s="131"/>
      <c r="C18" s="538"/>
      <c r="D18" s="539">
        <f t="shared" si="1"/>
        <v>0</v>
      </c>
      <c r="E18" s="131"/>
      <c r="F18" s="131"/>
      <c r="G18" s="129">
        <f t="shared" si="5"/>
        <v>0</v>
      </c>
      <c r="H18" s="538"/>
      <c r="I18" s="539">
        <f t="shared" si="6"/>
        <v>0</v>
      </c>
      <c r="J18" s="3126"/>
      <c r="K18" s="3127"/>
    </row>
    <row r="19" spans="1:11" s="355" customFormat="1" ht="15" customHeight="1">
      <c r="A19" s="2561" t="s">
        <v>1070</v>
      </c>
      <c r="B19" s="131"/>
      <c r="C19" s="538"/>
      <c r="D19" s="539">
        <f t="shared" si="1"/>
        <v>0</v>
      </c>
      <c r="E19" s="131"/>
      <c r="F19" s="131"/>
      <c r="G19" s="129">
        <f t="shared" si="5"/>
        <v>0</v>
      </c>
      <c r="H19" s="538"/>
      <c r="I19" s="539">
        <f t="shared" si="6"/>
        <v>0</v>
      </c>
      <c r="J19" s="3126"/>
      <c r="K19" s="3127"/>
    </row>
    <row r="20" spans="1:11" s="355" customFormat="1" ht="15" customHeight="1">
      <c r="A20" s="2153"/>
      <c r="B20" s="130"/>
      <c r="C20" s="130"/>
      <c r="D20" s="130"/>
      <c r="E20" s="130"/>
      <c r="F20" s="130"/>
      <c r="G20" s="129"/>
      <c r="H20" s="129"/>
      <c r="I20" s="540"/>
      <c r="J20" s="3130"/>
      <c r="K20" s="3131"/>
    </row>
    <row r="21" spans="1:11" s="355" customFormat="1" ht="15" customHeight="1" thickBot="1">
      <c r="A21" s="2495" t="s">
        <v>220</v>
      </c>
      <c r="B21" s="2562">
        <f>B8+B13</f>
        <v>0</v>
      </c>
      <c r="C21" s="2562">
        <f>C8+C13</f>
        <v>0</v>
      </c>
      <c r="D21" s="2562">
        <f t="shared" ref="D21:G21" si="7">D8+D13</f>
        <v>0</v>
      </c>
      <c r="E21" s="2562">
        <f>E8+E13</f>
        <v>0</v>
      </c>
      <c r="F21" s="2562">
        <f t="shared" si="7"/>
        <v>0</v>
      </c>
      <c r="G21" s="2562">
        <f t="shared" si="7"/>
        <v>0</v>
      </c>
      <c r="H21" s="2562">
        <f>H8+H13</f>
        <v>0</v>
      </c>
      <c r="I21" s="2562">
        <f>I8+I13</f>
        <v>0</v>
      </c>
      <c r="J21" s="3134"/>
      <c r="K21" s="3135"/>
    </row>
    <row r="22" spans="1:11" ht="15" customHeight="1">
      <c r="A22" s="355" t="s">
        <v>178</v>
      </c>
    </row>
    <row r="23" spans="1:11" ht="15" customHeight="1">
      <c r="A23" s="355" t="s">
        <v>2548</v>
      </c>
    </row>
  </sheetData>
  <mergeCells count="16">
    <mergeCell ref="A2:K2"/>
    <mergeCell ref="J7:K7"/>
    <mergeCell ref="J8:K8"/>
    <mergeCell ref="J9:K9"/>
    <mergeCell ref="J20:K20"/>
    <mergeCell ref="J10:K10"/>
    <mergeCell ref="J11:K11"/>
    <mergeCell ref="J12:K12"/>
    <mergeCell ref="J21:K21"/>
    <mergeCell ref="J13:K13"/>
    <mergeCell ref="J14:K14"/>
    <mergeCell ref="J15:K15"/>
    <mergeCell ref="J16:K16"/>
    <mergeCell ref="J17:K17"/>
    <mergeCell ref="J19:K19"/>
    <mergeCell ref="J18:K18"/>
  </mergeCells>
  <phoneticPr fontId="5" type="noConversion"/>
  <printOptions horizontalCentered="1"/>
  <pageMargins left="0.70866141732283472" right="0.70866141732283472" top="0.74803149606299213" bottom="0.74803149606299213" header="0.31496062992125984" footer="0.31496062992125984"/>
  <pageSetup paperSize="9" scale="87" fitToHeight="0" orientation="landscape" blackAndWhite="1" r:id="rId1"/>
  <headerFooter alignWithMargins="0"/>
  <legacyDrawingHF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002060"/>
    <pageSetUpPr fitToPage="1"/>
  </sheetPr>
  <dimension ref="A1:K16"/>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J17" sqref="J17"/>
    </sheetView>
  </sheetViews>
  <sheetFormatPr defaultColWidth="10.28515625" defaultRowHeight="12" customHeight="1"/>
  <cols>
    <col min="1" max="1" width="5.7109375" style="395" customWidth="1"/>
    <col min="2" max="2" width="25" style="395" customWidth="1"/>
    <col min="3" max="10" width="12.5703125" style="395" customWidth="1"/>
    <col min="11" max="11" width="20.7109375" style="395" customWidth="1"/>
    <col min="12" max="16384" width="10.28515625" style="395"/>
  </cols>
  <sheetData>
    <row r="1" spans="1:11" s="691" customFormat="1" ht="15" customHeight="1">
      <c r="A1" s="2691" t="str">
        <f>HYPERLINK("#负债表审定!A1","返回负债表审定")</f>
        <v>返回负债表审定</v>
      </c>
      <c r="B1" s="2692" t="str">
        <f>HYPERLINK("#负债表原报!A1","返回负债表原报")</f>
        <v>返回负债表原报</v>
      </c>
    </row>
    <row r="2" spans="1:11" s="774" customFormat="1" ht="30" customHeight="1">
      <c r="A2" s="911" t="s">
        <v>1334</v>
      </c>
      <c r="B2" s="773"/>
      <c r="C2" s="773"/>
      <c r="D2" s="773"/>
      <c r="E2" s="773"/>
      <c r="F2" s="773"/>
      <c r="G2" s="773"/>
      <c r="H2" s="773"/>
      <c r="I2" s="773"/>
      <c r="J2" s="773"/>
      <c r="K2" s="773"/>
    </row>
    <row r="3" spans="1:11" s="1608" customFormat="1" ht="11.25">
      <c r="A3" s="1605"/>
      <c r="B3" s="1605"/>
      <c r="C3" s="1605"/>
      <c r="D3" s="1605"/>
      <c r="E3" s="1605"/>
      <c r="F3" s="942"/>
      <c r="G3" s="942"/>
      <c r="H3" s="1711"/>
      <c r="I3" s="1711"/>
      <c r="J3" s="1711"/>
      <c r="K3" s="944" t="str">
        <f>"单位："&amp;表头!$C$5</f>
        <v>单位：人民币元</v>
      </c>
    </row>
    <row r="4" spans="1:11" s="1609" customFormat="1">
      <c r="A4" s="945" t="str">
        <f>"客户："&amp;表头!C3</f>
        <v>客户：</v>
      </c>
      <c r="B4" s="1605"/>
      <c r="C4" s="1848"/>
      <c r="D4" s="1848"/>
      <c r="E4" s="1848"/>
      <c r="F4" s="948" t="str">
        <f>"编制人员："&amp;表头!$C$6</f>
        <v>编制人员：</v>
      </c>
      <c r="G4" s="942"/>
      <c r="H4" s="942"/>
      <c r="I4" s="1606"/>
      <c r="J4" s="1606" t="s">
        <v>1460</v>
      </c>
      <c r="K4" s="2093" t="s">
        <v>2096</v>
      </c>
    </row>
    <row r="5" spans="1:11" s="1609" customFormat="1" ht="11.25">
      <c r="A5" s="945" t="str">
        <f>"报表截止日："&amp;TEXT(表头!C4,"yyyy-mm-dd")</f>
        <v>报表截止日：2019-12-31</v>
      </c>
      <c r="B5" s="1605"/>
      <c r="C5" s="1605"/>
      <c r="D5" s="1605"/>
      <c r="E5" s="1605"/>
      <c r="F5" s="948" t="str">
        <f>"会计主管："&amp;表头!$C$7</f>
        <v>会计主管：</v>
      </c>
      <c r="G5" s="942"/>
      <c r="H5" s="942"/>
      <c r="I5" s="1606"/>
      <c r="J5" s="1606" t="s">
        <v>1461</v>
      </c>
      <c r="K5" s="1605"/>
    </row>
    <row r="6" spans="1:11" s="1608" customFormat="1" ht="8.1" customHeight="1" thickBot="1">
      <c r="A6" s="1756"/>
      <c r="B6" s="1756"/>
      <c r="C6" s="1756"/>
      <c r="D6" s="1756"/>
      <c r="E6" s="1756"/>
      <c r="F6" s="1756"/>
      <c r="G6" s="1756"/>
      <c r="H6" s="1756"/>
      <c r="I6" s="1756"/>
      <c r="J6" s="1756"/>
      <c r="K6" s="1756"/>
    </row>
    <row r="7" spans="1:11" s="720" customFormat="1" ht="15" customHeight="1">
      <c r="A7" s="1611" t="s">
        <v>398</v>
      </c>
      <c r="B7" s="1612" t="s">
        <v>138</v>
      </c>
      <c r="C7" s="1612" t="s">
        <v>137</v>
      </c>
      <c r="D7" s="1612" t="s">
        <v>1034</v>
      </c>
      <c r="E7" s="1612" t="s">
        <v>1021</v>
      </c>
      <c r="F7" s="1612" t="s">
        <v>136</v>
      </c>
      <c r="G7" s="1612" t="s">
        <v>214</v>
      </c>
      <c r="H7" s="1612" t="s">
        <v>135</v>
      </c>
      <c r="I7" s="1856" t="s">
        <v>1035</v>
      </c>
      <c r="J7" s="1856" t="s">
        <v>1019</v>
      </c>
      <c r="K7" s="1857" t="s">
        <v>1945</v>
      </c>
    </row>
    <row r="8" spans="1:11" s="350" customFormat="1" ht="15" customHeight="1">
      <c r="A8" s="1717">
        <v>1</v>
      </c>
      <c r="B8" s="1718"/>
      <c r="C8" s="888"/>
      <c r="D8" s="1209"/>
      <c r="E8" s="1210">
        <f t="shared" ref="E8:E12" si="0">C8+D8</f>
        <v>0</v>
      </c>
      <c r="F8" s="888"/>
      <c r="G8" s="888"/>
      <c r="H8" s="1617">
        <f t="shared" ref="H8:H12" si="1">C8+F8-G8</f>
        <v>0</v>
      </c>
      <c r="I8" s="1209"/>
      <c r="J8" s="1210">
        <f>H8+I8</f>
        <v>0</v>
      </c>
      <c r="K8" s="1858"/>
    </row>
    <row r="9" spans="1:11" s="350" customFormat="1" ht="15" customHeight="1">
      <c r="A9" s="1717">
        <v>2</v>
      </c>
      <c r="B9" s="1718"/>
      <c r="C9" s="888"/>
      <c r="D9" s="1209"/>
      <c r="E9" s="1210">
        <f t="shared" si="0"/>
        <v>0</v>
      </c>
      <c r="F9" s="888"/>
      <c r="G9" s="888"/>
      <c r="H9" s="1617">
        <f t="shared" si="1"/>
        <v>0</v>
      </c>
      <c r="I9" s="1209"/>
      <c r="J9" s="1210">
        <f t="shared" ref="J9:J12" si="2">H9+I9</f>
        <v>0</v>
      </c>
      <c r="K9" s="1858"/>
    </row>
    <row r="10" spans="1:11" s="350" customFormat="1" ht="15" customHeight="1">
      <c r="A10" s="1717">
        <v>3</v>
      </c>
      <c r="B10" s="1718"/>
      <c r="C10" s="888"/>
      <c r="D10" s="1209"/>
      <c r="E10" s="1210">
        <f t="shared" si="0"/>
        <v>0</v>
      </c>
      <c r="F10" s="888"/>
      <c r="G10" s="888"/>
      <c r="H10" s="1617">
        <f t="shared" si="1"/>
        <v>0</v>
      </c>
      <c r="I10" s="1209"/>
      <c r="J10" s="1210">
        <f t="shared" si="2"/>
        <v>0</v>
      </c>
      <c r="K10" s="1858"/>
    </row>
    <row r="11" spans="1:11" s="350" customFormat="1" ht="15" customHeight="1">
      <c r="A11" s="1717">
        <v>4</v>
      </c>
      <c r="B11" s="1718"/>
      <c r="C11" s="888"/>
      <c r="D11" s="1209"/>
      <c r="E11" s="1210">
        <f t="shared" si="0"/>
        <v>0</v>
      </c>
      <c r="F11" s="888"/>
      <c r="G11" s="888"/>
      <c r="H11" s="1617">
        <f t="shared" si="1"/>
        <v>0</v>
      </c>
      <c r="I11" s="1209"/>
      <c r="J11" s="1210">
        <f t="shared" si="2"/>
        <v>0</v>
      </c>
      <c r="K11" s="1858"/>
    </row>
    <row r="12" spans="1:11" s="350" customFormat="1" ht="15" customHeight="1">
      <c r="A12" s="1717">
        <v>5</v>
      </c>
      <c r="B12" s="1718"/>
      <c r="C12" s="888"/>
      <c r="D12" s="1209"/>
      <c r="E12" s="1210">
        <f t="shared" si="0"/>
        <v>0</v>
      </c>
      <c r="F12" s="888"/>
      <c r="G12" s="888"/>
      <c r="H12" s="1617">
        <f t="shared" si="1"/>
        <v>0</v>
      </c>
      <c r="I12" s="1209"/>
      <c r="J12" s="1210">
        <f t="shared" si="2"/>
        <v>0</v>
      </c>
      <c r="K12" s="1858"/>
    </row>
    <row r="13" spans="1:11" s="350" customFormat="1" ht="15" customHeight="1">
      <c r="A13" s="1719"/>
      <c r="B13" s="1720"/>
      <c r="C13" s="67"/>
      <c r="D13" s="67"/>
      <c r="E13" s="67"/>
      <c r="F13" s="67"/>
      <c r="G13" s="67"/>
      <c r="H13" s="1617"/>
      <c r="I13" s="1861"/>
      <c r="J13" s="1861"/>
      <c r="K13" s="1859"/>
    </row>
    <row r="14" spans="1:11" s="350" customFormat="1" ht="15" customHeight="1" thickBot="1">
      <c r="A14" s="3082" t="s">
        <v>220</v>
      </c>
      <c r="B14" s="3083"/>
      <c r="C14" s="1480">
        <f>SUM(C8:C13)</f>
        <v>0</v>
      </c>
      <c r="D14" s="1480">
        <f>SUM(D8:D13)</f>
        <v>0</v>
      </c>
      <c r="E14" s="1480">
        <f>SUM(E8:E13)</f>
        <v>0</v>
      </c>
      <c r="F14" s="1480">
        <f>SUM(F8:F13)</f>
        <v>0</v>
      </c>
      <c r="G14" s="1480">
        <f>SUM(G8:G13)</f>
        <v>0</v>
      </c>
      <c r="H14" s="1862">
        <f>C14+F14-G14</f>
        <v>0</v>
      </c>
      <c r="I14" s="1862">
        <f>SUM(I8:I13)</f>
        <v>0</v>
      </c>
      <c r="J14" s="1862">
        <f>SUM(J8:J13)</f>
        <v>0</v>
      </c>
      <c r="K14" s="1860"/>
    </row>
    <row r="15" spans="1:11" ht="15" customHeight="1">
      <c r="A15" s="350" t="s">
        <v>178</v>
      </c>
      <c r="B15" s="350"/>
    </row>
    <row r="16" spans="1:11" ht="15" customHeight="1">
      <c r="A16" s="350" t="s">
        <v>197</v>
      </c>
    </row>
  </sheetData>
  <mergeCells count="1">
    <mergeCell ref="A14:B14"/>
  </mergeCells>
  <phoneticPr fontId="5" type="noConversion"/>
  <printOptions horizontalCentered="1"/>
  <pageMargins left="0.70866141732283472" right="0.70866141732283472" top="0.74803149606299213" bottom="0.74803149606299213" header="0.31496062992125984" footer="0.31496062992125984"/>
  <pageSetup paperSize="9" scale="96" fitToHeight="0" orientation="landscape" blackAndWhite="1" r:id="rId1"/>
  <headerFooter alignWithMargins="0"/>
  <legacyDrawingHF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002060"/>
    <pageSetUpPr fitToPage="1"/>
  </sheetPr>
  <dimension ref="A1:J15"/>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L27" sqref="L27"/>
    </sheetView>
  </sheetViews>
  <sheetFormatPr defaultColWidth="10.28515625" defaultRowHeight="12" customHeight="1"/>
  <cols>
    <col min="1" max="1" width="25" style="350" customWidth="1"/>
    <col min="2" max="9" width="14.7109375" style="350" customWidth="1"/>
    <col min="10" max="10" width="20.7109375" style="350" customWidth="1"/>
    <col min="11" max="16384" width="10.28515625" style="350"/>
  </cols>
  <sheetData>
    <row r="1" spans="1:10" s="691" customFormat="1" ht="15" customHeight="1">
      <c r="A1" s="2691" t="str">
        <f>HYPERLINK("#负债表审定!A1","返回负债表审定")</f>
        <v>返回负债表审定</v>
      </c>
      <c r="B1" s="2692" t="str">
        <f>HYPERLINK("#负债表原报!A1","返回负债表原报")</f>
        <v>返回负债表原报</v>
      </c>
      <c r="C1" s="778"/>
      <c r="D1" s="778"/>
      <c r="E1" s="778"/>
      <c r="F1" s="778"/>
      <c r="G1" s="778"/>
      <c r="H1" s="778"/>
      <c r="I1" s="778"/>
      <c r="J1" s="778"/>
    </row>
    <row r="2" spans="1:10" s="774" customFormat="1" ht="30" customHeight="1">
      <c r="A2" s="911" t="s">
        <v>1335</v>
      </c>
      <c r="B2" s="773"/>
      <c r="C2" s="773"/>
      <c r="D2" s="773"/>
      <c r="E2" s="773"/>
      <c r="F2" s="773"/>
      <c r="G2" s="773"/>
      <c r="H2" s="773"/>
      <c r="I2" s="773"/>
      <c r="J2" s="773"/>
    </row>
    <row r="3" spans="1:10" s="1608" customFormat="1" ht="11.25">
      <c r="A3" s="1605"/>
      <c r="B3" s="1605"/>
      <c r="C3" s="1605"/>
      <c r="D3" s="1605"/>
      <c r="E3" s="1711"/>
      <c r="F3" s="1607"/>
      <c r="G3" s="1607"/>
      <c r="H3" s="1711"/>
      <c r="I3" s="1711"/>
      <c r="J3" s="944" t="str">
        <f>"单位："&amp;表头!$C$5</f>
        <v>单位：人民币元</v>
      </c>
    </row>
    <row r="4" spans="1:10" s="1609" customFormat="1">
      <c r="A4" s="945" t="str">
        <f>"客户："&amp;表头!C3</f>
        <v>客户：</v>
      </c>
      <c r="B4" s="1848"/>
      <c r="C4" s="1848"/>
      <c r="D4" s="1848"/>
      <c r="E4" s="948" t="str">
        <f>"编制人员："&amp;表头!$C$6</f>
        <v>编制人员：</v>
      </c>
      <c r="F4" s="942"/>
      <c r="G4" s="942"/>
      <c r="H4" s="1606"/>
      <c r="I4" s="1606" t="s">
        <v>1460</v>
      </c>
      <c r="J4" s="2093" t="s">
        <v>2097</v>
      </c>
    </row>
    <row r="5" spans="1:10" s="1609" customFormat="1" ht="11.25">
      <c r="A5" s="945" t="str">
        <f>"报表截止日："&amp;TEXT(表头!C4,"yyyy-mm-dd")</f>
        <v>报表截止日：2019-12-31</v>
      </c>
      <c r="B5" s="1605"/>
      <c r="C5" s="1605"/>
      <c r="D5" s="1605"/>
      <c r="E5" s="948" t="str">
        <f>"会计主管："&amp;表头!$C$7</f>
        <v>会计主管：</v>
      </c>
      <c r="F5" s="942"/>
      <c r="G5" s="942"/>
      <c r="H5" s="1606"/>
      <c r="I5" s="1606" t="s">
        <v>1461</v>
      </c>
      <c r="J5" s="1605"/>
    </row>
    <row r="6" spans="1:10" s="1608" customFormat="1" ht="8.1" customHeight="1" thickBot="1">
      <c r="A6" s="1756"/>
      <c r="B6" s="1756"/>
      <c r="C6" s="1756"/>
      <c r="D6" s="1756"/>
      <c r="E6" s="1756"/>
      <c r="F6" s="1756"/>
      <c r="G6" s="1756"/>
      <c r="H6" s="1756"/>
      <c r="I6" s="1756"/>
      <c r="J6" s="1756"/>
    </row>
    <row r="7" spans="1:10" s="720" customFormat="1" ht="15" customHeight="1">
      <c r="A7" s="1611" t="s">
        <v>138</v>
      </c>
      <c r="B7" s="1612" t="s">
        <v>137</v>
      </c>
      <c r="C7" s="1612" t="s">
        <v>1034</v>
      </c>
      <c r="D7" s="1612" t="s">
        <v>1021</v>
      </c>
      <c r="E7" s="1612" t="s">
        <v>136</v>
      </c>
      <c r="F7" s="1612" t="s">
        <v>214</v>
      </c>
      <c r="G7" s="1612" t="s">
        <v>135</v>
      </c>
      <c r="H7" s="1856" t="s">
        <v>1035</v>
      </c>
      <c r="I7" s="1856" t="s">
        <v>1019</v>
      </c>
      <c r="J7" s="1857" t="s">
        <v>1945</v>
      </c>
    </row>
    <row r="8" spans="1:10" ht="15" customHeight="1">
      <c r="A8" s="1863" t="s">
        <v>1948</v>
      </c>
      <c r="B8" s="888"/>
      <c r="C8" s="1209"/>
      <c r="D8" s="1210">
        <f>B8+C8</f>
        <v>0</v>
      </c>
      <c r="E8" s="888"/>
      <c r="F8" s="888"/>
      <c r="G8" s="1617">
        <f>B8+E8-F8</f>
        <v>0</v>
      </c>
      <c r="H8" s="1209"/>
      <c r="I8" s="1210">
        <f>G8+H8</f>
        <v>0</v>
      </c>
      <c r="J8" s="1858"/>
    </row>
    <row r="9" spans="1:10" ht="15" customHeight="1">
      <c r="A9" s="1863" t="s">
        <v>1949</v>
      </c>
      <c r="B9" s="888"/>
      <c r="C9" s="1209"/>
      <c r="D9" s="1210">
        <f>B9+C9</f>
        <v>0</v>
      </c>
      <c r="E9" s="888"/>
      <c r="F9" s="888"/>
      <c r="G9" s="1617">
        <f>B9+E9-F9</f>
        <v>0</v>
      </c>
      <c r="H9" s="1209"/>
      <c r="I9" s="1210">
        <f>G9+H9</f>
        <v>0</v>
      </c>
      <c r="J9" s="1858"/>
    </row>
    <row r="10" spans="1:10" ht="15" customHeight="1">
      <c r="A10" s="1863" t="s">
        <v>1950</v>
      </c>
      <c r="B10" s="888"/>
      <c r="C10" s="1209"/>
      <c r="D10" s="1210">
        <f>B10+C10</f>
        <v>0</v>
      </c>
      <c r="E10" s="888"/>
      <c r="F10" s="888"/>
      <c r="G10" s="1617">
        <f>B10+E10-F10</f>
        <v>0</v>
      </c>
      <c r="H10" s="1209"/>
      <c r="I10" s="1210">
        <f>G10+H10</f>
        <v>0</v>
      </c>
      <c r="J10" s="1858"/>
    </row>
    <row r="11" spans="1:10" ht="15" customHeight="1">
      <c r="A11" s="1863" t="s">
        <v>1951</v>
      </c>
      <c r="B11" s="888"/>
      <c r="C11" s="1209"/>
      <c r="D11" s="1210">
        <f>B11+C11</f>
        <v>0</v>
      </c>
      <c r="E11" s="888"/>
      <c r="F11" s="888"/>
      <c r="G11" s="1617">
        <f>B11+E11-F11</f>
        <v>0</v>
      </c>
      <c r="H11" s="1209"/>
      <c r="I11" s="1210">
        <f>G11+H11</f>
        <v>0</v>
      </c>
      <c r="J11" s="1858"/>
    </row>
    <row r="12" spans="1:10" ht="15" customHeight="1">
      <c r="A12" s="1614"/>
      <c r="B12" s="67"/>
      <c r="C12" s="67"/>
      <c r="D12" s="67"/>
      <c r="E12" s="67"/>
      <c r="F12" s="67"/>
      <c r="G12" s="1617"/>
      <c r="H12" s="1861"/>
      <c r="I12" s="1861"/>
      <c r="J12" s="1859"/>
    </row>
    <row r="13" spans="1:10" ht="15" customHeight="1" thickBot="1">
      <c r="A13" s="1615" t="s">
        <v>220</v>
      </c>
      <c r="B13" s="1480">
        <f>SUM(B8:B12)</f>
        <v>0</v>
      </c>
      <c r="C13" s="1480">
        <f t="shared" ref="C13:G13" si="0">SUM(C8:C12)</f>
        <v>0</v>
      </c>
      <c r="D13" s="1480">
        <f t="shared" si="0"/>
        <v>0</v>
      </c>
      <c r="E13" s="1480">
        <f>SUM(E8:E12)</f>
        <v>0</v>
      </c>
      <c r="F13" s="1480">
        <f t="shared" si="0"/>
        <v>0</v>
      </c>
      <c r="G13" s="1480">
        <f t="shared" si="0"/>
        <v>0</v>
      </c>
      <c r="H13" s="1480">
        <f>SUM(H8:H12)</f>
        <v>0</v>
      </c>
      <c r="I13" s="1480">
        <f>SUM(I8:I12)</f>
        <v>0</v>
      </c>
      <c r="J13" s="1860"/>
    </row>
    <row r="14" spans="1:10" ht="15" customHeight="1">
      <c r="A14" s="350" t="s">
        <v>178</v>
      </c>
    </row>
    <row r="15" spans="1:10" ht="15" customHeight="1">
      <c r="A15" s="350" t="s">
        <v>196</v>
      </c>
    </row>
  </sheetData>
  <phoneticPr fontId="5" type="noConversion"/>
  <printOptions horizontalCentered="1"/>
  <pageMargins left="0.70866141732283472" right="0.70866141732283472" top="0.74803149606299213" bottom="0.74803149606299213" header="0.31496062992125984" footer="0.31496062992125984"/>
  <pageSetup paperSize="9" scale="89" fitToHeight="0" orientation="landscape" blackAndWhite="1" r:id="rId1"/>
  <headerFooter alignWithMargins="0"/>
  <legacyDrawingHF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002060"/>
    <pageSetUpPr fitToPage="1"/>
  </sheetPr>
  <dimension ref="A1:F28"/>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E24" sqref="E24"/>
    </sheetView>
  </sheetViews>
  <sheetFormatPr defaultColWidth="10.28515625" defaultRowHeight="12" customHeight="1"/>
  <cols>
    <col min="1" max="1" width="32.140625" style="350" customWidth="1"/>
    <col min="2" max="2" width="26.85546875" style="350" customWidth="1"/>
    <col min="3" max="5" width="16.5703125" style="350" customWidth="1"/>
    <col min="6" max="6" width="40.7109375" style="350" customWidth="1"/>
    <col min="7" max="16384" width="10.28515625" style="350"/>
  </cols>
  <sheetData>
    <row r="1" spans="1:6" s="691" customFormat="1" ht="15" customHeight="1">
      <c r="A1" s="2691" t="str">
        <f>HYPERLINK("#负债表审定!A1","返回负债表审定")</f>
        <v>返回负债表审定</v>
      </c>
      <c r="B1" s="2692" t="str">
        <f>HYPERLINK("#负债表原报!A1","返回负债表原报")</f>
        <v>返回负债表原报</v>
      </c>
    </row>
    <row r="2" spans="1:6" s="774" customFormat="1" ht="30" customHeight="1">
      <c r="A2" s="3148" t="s">
        <v>1336</v>
      </c>
      <c r="B2" s="3148"/>
      <c r="C2" s="3148"/>
      <c r="D2" s="3148"/>
      <c r="E2" s="3148"/>
      <c r="F2" s="3148"/>
    </row>
    <row r="3" spans="1:6" s="1608" customFormat="1" ht="11.25">
      <c r="A3" s="1711"/>
      <c r="B3" s="1711"/>
      <c r="C3" s="1752"/>
      <c r="D3" s="1752"/>
      <c r="E3" s="1752"/>
      <c r="F3" s="944" t="str">
        <f>"单位："&amp;表头!$C$5</f>
        <v>单位：人民币元</v>
      </c>
    </row>
    <row r="4" spans="1:6" s="1609" customFormat="1">
      <c r="A4" s="945" t="str">
        <f>"客户："&amp;表头!C3</f>
        <v>客户：</v>
      </c>
      <c r="B4" s="942"/>
      <c r="C4" s="948" t="str">
        <f>"编制人员："&amp;表头!$C$6</f>
        <v>编制人员：</v>
      </c>
      <c r="D4" s="2001"/>
      <c r="E4" s="2001"/>
      <c r="F4" s="2093" t="s">
        <v>2266</v>
      </c>
    </row>
    <row r="5" spans="1:6" s="1609" customFormat="1" ht="11.25">
      <c r="A5" s="945" t="str">
        <f>"报表截止日："&amp;TEXT(表头!C4,"yyyy-mm-dd")</f>
        <v>报表截止日：2019-12-31</v>
      </c>
      <c r="B5" s="942"/>
      <c r="C5" s="948" t="str">
        <f>"会计主管："&amp;表头!$C$7</f>
        <v>会计主管：</v>
      </c>
      <c r="D5" s="2001"/>
      <c r="E5" s="2001"/>
      <c r="F5" s="1752" t="s">
        <v>1466</v>
      </c>
    </row>
    <row r="6" spans="1:6" s="1608" customFormat="1" ht="8.1" customHeight="1" thickBot="1">
      <c r="A6" s="1864"/>
      <c r="B6" s="1605"/>
      <c r="C6" s="1605"/>
      <c r="D6" s="1605"/>
      <c r="E6" s="1605"/>
      <c r="F6" s="1605"/>
    </row>
    <row r="7" spans="1:6" s="720" customFormat="1" ht="15" customHeight="1">
      <c r="A7" s="3149" t="s">
        <v>138</v>
      </c>
      <c r="B7" s="3150"/>
      <c r="C7" s="2563" t="s">
        <v>1612</v>
      </c>
      <c r="D7" s="2564" t="s">
        <v>2142</v>
      </c>
      <c r="E7" s="2564" t="s">
        <v>2143</v>
      </c>
      <c r="F7" s="1857" t="s">
        <v>7</v>
      </c>
    </row>
    <row r="8" spans="1:6" ht="15" customHeight="1">
      <c r="A8" s="3144" t="s">
        <v>361</v>
      </c>
      <c r="B8" s="3145"/>
      <c r="C8" s="132"/>
      <c r="D8" s="2019"/>
      <c r="E8" s="64">
        <f>C8+D8</f>
        <v>0</v>
      </c>
      <c r="F8" s="2565"/>
    </row>
    <row r="9" spans="1:6" ht="15" customHeight="1">
      <c r="A9" s="3144" t="s">
        <v>1952</v>
      </c>
      <c r="B9" s="3145"/>
      <c r="C9" s="64">
        <f>C10+C11+C12+C13</f>
        <v>0</v>
      </c>
      <c r="D9" s="64">
        <f>D10+D11+D12+D13</f>
        <v>0</v>
      </c>
      <c r="E9" s="64">
        <f>C9+D9</f>
        <v>0</v>
      </c>
      <c r="F9" s="2566"/>
    </row>
    <row r="10" spans="1:6" ht="15" customHeight="1">
      <c r="A10" s="3144" t="s">
        <v>1953</v>
      </c>
      <c r="B10" s="3145"/>
      <c r="C10" s="132"/>
      <c r="D10" s="132"/>
      <c r="E10" s="64">
        <f>C10+D10</f>
        <v>0</v>
      </c>
      <c r="F10" s="2567"/>
    </row>
    <row r="11" spans="1:6" ht="15" customHeight="1">
      <c r="A11" s="3142" t="s">
        <v>1954</v>
      </c>
      <c r="B11" s="3143"/>
      <c r="C11" s="132"/>
      <c r="D11" s="132"/>
      <c r="E11" s="64">
        <f t="shared" ref="E11:E13" si="0">C11+D11</f>
        <v>0</v>
      </c>
      <c r="F11" s="2567"/>
    </row>
    <row r="12" spans="1:6" ht="15" customHeight="1">
      <c r="A12" s="3144" t="s">
        <v>1955</v>
      </c>
      <c r="B12" s="3145"/>
      <c r="C12" s="132"/>
      <c r="D12" s="132"/>
      <c r="E12" s="64">
        <f t="shared" si="0"/>
        <v>0</v>
      </c>
      <c r="F12" s="2567"/>
    </row>
    <row r="13" spans="1:6" ht="15" customHeight="1">
      <c r="A13" s="3144" t="s">
        <v>1956</v>
      </c>
      <c r="B13" s="3145"/>
      <c r="C13" s="132"/>
      <c r="D13" s="132"/>
      <c r="E13" s="64">
        <f t="shared" si="0"/>
        <v>0</v>
      </c>
      <c r="F13" s="2567"/>
    </row>
    <row r="14" spans="1:6" ht="15" customHeight="1">
      <c r="A14" s="3144" t="s">
        <v>1957</v>
      </c>
      <c r="B14" s="3145"/>
      <c r="C14" s="64">
        <f>C8+C9</f>
        <v>0</v>
      </c>
      <c r="D14" s="64">
        <f t="shared" ref="D14" si="1">D8+D9</f>
        <v>0</v>
      </c>
      <c r="E14" s="64">
        <f>E8+E9</f>
        <v>0</v>
      </c>
      <c r="F14" s="2568"/>
    </row>
    <row r="15" spans="1:6" ht="15" customHeight="1">
      <c r="A15" s="3144" t="s">
        <v>1958</v>
      </c>
      <c r="B15" s="3145"/>
      <c r="C15" s="64">
        <f>C16+C17</f>
        <v>0</v>
      </c>
      <c r="D15" s="64">
        <f t="shared" ref="D15:E15" si="2">D16+D17</f>
        <v>0</v>
      </c>
      <c r="E15" s="64">
        <f t="shared" si="2"/>
        <v>0</v>
      </c>
      <c r="F15" s="2568"/>
    </row>
    <row r="16" spans="1:6" ht="15" customHeight="1">
      <c r="A16" s="3144" t="s">
        <v>1959</v>
      </c>
      <c r="B16" s="3145"/>
      <c r="C16" s="132"/>
      <c r="D16" s="132"/>
      <c r="E16" s="64">
        <f t="shared" ref="E16:E22" si="3">C16+D16</f>
        <v>0</v>
      </c>
      <c r="F16" s="2569" t="s">
        <v>1968</v>
      </c>
    </row>
    <row r="17" spans="1:6" ht="15" customHeight="1">
      <c r="A17" s="3144" t="s">
        <v>1960</v>
      </c>
      <c r="B17" s="3145"/>
      <c r="C17" s="132"/>
      <c r="D17" s="132"/>
      <c r="E17" s="64">
        <f t="shared" si="3"/>
        <v>0</v>
      </c>
      <c r="F17" s="2567" t="s">
        <v>1969</v>
      </c>
    </row>
    <row r="18" spans="1:6" ht="15" customHeight="1">
      <c r="A18" s="3144" t="s">
        <v>1961</v>
      </c>
      <c r="B18" s="3145"/>
      <c r="C18" s="779">
        <f>C19+C20+C21+C22</f>
        <v>0</v>
      </c>
      <c r="D18" s="779">
        <f t="shared" ref="D18:E18" si="4">D19+D20+D21+D22</f>
        <v>0</v>
      </c>
      <c r="E18" s="64">
        <f t="shared" si="4"/>
        <v>0</v>
      </c>
      <c r="F18" s="2568"/>
    </row>
    <row r="19" spans="1:6" ht="15" customHeight="1">
      <c r="A19" s="3144" t="s">
        <v>1962</v>
      </c>
      <c r="B19" s="3145"/>
      <c r="C19" s="132"/>
      <c r="D19" s="132"/>
      <c r="E19" s="64">
        <f t="shared" si="3"/>
        <v>0</v>
      </c>
      <c r="F19" s="2569" t="s">
        <v>1970</v>
      </c>
    </row>
    <row r="20" spans="1:6" ht="15" customHeight="1">
      <c r="A20" s="3144" t="s">
        <v>1963</v>
      </c>
      <c r="B20" s="3145"/>
      <c r="C20" s="132"/>
      <c r="D20" s="132"/>
      <c r="E20" s="64">
        <f t="shared" si="3"/>
        <v>0</v>
      </c>
      <c r="F20" s="2567" t="s">
        <v>1971</v>
      </c>
    </row>
    <row r="21" spans="1:6" ht="15" customHeight="1">
      <c r="A21" s="3144" t="s">
        <v>1964</v>
      </c>
      <c r="B21" s="3145"/>
      <c r="C21" s="132"/>
      <c r="D21" s="132"/>
      <c r="E21" s="64">
        <f t="shared" si="3"/>
        <v>0</v>
      </c>
      <c r="F21" s="2567" t="s">
        <v>1972</v>
      </c>
    </row>
    <row r="22" spans="1:6" ht="15" customHeight="1">
      <c r="A22" s="3144" t="s">
        <v>1965</v>
      </c>
      <c r="B22" s="3145"/>
      <c r="C22" s="132"/>
      <c r="D22" s="132"/>
      <c r="E22" s="64">
        <f t="shared" si="3"/>
        <v>0</v>
      </c>
      <c r="F22" s="2567" t="s">
        <v>1973</v>
      </c>
    </row>
    <row r="23" spans="1:6" ht="15" customHeight="1">
      <c r="A23" s="3146" t="s">
        <v>1966</v>
      </c>
      <c r="B23" s="3147"/>
      <c r="C23" s="779">
        <f>C14+C15-C18</f>
        <v>0</v>
      </c>
      <c r="D23" s="779">
        <f t="shared" ref="D23" si="5">D14+D15-D18</f>
        <v>0</v>
      </c>
      <c r="E23" s="64">
        <f>E14+E15-E18</f>
        <v>0</v>
      </c>
      <c r="F23" s="2568"/>
    </row>
    <row r="24" spans="1:6" ht="15" customHeight="1" thickBot="1">
      <c r="A24" s="3140" t="s">
        <v>1967</v>
      </c>
      <c r="B24" s="3141"/>
      <c r="C24" s="2570"/>
      <c r="D24" s="2570"/>
      <c r="E24" s="65"/>
      <c r="F24" s="2571" t="s">
        <v>1974</v>
      </c>
    </row>
    <row r="25" spans="1:6" s="720" customFormat="1" ht="15" customHeight="1">
      <c r="A25" s="720" t="s">
        <v>144</v>
      </c>
    </row>
    <row r="26" spans="1:6" s="720" customFormat="1" ht="24.95" customHeight="1">
      <c r="A26" s="3139" t="s">
        <v>143</v>
      </c>
      <c r="B26" s="3139"/>
      <c r="C26" s="3139"/>
      <c r="D26" s="3139"/>
      <c r="E26" s="3139"/>
      <c r="F26" s="3139"/>
    </row>
    <row r="27" spans="1:6" s="720" customFormat="1" ht="26.1" customHeight="1">
      <c r="A27" s="3139" t="s">
        <v>142</v>
      </c>
      <c r="B27" s="3139"/>
      <c r="C27" s="3139"/>
      <c r="D27" s="3139"/>
      <c r="E27" s="3139"/>
      <c r="F27" s="3139"/>
    </row>
    <row r="28" spans="1:6" s="720" customFormat="1" ht="12" customHeight="1"/>
  </sheetData>
  <mergeCells count="21">
    <mergeCell ref="A2:F2"/>
    <mergeCell ref="A10:B10"/>
    <mergeCell ref="A7:B7"/>
    <mergeCell ref="A8:B8"/>
    <mergeCell ref="A9:B9"/>
    <mergeCell ref="A26:F26"/>
    <mergeCell ref="A27:F27"/>
    <mergeCell ref="A24:B24"/>
    <mergeCell ref="A11:B11"/>
    <mergeCell ref="A12:B12"/>
    <mergeCell ref="A21:B21"/>
    <mergeCell ref="A22:B22"/>
    <mergeCell ref="A23:B23"/>
    <mergeCell ref="A20:B20"/>
    <mergeCell ref="A19:B19"/>
    <mergeCell ref="A13:B13"/>
    <mergeCell ref="A14:B14"/>
    <mergeCell ref="A16:B16"/>
    <mergeCell ref="A17:B17"/>
    <mergeCell ref="A18:B18"/>
    <mergeCell ref="A15:B15"/>
  </mergeCells>
  <phoneticPr fontId="9" type="noConversion"/>
  <printOptions horizontalCentered="1"/>
  <pageMargins left="0.70866141732283472" right="0.70866141732283472" top="0.74803149606299213" bottom="0.74803149606299213" header="0.31496062992125984" footer="0.31496062992125984"/>
  <pageSetup paperSize="9" scale="65" fitToHeight="0" orientation="portrait" blackAndWhite="1" r:id="rId1"/>
  <headerFooter alignWithMargins="0"/>
  <legacyDrawingHF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008000"/>
    <pageSetUpPr fitToPage="1"/>
  </sheetPr>
  <dimension ref="A1:R13"/>
  <sheetViews>
    <sheetView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Q9" sqref="Q9"/>
    </sheetView>
  </sheetViews>
  <sheetFormatPr defaultRowHeight="12" customHeight="1"/>
  <cols>
    <col min="1" max="1" width="17.7109375" style="398" customWidth="1"/>
    <col min="2" max="2" width="19.85546875" style="398" customWidth="1"/>
    <col min="3" max="3" width="12.7109375" style="398" customWidth="1"/>
    <col min="4" max="4" width="12.7109375" style="785" customWidth="1"/>
    <col min="5" max="6" width="12.7109375" style="398" customWidth="1"/>
    <col min="7" max="7" width="12.7109375" style="785" customWidth="1"/>
    <col min="8" max="9" width="12.7109375" style="398" customWidth="1"/>
    <col min="10" max="10" width="12.7109375" style="785" customWidth="1"/>
    <col min="11" max="12" width="12.7109375" style="398" customWidth="1"/>
    <col min="13" max="13" width="12.7109375" style="785" customWidth="1"/>
    <col min="14" max="14" width="12.7109375" style="398" customWidth="1"/>
    <col min="15" max="15" width="12.28515625" style="398" customWidth="1"/>
    <col min="16" max="16" width="12.7109375" style="398" customWidth="1"/>
    <col min="17" max="17" width="15.85546875" style="398" customWidth="1"/>
    <col min="18" max="262" width="9.140625" style="398"/>
    <col min="263" max="263" width="13.42578125" style="398" customWidth="1"/>
    <col min="264" max="267" width="9.140625" style="398"/>
    <col min="268" max="268" width="10.42578125" style="398" bestFit="1" customWidth="1"/>
    <col min="269" max="269" width="11.140625" style="398" bestFit="1" customWidth="1"/>
    <col min="270" max="270" width="10.42578125" style="398" bestFit="1" customWidth="1"/>
    <col min="271" max="271" width="11.140625" style="398" bestFit="1" customWidth="1"/>
    <col min="272" max="518" width="9.140625" style="398"/>
    <col min="519" max="519" width="13.42578125" style="398" customWidth="1"/>
    <col min="520" max="523" width="9.140625" style="398"/>
    <col min="524" max="524" width="10.42578125" style="398" bestFit="1" customWidth="1"/>
    <col min="525" max="525" width="11.140625" style="398" bestFit="1" customWidth="1"/>
    <col min="526" max="526" width="10.42578125" style="398" bestFit="1" customWidth="1"/>
    <col min="527" max="527" width="11.140625" style="398" bestFit="1" customWidth="1"/>
    <col min="528" max="774" width="9.140625" style="398"/>
    <col min="775" max="775" width="13.42578125" style="398" customWidth="1"/>
    <col min="776" max="779" width="9.140625" style="398"/>
    <col min="780" max="780" width="10.42578125" style="398" bestFit="1" customWidth="1"/>
    <col min="781" max="781" width="11.140625" style="398" bestFit="1" customWidth="1"/>
    <col min="782" max="782" width="10.42578125" style="398" bestFit="1" customWidth="1"/>
    <col min="783" max="783" width="11.140625" style="398" bestFit="1" customWidth="1"/>
    <col min="784" max="1030" width="9.140625" style="398"/>
    <col min="1031" max="1031" width="13.42578125" style="398" customWidth="1"/>
    <col min="1032" max="1035" width="9.140625" style="398"/>
    <col min="1036" max="1036" width="10.42578125" style="398" bestFit="1" customWidth="1"/>
    <col min="1037" max="1037" width="11.140625" style="398" bestFit="1" customWidth="1"/>
    <col min="1038" max="1038" width="10.42578125" style="398" bestFit="1" customWidth="1"/>
    <col min="1039" max="1039" width="11.140625" style="398" bestFit="1" customWidth="1"/>
    <col min="1040" max="1286" width="9.140625" style="398"/>
    <col min="1287" max="1287" width="13.42578125" style="398" customWidth="1"/>
    <col min="1288" max="1291" width="9.140625" style="398"/>
    <col min="1292" max="1292" width="10.42578125" style="398" bestFit="1" customWidth="1"/>
    <col min="1293" max="1293" width="11.140625" style="398" bestFit="1" customWidth="1"/>
    <col min="1294" max="1294" width="10.42578125" style="398" bestFit="1" customWidth="1"/>
    <col min="1295" max="1295" width="11.140625" style="398" bestFit="1" customWidth="1"/>
    <col min="1296" max="1542" width="9.140625" style="398"/>
    <col min="1543" max="1543" width="13.42578125" style="398" customWidth="1"/>
    <col min="1544" max="1547" width="9.140625" style="398"/>
    <col min="1548" max="1548" width="10.42578125" style="398" bestFit="1" customWidth="1"/>
    <col min="1549" max="1549" width="11.140625" style="398" bestFit="1" customWidth="1"/>
    <col min="1550" max="1550" width="10.42578125" style="398" bestFit="1" customWidth="1"/>
    <col min="1551" max="1551" width="11.140625" style="398" bestFit="1" customWidth="1"/>
    <col min="1552" max="1798" width="9.140625" style="398"/>
    <col min="1799" max="1799" width="13.42578125" style="398" customWidth="1"/>
    <col min="1800" max="1803" width="9.140625" style="398"/>
    <col min="1804" max="1804" width="10.42578125" style="398" bestFit="1" customWidth="1"/>
    <col min="1805" max="1805" width="11.140625" style="398" bestFit="1" customWidth="1"/>
    <col min="1806" max="1806" width="10.42578125" style="398" bestFit="1" customWidth="1"/>
    <col min="1807" max="1807" width="11.140625" style="398" bestFit="1" customWidth="1"/>
    <col min="1808" max="2054" width="9.140625" style="398"/>
    <col min="2055" max="2055" width="13.42578125" style="398" customWidth="1"/>
    <col min="2056" max="2059" width="9.140625" style="398"/>
    <col min="2060" max="2060" width="10.42578125" style="398" bestFit="1" customWidth="1"/>
    <col min="2061" max="2061" width="11.140625" style="398" bestFit="1" customWidth="1"/>
    <col min="2062" max="2062" width="10.42578125" style="398" bestFit="1" customWidth="1"/>
    <col min="2063" max="2063" width="11.140625" style="398" bestFit="1" customWidth="1"/>
    <col min="2064" max="2310" width="9.140625" style="398"/>
    <col min="2311" max="2311" width="13.42578125" style="398" customWidth="1"/>
    <col min="2312" max="2315" width="9.140625" style="398"/>
    <col min="2316" max="2316" width="10.42578125" style="398" bestFit="1" customWidth="1"/>
    <col min="2317" max="2317" width="11.140625" style="398" bestFit="1" customWidth="1"/>
    <col min="2318" max="2318" width="10.42578125" style="398" bestFit="1" customWidth="1"/>
    <col min="2319" max="2319" width="11.140625" style="398" bestFit="1" customWidth="1"/>
    <col min="2320" max="2566" width="9.140625" style="398"/>
    <col min="2567" max="2567" width="13.42578125" style="398" customWidth="1"/>
    <col min="2568" max="2571" width="9.140625" style="398"/>
    <col min="2572" max="2572" width="10.42578125" style="398" bestFit="1" customWidth="1"/>
    <col min="2573" max="2573" width="11.140625" style="398" bestFit="1" customWidth="1"/>
    <col min="2574" max="2574" width="10.42578125" style="398" bestFit="1" customWidth="1"/>
    <col min="2575" max="2575" width="11.140625" style="398" bestFit="1" customWidth="1"/>
    <col min="2576" max="2822" width="9.140625" style="398"/>
    <col min="2823" max="2823" width="13.42578125" style="398" customWidth="1"/>
    <col min="2824" max="2827" width="9.140625" style="398"/>
    <col min="2828" max="2828" width="10.42578125" style="398" bestFit="1" customWidth="1"/>
    <col min="2829" max="2829" width="11.140625" style="398" bestFit="1" customWidth="1"/>
    <col min="2830" max="2830" width="10.42578125" style="398" bestFit="1" customWidth="1"/>
    <col min="2831" max="2831" width="11.140625" style="398" bestFit="1" customWidth="1"/>
    <col min="2832" max="3078" width="9.140625" style="398"/>
    <col min="3079" max="3079" width="13.42578125" style="398" customWidth="1"/>
    <col min="3080" max="3083" width="9.140625" style="398"/>
    <col min="3084" max="3084" width="10.42578125" style="398" bestFit="1" customWidth="1"/>
    <col min="3085" max="3085" width="11.140625" style="398" bestFit="1" customWidth="1"/>
    <col min="3086" max="3086" width="10.42578125" style="398" bestFit="1" customWidth="1"/>
    <col min="3087" max="3087" width="11.140625" style="398" bestFit="1" customWidth="1"/>
    <col min="3088" max="3334" width="9.140625" style="398"/>
    <col min="3335" max="3335" width="13.42578125" style="398" customWidth="1"/>
    <col min="3336" max="3339" width="9.140625" style="398"/>
    <col min="3340" max="3340" width="10.42578125" style="398" bestFit="1" customWidth="1"/>
    <col min="3341" max="3341" width="11.140625" style="398" bestFit="1" customWidth="1"/>
    <col min="3342" max="3342" width="10.42578125" style="398" bestFit="1" customWidth="1"/>
    <col min="3343" max="3343" width="11.140625" style="398" bestFit="1" customWidth="1"/>
    <col min="3344" max="3590" width="9.140625" style="398"/>
    <col min="3591" max="3591" width="13.42578125" style="398" customWidth="1"/>
    <col min="3592" max="3595" width="9.140625" style="398"/>
    <col min="3596" max="3596" width="10.42578125" style="398" bestFit="1" customWidth="1"/>
    <col min="3597" max="3597" width="11.140625" style="398" bestFit="1" customWidth="1"/>
    <col min="3598" max="3598" width="10.42578125" style="398" bestFit="1" customWidth="1"/>
    <col min="3599" max="3599" width="11.140625" style="398" bestFit="1" customWidth="1"/>
    <col min="3600" max="3846" width="9.140625" style="398"/>
    <col min="3847" max="3847" width="13.42578125" style="398" customWidth="1"/>
    <col min="3848" max="3851" width="9.140625" style="398"/>
    <col min="3852" max="3852" width="10.42578125" style="398" bestFit="1" customWidth="1"/>
    <col min="3853" max="3853" width="11.140625" style="398" bestFit="1" customWidth="1"/>
    <col min="3854" max="3854" width="10.42578125" style="398" bestFit="1" customWidth="1"/>
    <col min="3855" max="3855" width="11.140625" style="398" bestFit="1" customWidth="1"/>
    <col min="3856" max="4102" width="9.140625" style="398"/>
    <col min="4103" max="4103" width="13.42578125" style="398" customWidth="1"/>
    <col min="4104" max="4107" width="9.140625" style="398"/>
    <col min="4108" max="4108" width="10.42578125" style="398" bestFit="1" customWidth="1"/>
    <col min="4109" max="4109" width="11.140625" style="398" bestFit="1" customWidth="1"/>
    <col min="4110" max="4110" width="10.42578125" style="398" bestFit="1" customWidth="1"/>
    <col min="4111" max="4111" width="11.140625" style="398" bestFit="1" customWidth="1"/>
    <col min="4112" max="4358" width="9.140625" style="398"/>
    <col min="4359" max="4359" width="13.42578125" style="398" customWidth="1"/>
    <col min="4360" max="4363" width="9.140625" style="398"/>
    <col min="4364" max="4364" width="10.42578125" style="398" bestFit="1" customWidth="1"/>
    <col min="4365" max="4365" width="11.140625" style="398" bestFit="1" customWidth="1"/>
    <col min="4366" max="4366" width="10.42578125" style="398" bestFit="1" customWidth="1"/>
    <col min="4367" max="4367" width="11.140625" style="398" bestFit="1" customWidth="1"/>
    <col min="4368" max="4614" width="9.140625" style="398"/>
    <col min="4615" max="4615" width="13.42578125" style="398" customWidth="1"/>
    <col min="4616" max="4619" width="9.140625" style="398"/>
    <col min="4620" max="4620" width="10.42578125" style="398" bestFit="1" customWidth="1"/>
    <col min="4621" max="4621" width="11.140625" style="398" bestFit="1" customWidth="1"/>
    <col min="4622" max="4622" width="10.42578125" style="398" bestFit="1" customWidth="1"/>
    <col min="4623" max="4623" width="11.140625" style="398" bestFit="1" customWidth="1"/>
    <col min="4624" max="4870" width="9.140625" style="398"/>
    <col min="4871" max="4871" width="13.42578125" style="398" customWidth="1"/>
    <col min="4872" max="4875" width="9.140625" style="398"/>
    <col min="4876" max="4876" width="10.42578125" style="398" bestFit="1" customWidth="1"/>
    <col min="4877" max="4877" width="11.140625" style="398" bestFit="1" customWidth="1"/>
    <col min="4878" max="4878" width="10.42578125" style="398" bestFit="1" customWidth="1"/>
    <col min="4879" max="4879" width="11.140625" style="398" bestFit="1" customWidth="1"/>
    <col min="4880" max="5126" width="9.140625" style="398"/>
    <col min="5127" max="5127" width="13.42578125" style="398" customWidth="1"/>
    <col min="5128" max="5131" width="9.140625" style="398"/>
    <col min="5132" max="5132" width="10.42578125" style="398" bestFit="1" customWidth="1"/>
    <col min="5133" max="5133" width="11.140625" style="398" bestFit="1" customWidth="1"/>
    <col min="5134" max="5134" width="10.42578125" style="398" bestFit="1" customWidth="1"/>
    <col min="5135" max="5135" width="11.140625" style="398" bestFit="1" customWidth="1"/>
    <col min="5136" max="5382" width="9.140625" style="398"/>
    <col min="5383" max="5383" width="13.42578125" style="398" customWidth="1"/>
    <col min="5384" max="5387" width="9.140625" style="398"/>
    <col min="5388" max="5388" width="10.42578125" style="398" bestFit="1" customWidth="1"/>
    <col min="5389" max="5389" width="11.140625" style="398" bestFit="1" customWidth="1"/>
    <col min="5390" max="5390" width="10.42578125" style="398" bestFit="1" customWidth="1"/>
    <col min="5391" max="5391" width="11.140625" style="398" bestFit="1" customWidth="1"/>
    <col min="5392" max="5638" width="9.140625" style="398"/>
    <col min="5639" max="5639" width="13.42578125" style="398" customWidth="1"/>
    <col min="5640" max="5643" width="9.140625" style="398"/>
    <col min="5644" max="5644" width="10.42578125" style="398" bestFit="1" customWidth="1"/>
    <col min="5645" max="5645" width="11.140625" style="398" bestFit="1" customWidth="1"/>
    <col min="5646" max="5646" width="10.42578125" style="398" bestFit="1" customWidth="1"/>
    <col min="5647" max="5647" width="11.140625" style="398" bestFit="1" customWidth="1"/>
    <col min="5648" max="5894" width="9.140625" style="398"/>
    <col min="5895" max="5895" width="13.42578125" style="398" customWidth="1"/>
    <col min="5896" max="5899" width="9.140625" style="398"/>
    <col min="5900" max="5900" width="10.42578125" style="398" bestFit="1" customWidth="1"/>
    <col min="5901" max="5901" width="11.140625" style="398" bestFit="1" customWidth="1"/>
    <col min="5902" max="5902" width="10.42578125" style="398" bestFit="1" customWidth="1"/>
    <col min="5903" max="5903" width="11.140625" style="398" bestFit="1" customWidth="1"/>
    <col min="5904" max="6150" width="9.140625" style="398"/>
    <col min="6151" max="6151" width="13.42578125" style="398" customWidth="1"/>
    <col min="6152" max="6155" width="9.140625" style="398"/>
    <col min="6156" max="6156" width="10.42578125" style="398" bestFit="1" customWidth="1"/>
    <col min="6157" max="6157" width="11.140625" style="398" bestFit="1" customWidth="1"/>
    <col min="6158" max="6158" width="10.42578125" style="398" bestFit="1" customWidth="1"/>
    <col min="6159" max="6159" width="11.140625" style="398" bestFit="1" customWidth="1"/>
    <col min="6160" max="6406" width="9.140625" style="398"/>
    <col min="6407" max="6407" width="13.42578125" style="398" customWidth="1"/>
    <col min="6408" max="6411" width="9.140625" style="398"/>
    <col min="6412" max="6412" width="10.42578125" style="398" bestFit="1" customWidth="1"/>
    <col min="6413" max="6413" width="11.140625" style="398" bestFit="1" customWidth="1"/>
    <col min="6414" max="6414" width="10.42578125" style="398" bestFit="1" customWidth="1"/>
    <col min="6415" max="6415" width="11.140625" style="398" bestFit="1" customWidth="1"/>
    <col min="6416" max="6662" width="9.140625" style="398"/>
    <col min="6663" max="6663" width="13.42578125" style="398" customWidth="1"/>
    <col min="6664" max="6667" width="9.140625" style="398"/>
    <col min="6668" max="6668" width="10.42578125" style="398" bestFit="1" customWidth="1"/>
    <col min="6669" max="6669" width="11.140625" style="398" bestFit="1" customWidth="1"/>
    <col min="6670" max="6670" width="10.42578125" style="398" bestFit="1" customWidth="1"/>
    <col min="6671" max="6671" width="11.140625" style="398" bestFit="1" customWidth="1"/>
    <col min="6672" max="6918" width="9.140625" style="398"/>
    <col min="6919" max="6919" width="13.42578125" style="398" customWidth="1"/>
    <col min="6920" max="6923" width="9.140625" style="398"/>
    <col min="6924" max="6924" width="10.42578125" style="398" bestFit="1" customWidth="1"/>
    <col min="6925" max="6925" width="11.140625" style="398" bestFit="1" customWidth="1"/>
    <col min="6926" max="6926" width="10.42578125" style="398" bestFit="1" customWidth="1"/>
    <col min="6927" max="6927" width="11.140625" style="398" bestFit="1" customWidth="1"/>
    <col min="6928" max="7174" width="9.140625" style="398"/>
    <col min="7175" max="7175" width="13.42578125" style="398" customWidth="1"/>
    <col min="7176" max="7179" width="9.140625" style="398"/>
    <col min="7180" max="7180" width="10.42578125" style="398" bestFit="1" customWidth="1"/>
    <col min="7181" max="7181" width="11.140625" style="398" bestFit="1" customWidth="1"/>
    <col min="7182" max="7182" width="10.42578125" style="398" bestFit="1" customWidth="1"/>
    <col min="7183" max="7183" width="11.140625" style="398" bestFit="1" customWidth="1"/>
    <col min="7184" max="7430" width="9.140625" style="398"/>
    <col min="7431" max="7431" width="13.42578125" style="398" customWidth="1"/>
    <col min="7432" max="7435" width="9.140625" style="398"/>
    <col min="7436" max="7436" width="10.42578125" style="398" bestFit="1" customWidth="1"/>
    <col min="7437" max="7437" width="11.140625" style="398" bestFit="1" customWidth="1"/>
    <col min="7438" max="7438" width="10.42578125" style="398" bestFit="1" customWidth="1"/>
    <col min="7439" max="7439" width="11.140625" style="398" bestFit="1" customWidth="1"/>
    <col min="7440" max="7686" width="9.140625" style="398"/>
    <col min="7687" max="7687" width="13.42578125" style="398" customWidth="1"/>
    <col min="7688" max="7691" width="9.140625" style="398"/>
    <col min="7692" max="7692" width="10.42578125" style="398" bestFit="1" customWidth="1"/>
    <col min="7693" max="7693" width="11.140625" style="398" bestFit="1" customWidth="1"/>
    <col min="7694" max="7694" width="10.42578125" style="398" bestFit="1" customWidth="1"/>
    <col min="7695" max="7695" width="11.140625" style="398" bestFit="1" customWidth="1"/>
    <col min="7696" max="7942" width="9.140625" style="398"/>
    <col min="7943" max="7943" width="13.42578125" style="398" customWidth="1"/>
    <col min="7944" max="7947" width="9.140625" style="398"/>
    <col min="7948" max="7948" width="10.42578125" style="398" bestFit="1" customWidth="1"/>
    <col min="7949" max="7949" width="11.140625" style="398" bestFit="1" customWidth="1"/>
    <col min="7950" max="7950" width="10.42578125" style="398" bestFit="1" customWidth="1"/>
    <col min="7951" max="7951" width="11.140625" style="398" bestFit="1" customWidth="1"/>
    <col min="7952" max="8198" width="9.140625" style="398"/>
    <col min="8199" max="8199" width="13.42578125" style="398" customWidth="1"/>
    <col min="8200" max="8203" width="9.140625" style="398"/>
    <col min="8204" max="8204" width="10.42578125" style="398" bestFit="1" customWidth="1"/>
    <col min="8205" max="8205" width="11.140625" style="398" bestFit="1" customWidth="1"/>
    <col min="8206" max="8206" width="10.42578125" style="398" bestFit="1" customWidth="1"/>
    <col min="8207" max="8207" width="11.140625" style="398" bestFit="1" customWidth="1"/>
    <col min="8208" max="8454" width="9.140625" style="398"/>
    <col min="8455" max="8455" width="13.42578125" style="398" customWidth="1"/>
    <col min="8456" max="8459" width="9.140625" style="398"/>
    <col min="8460" max="8460" width="10.42578125" style="398" bestFit="1" customWidth="1"/>
    <col min="8461" max="8461" width="11.140625" style="398" bestFit="1" customWidth="1"/>
    <col min="8462" max="8462" width="10.42578125" style="398" bestFit="1" customWidth="1"/>
    <col min="8463" max="8463" width="11.140625" style="398" bestFit="1" customWidth="1"/>
    <col min="8464" max="8710" width="9.140625" style="398"/>
    <col min="8711" max="8711" width="13.42578125" style="398" customWidth="1"/>
    <col min="8712" max="8715" width="9.140625" style="398"/>
    <col min="8716" max="8716" width="10.42578125" style="398" bestFit="1" customWidth="1"/>
    <col min="8717" max="8717" width="11.140625" style="398" bestFit="1" customWidth="1"/>
    <col min="8718" max="8718" width="10.42578125" style="398" bestFit="1" customWidth="1"/>
    <col min="8719" max="8719" width="11.140625" style="398" bestFit="1" customWidth="1"/>
    <col min="8720" max="8966" width="9.140625" style="398"/>
    <col min="8967" max="8967" width="13.42578125" style="398" customWidth="1"/>
    <col min="8968" max="8971" width="9.140625" style="398"/>
    <col min="8972" max="8972" width="10.42578125" style="398" bestFit="1" customWidth="1"/>
    <col min="8973" max="8973" width="11.140625" style="398" bestFit="1" customWidth="1"/>
    <col min="8974" max="8974" width="10.42578125" style="398" bestFit="1" customWidth="1"/>
    <col min="8975" max="8975" width="11.140625" style="398" bestFit="1" customWidth="1"/>
    <col min="8976" max="9222" width="9.140625" style="398"/>
    <col min="9223" max="9223" width="13.42578125" style="398" customWidth="1"/>
    <col min="9224" max="9227" width="9.140625" style="398"/>
    <col min="9228" max="9228" width="10.42578125" style="398" bestFit="1" customWidth="1"/>
    <col min="9229" max="9229" width="11.140625" style="398" bestFit="1" customWidth="1"/>
    <col min="9230" max="9230" width="10.42578125" style="398" bestFit="1" customWidth="1"/>
    <col min="9231" max="9231" width="11.140625" style="398" bestFit="1" customWidth="1"/>
    <col min="9232" max="9478" width="9.140625" style="398"/>
    <col min="9479" max="9479" width="13.42578125" style="398" customWidth="1"/>
    <col min="9480" max="9483" width="9.140625" style="398"/>
    <col min="9484" max="9484" width="10.42578125" style="398" bestFit="1" customWidth="1"/>
    <col min="9485" max="9485" width="11.140625" style="398" bestFit="1" customWidth="1"/>
    <col min="9486" max="9486" width="10.42578125" style="398" bestFit="1" customWidth="1"/>
    <col min="9487" max="9487" width="11.140625" style="398" bestFit="1" customWidth="1"/>
    <col min="9488" max="9734" width="9.140625" style="398"/>
    <col min="9735" max="9735" width="13.42578125" style="398" customWidth="1"/>
    <col min="9736" max="9739" width="9.140625" style="398"/>
    <col min="9740" max="9740" width="10.42578125" style="398" bestFit="1" customWidth="1"/>
    <col min="9741" max="9741" width="11.140625" style="398" bestFit="1" customWidth="1"/>
    <col min="9742" max="9742" width="10.42578125" style="398" bestFit="1" customWidth="1"/>
    <col min="9743" max="9743" width="11.140625" style="398" bestFit="1" customWidth="1"/>
    <col min="9744" max="9990" width="9.140625" style="398"/>
    <col min="9991" max="9991" width="13.42578125" style="398" customWidth="1"/>
    <col min="9992" max="9995" width="9.140625" style="398"/>
    <col min="9996" max="9996" width="10.42578125" style="398" bestFit="1" customWidth="1"/>
    <col min="9997" max="9997" width="11.140625" style="398" bestFit="1" customWidth="1"/>
    <col min="9998" max="9998" width="10.42578125" style="398" bestFit="1" customWidth="1"/>
    <col min="9999" max="9999" width="11.140625" style="398" bestFit="1" customWidth="1"/>
    <col min="10000" max="10246" width="9.140625" style="398"/>
    <col min="10247" max="10247" width="13.42578125" style="398" customWidth="1"/>
    <col min="10248" max="10251" width="9.140625" style="398"/>
    <col min="10252" max="10252" width="10.42578125" style="398" bestFit="1" customWidth="1"/>
    <col min="10253" max="10253" width="11.140625" style="398" bestFit="1" customWidth="1"/>
    <col min="10254" max="10254" width="10.42578125" style="398" bestFit="1" customWidth="1"/>
    <col min="10255" max="10255" width="11.140625" style="398" bestFit="1" customWidth="1"/>
    <col min="10256" max="10502" width="9.140625" style="398"/>
    <col min="10503" max="10503" width="13.42578125" style="398" customWidth="1"/>
    <col min="10504" max="10507" width="9.140625" style="398"/>
    <col min="10508" max="10508" width="10.42578125" style="398" bestFit="1" customWidth="1"/>
    <col min="10509" max="10509" width="11.140625" style="398" bestFit="1" customWidth="1"/>
    <col min="10510" max="10510" width="10.42578125" style="398" bestFit="1" customWidth="1"/>
    <col min="10511" max="10511" width="11.140625" style="398" bestFit="1" customWidth="1"/>
    <col min="10512" max="10758" width="9.140625" style="398"/>
    <col min="10759" max="10759" width="13.42578125" style="398" customWidth="1"/>
    <col min="10760" max="10763" width="9.140625" style="398"/>
    <col min="10764" max="10764" width="10.42578125" style="398" bestFit="1" customWidth="1"/>
    <col min="10765" max="10765" width="11.140625" style="398" bestFit="1" customWidth="1"/>
    <col min="10766" max="10766" width="10.42578125" style="398" bestFit="1" customWidth="1"/>
    <col min="10767" max="10767" width="11.140625" style="398" bestFit="1" customWidth="1"/>
    <col min="10768" max="11014" width="9.140625" style="398"/>
    <col min="11015" max="11015" width="13.42578125" style="398" customWidth="1"/>
    <col min="11016" max="11019" width="9.140625" style="398"/>
    <col min="11020" max="11020" width="10.42578125" style="398" bestFit="1" customWidth="1"/>
    <col min="11021" max="11021" width="11.140625" style="398" bestFit="1" customWidth="1"/>
    <col min="11022" max="11022" width="10.42578125" style="398" bestFit="1" customWidth="1"/>
    <col min="11023" max="11023" width="11.140625" style="398" bestFit="1" customWidth="1"/>
    <col min="11024" max="11270" width="9.140625" style="398"/>
    <col min="11271" max="11271" width="13.42578125" style="398" customWidth="1"/>
    <col min="11272" max="11275" width="9.140625" style="398"/>
    <col min="11276" max="11276" width="10.42578125" style="398" bestFit="1" customWidth="1"/>
    <col min="11277" max="11277" width="11.140625" style="398" bestFit="1" customWidth="1"/>
    <col min="11278" max="11278" width="10.42578125" style="398" bestFit="1" customWidth="1"/>
    <col min="11279" max="11279" width="11.140625" style="398" bestFit="1" customWidth="1"/>
    <col min="11280" max="11526" width="9.140625" style="398"/>
    <col min="11527" max="11527" width="13.42578125" style="398" customWidth="1"/>
    <col min="11528" max="11531" width="9.140625" style="398"/>
    <col min="11532" max="11532" width="10.42578125" style="398" bestFit="1" customWidth="1"/>
    <col min="11533" max="11533" width="11.140625" style="398" bestFit="1" customWidth="1"/>
    <col min="11534" max="11534" width="10.42578125" style="398" bestFit="1" customWidth="1"/>
    <col min="11535" max="11535" width="11.140625" style="398" bestFit="1" customWidth="1"/>
    <col min="11536" max="11782" width="9.140625" style="398"/>
    <col min="11783" max="11783" width="13.42578125" style="398" customWidth="1"/>
    <col min="11784" max="11787" width="9.140625" style="398"/>
    <col min="11788" max="11788" width="10.42578125" style="398" bestFit="1" customWidth="1"/>
    <col min="11789" max="11789" width="11.140625" style="398" bestFit="1" customWidth="1"/>
    <col min="11790" max="11790" width="10.42578125" style="398" bestFit="1" customWidth="1"/>
    <col min="11791" max="11791" width="11.140625" style="398" bestFit="1" customWidth="1"/>
    <col min="11792" max="12038" width="9.140625" style="398"/>
    <col min="12039" max="12039" width="13.42578125" style="398" customWidth="1"/>
    <col min="12040" max="12043" width="9.140625" style="398"/>
    <col min="12044" max="12044" width="10.42578125" style="398" bestFit="1" customWidth="1"/>
    <col min="12045" max="12045" width="11.140625" style="398" bestFit="1" customWidth="1"/>
    <col min="12046" max="12046" width="10.42578125" style="398" bestFit="1" customWidth="1"/>
    <col min="12047" max="12047" width="11.140625" style="398" bestFit="1" customWidth="1"/>
    <col min="12048" max="12294" width="9.140625" style="398"/>
    <col min="12295" max="12295" width="13.42578125" style="398" customWidth="1"/>
    <col min="12296" max="12299" width="9.140625" style="398"/>
    <col min="12300" max="12300" width="10.42578125" style="398" bestFit="1" customWidth="1"/>
    <col min="12301" max="12301" width="11.140625" style="398" bestFit="1" customWidth="1"/>
    <col min="12302" max="12302" width="10.42578125" style="398" bestFit="1" customWidth="1"/>
    <col min="12303" max="12303" width="11.140625" style="398" bestFit="1" customWidth="1"/>
    <col min="12304" max="12550" width="9.140625" style="398"/>
    <col min="12551" max="12551" width="13.42578125" style="398" customWidth="1"/>
    <col min="12552" max="12555" width="9.140625" style="398"/>
    <col min="12556" max="12556" width="10.42578125" style="398" bestFit="1" customWidth="1"/>
    <col min="12557" max="12557" width="11.140625" style="398" bestFit="1" customWidth="1"/>
    <col min="12558" max="12558" width="10.42578125" style="398" bestFit="1" customWidth="1"/>
    <col min="12559" max="12559" width="11.140625" style="398" bestFit="1" customWidth="1"/>
    <col min="12560" max="12806" width="9.140625" style="398"/>
    <col min="12807" max="12807" width="13.42578125" style="398" customWidth="1"/>
    <col min="12808" max="12811" width="9.140625" style="398"/>
    <col min="12812" max="12812" width="10.42578125" style="398" bestFit="1" customWidth="1"/>
    <col min="12813" max="12813" width="11.140625" style="398" bestFit="1" customWidth="1"/>
    <col min="12814" max="12814" width="10.42578125" style="398" bestFit="1" customWidth="1"/>
    <col min="12815" max="12815" width="11.140625" style="398" bestFit="1" customWidth="1"/>
    <col min="12816" max="13062" width="9.140625" style="398"/>
    <col min="13063" max="13063" width="13.42578125" style="398" customWidth="1"/>
    <col min="13064" max="13067" width="9.140625" style="398"/>
    <col min="13068" max="13068" width="10.42578125" style="398" bestFit="1" customWidth="1"/>
    <col min="13069" max="13069" width="11.140625" style="398" bestFit="1" customWidth="1"/>
    <col min="13070" max="13070" width="10.42578125" style="398" bestFit="1" customWidth="1"/>
    <col min="13071" max="13071" width="11.140625" style="398" bestFit="1" customWidth="1"/>
    <col min="13072" max="13318" width="9.140625" style="398"/>
    <col min="13319" max="13319" width="13.42578125" style="398" customWidth="1"/>
    <col min="13320" max="13323" width="9.140625" style="398"/>
    <col min="13324" max="13324" width="10.42578125" style="398" bestFit="1" customWidth="1"/>
    <col min="13325" max="13325" width="11.140625" style="398" bestFit="1" customWidth="1"/>
    <col min="13326" max="13326" width="10.42578125" style="398" bestFit="1" customWidth="1"/>
    <col min="13327" max="13327" width="11.140625" style="398" bestFit="1" customWidth="1"/>
    <col min="13328" max="13574" width="9.140625" style="398"/>
    <col min="13575" max="13575" width="13.42578125" style="398" customWidth="1"/>
    <col min="13576" max="13579" width="9.140625" style="398"/>
    <col min="13580" max="13580" width="10.42578125" style="398" bestFit="1" customWidth="1"/>
    <col min="13581" max="13581" width="11.140625" style="398" bestFit="1" customWidth="1"/>
    <col min="13582" max="13582" width="10.42578125" style="398" bestFit="1" customWidth="1"/>
    <col min="13583" max="13583" width="11.140625" style="398" bestFit="1" customWidth="1"/>
    <col min="13584" max="13830" width="9.140625" style="398"/>
    <col min="13831" max="13831" width="13.42578125" style="398" customWidth="1"/>
    <col min="13832" max="13835" width="9.140625" style="398"/>
    <col min="13836" max="13836" width="10.42578125" style="398" bestFit="1" customWidth="1"/>
    <col min="13837" max="13837" width="11.140625" style="398" bestFit="1" customWidth="1"/>
    <col min="13838" max="13838" width="10.42578125" style="398" bestFit="1" customWidth="1"/>
    <col min="13839" max="13839" width="11.140625" style="398" bestFit="1" customWidth="1"/>
    <col min="13840" max="14086" width="9.140625" style="398"/>
    <col min="14087" max="14087" width="13.42578125" style="398" customWidth="1"/>
    <col min="14088" max="14091" width="9.140625" style="398"/>
    <col min="14092" max="14092" width="10.42578125" style="398" bestFit="1" customWidth="1"/>
    <col min="14093" max="14093" width="11.140625" style="398" bestFit="1" customWidth="1"/>
    <col min="14094" max="14094" width="10.42578125" style="398" bestFit="1" customWidth="1"/>
    <col min="14095" max="14095" width="11.140625" style="398" bestFit="1" customWidth="1"/>
    <col min="14096" max="14342" width="9.140625" style="398"/>
    <col min="14343" max="14343" width="13.42578125" style="398" customWidth="1"/>
    <col min="14344" max="14347" width="9.140625" style="398"/>
    <col min="14348" max="14348" width="10.42578125" style="398" bestFit="1" customWidth="1"/>
    <col min="14349" max="14349" width="11.140625" style="398" bestFit="1" customWidth="1"/>
    <col min="14350" max="14350" width="10.42578125" style="398" bestFit="1" customWidth="1"/>
    <col min="14351" max="14351" width="11.140625" style="398" bestFit="1" customWidth="1"/>
    <col min="14352" max="14598" width="9.140625" style="398"/>
    <col min="14599" max="14599" width="13.42578125" style="398" customWidth="1"/>
    <col min="14600" max="14603" width="9.140625" style="398"/>
    <col min="14604" max="14604" width="10.42578125" style="398" bestFit="1" customWidth="1"/>
    <col min="14605" max="14605" width="11.140625" style="398" bestFit="1" customWidth="1"/>
    <col min="14606" max="14606" width="10.42578125" style="398" bestFit="1" customWidth="1"/>
    <col min="14607" max="14607" width="11.140625" style="398" bestFit="1" customWidth="1"/>
    <col min="14608" max="14854" width="9.140625" style="398"/>
    <col min="14855" max="14855" width="13.42578125" style="398" customWidth="1"/>
    <col min="14856" max="14859" width="9.140625" style="398"/>
    <col min="14860" max="14860" width="10.42578125" style="398" bestFit="1" customWidth="1"/>
    <col min="14861" max="14861" width="11.140625" style="398" bestFit="1" customWidth="1"/>
    <col min="14862" max="14862" width="10.42578125" style="398" bestFit="1" customWidth="1"/>
    <col min="14863" max="14863" width="11.140625" style="398" bestFit="1" customWidth="1"/>
    <col min="14864" max="15110" width="9.140625" style="398"/>
    <col min="15111" max="15111" width="13.42578125" style="398" customWidth="1"/>
    <col min="15112" max="15115" width="9.140625" style="398"/>
    <col min="15116" max="15116" width="10.42578125" style="398" bestFit="1" customWidth="1"/>
    <col min="15117" max="15117" width="11.140625" style="398" bestFit="1" customWidth="1"/>
    <col min="15118" max="15118" width="10.42578125" style="398" bestFit="1" customWidth="1"/>
    <col min="15119" max="15119" width="11.140625" style="398" bestFit="1" customWidth="1"/>
    <col min="15120" max="15366" width="9.140625" style="398"/>
    <col min="15367" max="15367" width="13.42578125" style="398" customWidth="1"/>
    <col min="15368" max="15371" width="9.140625" style="398"/>
    <col min="15372" max="15372" width="10.42578125" style="398" bestFit="1" customWidth="1"/>
    <col min="15373" max="15373" width="11.140625" style="398" bestFit="1" customWidth="1"/>
    <col min="15374" max="15374" width="10.42578125" style="398" bestFit="1" customWidth="1"/>
    <col min="15375" max="15375" width="11.140625" style="398" bestFit="1" customWidth="1"/>
    <col min="15376" max="15622" width="9.140625" style="398"/>
    <col min="15623" max="15623" width="13.42578125" style="398" customWidth="1"/>
    <col min="15624" max="15627" width="9.140625" style="398"/>
    <col min="15628" max="15628" width="10.42578125" style="398" bestFit="1" customWidth="1"/>
    <col min="15629" max="15629" width="11.140625" style="398" bestFit="1" customWidth="1"/>
    <col min="15630" max="15630" width="10.42578125" style="398" bestFit="1" customWidth="1"/>
    <col min="15631" max="15631" width="11.140625" style="398" bestFit="1" customWidth="1"/>
    <col min="15632" max="15878" width="9.140625" style="398"/>
    <col min="15879" max="15879" width="13.42578125" style="398" customWidth="1"/>
    <col min="15880" max="15883" width="9.140625" style="398"/>
    <col min="15884" max="15884" width="10.42578125" style="398" bestFit="1" customWidth="1"/>
    <col min="15885" max="15885" width="11.140625" style="398" bestFit="1" customWidth="1"/>
    <col min="15886" max="15886" width="10.42578125" style="398" bestFit="1" customWidth="1"/>
    <col min="15887" max="15887" width="11.140625" style="398" bestFit="1" customWidth="1"/>
    <col min="15888" max="16134" width="9.140625" style="398"/>
    <col min="16135" max="16135" width="13.42578125" style="398" customWidth="1"/>
    <col min="16136" max="16139" width="9.140625" style="398"/>
    <col min="16140" max="16140" width="10.42578125" style="398" bestFit="1" customWidth="1"/>
    <col min="16141" max="16141" width="11.140625" style="398" bestFit="1" customWidth="1"/>
    <col min="16142" max="16142" width="10.42578125" style="398" bestFit="1" customWidth="1"/>
    <col min="16143" max="16143" width="11.140625" style="398" bestFit="1" customWidth="1"/>
    <col min="16144" max="16384" width="9.140625" style="398"/>
  </cols>
  <sheetData>
    <row r="1" spans="1:18" s="782" customFormat="1" ht="15" customHeight="1">
      <c r="A1" s="2691" t="str">
        <f>HYPERLINK("#利润表审定!A1","返回利润表审定")</f>
        <v>返回利润表审定</v>
      </c>
      <c r="B1" s="2692" t="str">
        <f>HYPERLINK("#利润表原报!A1","返回利润表原报")</f>
        <v>返回利润表原报</v>
      </c>
      <c r="D1" s="783"/>
      <c r="G1" s="783"/>
      <c r="J1" s="783"/>
      <c r="M1" s="783"/>
    </row>
    <row r="2" spans="1:18" s="324" customFormat="1" ht="30" customHeight="1">
      <c r="A2" s="2980" t="s">
        <v>1337</v>
      </c>
      <c r="B2" s="2980"/>
      <c r="C2" s="2980"/>
      <c r="D2" s="2980"/>
      <c r="E2" s="2980"/>
      <c r="F2" s="2980"/>
      <c r="G2" s="2980"/>
      <c r="H2" s="2980"/>
      <c r="I2" s="2980"/>
      <c r="J2" s="2980"/>
      <c r="K2" s="2980"/>
      <c r="L2" s="2980"/>
      <c r="M2" s="2980"/>
      <c r="N2" s="2980"/>
      <c r="O2" s="2980"/>
      <c r="P2" s="2980"/>
      <c r="Q2" s="2980"/>
    </row>
    <row r="3" spans="1:18" s="663" customFormat="1" ht="11.25">
      <c r="A3" s="968"/>
      <c r="B3" s="1053"/>
      <c r="C3" s="1053"/>
      <c r="D3" s="1689"/>
      <c r="E3" s="968"/>
      <c r="F3" s="968"/>
      <c r="G3" s="1366"/>
      <c r="H3" s="1053"/>
      <c r="I3" s="1053"/>
      <c r="J3" s="1689"/>
      <c r="K3" s="968"/>
      <c r="L3" s="968"/>
      <c r="M3" s="1366"/>
      <c r="N3" s="968"/>
      <c r="O3" s="1013"/>
      <c r="P3" s="968"/>
      <c r="Q3" s="944" t="str">
        <f>"单位："&amp;表头!$C$5</f>
        <v>单位：人民币元</v>
      </c>
    </row>
    <row r="4" spans="1:18" s="958" customFormat="1">
      <c r="A4" s="945" t="str">
        <f>"客户："&amp;表头!C3</f>
        <v>客户：</v>
      </c>
      <c r="B4" s="1372"/>
      <c r="C4" s="1372"/>
      <c r="D4" s="1865"/>
      <c r="E4" s="956"/>
      <c r="F4" s="956"/>
      <c r="G4" s="1205"/>
      <c r="H4" s="942"/>
      <c r="I4" s="948" t="str">
        <f>"编制人员："&amp;表头!$C$6</f>
        <v>编制人员：</v>
      </c>
      <c r="J4" s="1866"/>
      <c r="K4" s="948"/>
      <c r="L4" s="948"/>
      <c r="M4" s="1323"/>
      <c r="N4" s="955"/>
      <c r="O4" s="955"/>
      <c r="P4" s="955" t="s">
        <v>1460</v>
      </c>
      <c r="Q4" s="2027" t="s">
        <v>2267</v>
      </c>
    </row>
    <row r="5" spans="1:18" s="958" customFormat="1" ht="11.25">
      <c r="A5" s="945" t="str">
        <f>"报表期间："&amp;IF(AND(MONTH(表头!C4)=12,DAY(表头!C4)=31),YEAR(表头!C4)&amp;"年度",YEAR(表头!C4)&amp;"年1-"&amp;MONTH(表头!C4)&amp;"月")</f>
        <v>报表期间：2019年度</v>
      </c>
      <c r="B5" s="956"/>
      <c r="C5" s="956"/>
      <c r="D5" s="1205"/>
      <c r="E5" s="956"/>
      <c r="F5" s="956"/>
      <c r="G5" s="1205"/>
      <c r="H5" s="942"/>
      <c r="I5" s="948" t="str">
        <f>"会计主管："&amp;表头!$C$7</f>
        <v>会计主管：</v>
      </c>
      <c r="J5" s="1866"/>
      <c r="K5" s="948"/>
      <c r="L5" s="948"/>
      <c r="M5" s="1323"/>
      <c r="N5" s="955"/>
      <c r="O5" s="955"/>
      <c r="P5" s="955" t="s">
        <v>1461</v>
      </c>
      <c r="Q5" s="1388"/>
    </row>
    <row r="6" spans="1:18" s="664" customFormat="1" ht="8.1" customHeight="1" thickBot="1">
      <c r="A6" s="1867"/>
      <c r="B6" s="1867"/>
      <c r="C6" s="1867"/>
      <c r="D6" s="1868"/>
      <c r="E6" s="1867"/>
      <c r="F6" s="1867"/>
      <c r="G6" s="1868"/>
      <c r="H6" s="1867"/>
      <c r="I6" s="1867"/>
      <c r="J6" s="1868"/>
      <c r="K6" s="1867"/>
      <c r="L6" s="1867"/>
      <c r="M6" s="1868"/>
      <c r="N6" s="1867"/>
      <c r="O6" s="1867"/>
      <c r="P6" s="1867"/>
      <c r="Q6" s="1867"/>
    </row>
    <row r="7" spans="1:18" s="1870" customFormat="1" ht="15" customHeight="1">
      <c r="A7" s="3151" t="s">
        <v>138</v>
      </c>
      <c r="B7" s="3153" t="s">
        <v>1975</v>
      </c>
      <c r="C7" s="3153"/>
      <c r="D7" s="3153"/>
      <c r="E7" s="3153"/>
      <c r="F7" s="3153"/>
      <c r="G7" s="3153"/>
      <c r="H7" s="3153" t="s">
        <v>1976</v>
      </c>
      <c r="I7" s="3153"/>
      <c r="J7" s="3153"/>
      <c r="K7" s="3153"/>
      <c r="L7" s="3153"/>
      <c r="M7" s="3153"/>
      <c r="N7" s="3153" t="s">
        <v>1977</v>
      </c>
      <c r="O7" s="3154"/>
      <c r="P7" s="3153" t="s">
        <v>1978</v>
      </c>
      <c r="Q7" s="3155" t="s">
        <v>135</v>
      </c>
      <c r="R7" s="1869"/>
    </row>
    <row r="8" spans="1:18" s="1870" customFormat="1" ht="15" customHeight="1">
      <c r="A8" s="3152"/>
      <c r="B8" s="1871" t="s">
        <v>1979</v>
      </c>
      <c r="C8" s="1871" t="s">
        <v>1071</v>
      </c>
      <c r="D8" s="1872" t="s">
        <v>1424</v>
      </c>
      <c r="E8" s="1871" t="s">
        <v>951</v>
      </c>
      <c r="F8" s="1871" t="s">
        <v>1071</v>
      </c>
      <c r="G8" s="1872" t="s">
        <v>1425</v>
      </c>
      <c r="H8" s="1871" t="s">
        <v>1979</v>
      </c>
      <c r="I8" s="1871" t="s">
        <v>1073</v>
      </c>
      <c r="J8" s="1872" t="s">
        <v>1424</v>
      </c>
      <c r="K8" s="1871" t="s">
        <v>951</v>
      </c>
      <c r="L8" s="1871" t="s">
        <v>1071</v>
      </c>
      <c r="M8" s="1872" t="s">
        <v>1425</v>
      </c>
      <c r="N8" s="1871" t="s">
        <v>809</v>
      </c>
      <c r="O8" s="1871" t="s">
        <v>1338</v>
      </c>
      <c r="P8" s="1871" t="s">
        <v>809</v>
      </c>
      <c r="Q8" s="1913" t="s">
        <v>1338</v>
      </c>
      <c r="R8" s="1869"/>
    </row>
    <row r="9" spans="1:18" s="397" customFormat="1" ht="15" customHeight="1">
      <c r="A9" s="2572" t="s">
        <v>1980</v>
      </c>
      <c r="B9" s="1873"/>
      <c r="C9" s="1874"/>
      <c r="D9" s="1875">
        <f>B9+C9</f>
        <v>0</v>
      </c>
      <c r="E9" s="1873"/>
      <c r="F9" s="1874"/>
      <c r="G9" s="1875">
        <f>E9+F9</f>
        <v>0</v>
      </c>
      <c r="H9" s="1873"/>
      <c r="I9" s="1874"/>
      <c r="J9" s="1875">
        <f>H9+I9</f>
        <v>0</v>
      </c>
      <c r="K9" s="1873"/>
      <c r="L9" s="1874"/>
      <c r="M9" s="1875">
        <f>K9+L9</f>
        <v>0</v>
      </c>
      <c r="N9" s="1876">
        <f>D9-J9</f>
        <v>0</v>
      </c>
      <c r="O9" s="1876">
        <f>IF(J9&lt;&gt;0,N9/J9*100,0)</f>
        <v>0</v>
      </c>
      <c r="P9" s="1877">
        <f>G9-M9</f>
        <v>0</v>
      </c>
      <c r="Q9" s="2573">
        <f>IF(K9&lt;&gt;0,P9/K9*100,0)</f>
        <v>0</v>
      </c>
      <c r="R9" s="396"/>
    </row>
    <row r="10" spans="1:18" s="397" customFormat="1" ht="15" customHeight="1">
      <c r="A10" s="2572" t="s">
        <v>1981</v>
      </c>
      <c r="B10" s="1873"/>
      <c r="C10" s="1874"/>
      <c r="D10" s="1875">
        <f>B10+C10</f>
        <v>0</v>
      </c>
      <c r="E10" s="1873"/>
      <c r="F10" s="1874"/>
      <c r="G10" s="1875">
        <f>E10+F10</f>
        <v>0</v>
      </c>
      <c r="H10" s="1873"/>
      <c r="I10" s="1874"/>
      <c r="J10" s="1875">
        <f>H10+I10</f>
        <v>0</v>
      </c>
      <c r="K10" s="1873"/>
      <c r="L10" s="1874"/>
      <c r="M10" s="1875">
        <f>K10+L10</f>
        <v>0</v>
      </c>
      <c r="N10" s="1876">
        <f>D10-J10</f>
        <v>0</v>
      </c>
      <c r="O10" s="1876">
        <f>IF(J10&lt;&gt;0,N10/J10*100,0)</f>
        <v>0</v>
      </c>
      <c r="P10" s="1877">
        <f>E10-K10</f>
        <v>0</v>
      </c>
      <c r="Q10" s="2573">
        <f>IF(K10&lt;&gt;0,P10/K10*100,0)</f>
        <v>0</v>
      </c>
      <c r="R10" s="396"/>
    </row>
    <row r="11" spans="1:18" s="397" customFormat="1" ht="15" customHeight="1">
      <c r="A11" s="2574"/>
      <c r="B11" s="1878"/>
      <c r="C11" s="1878"/>
      <c r="D11" s="1879"/>
      <c r="E11" s="1878"/>
      <c r="F11" s="1878"/>
      <c r="G11" s="1879"/>
      <c r="H11" s="1878"/>
      <c r="I11" s="1878"/>
      <c r="J11" s="1879"/>
      <c r="K11" s="1878"/>
      <c r="L11" s="1878"/>
      <c r="M11" s="1879"/>
      <c r="N11" s="1876"/>
      <c r="O11" s="1876"/>
      <c r="P11" s="1877"/>
      <c r="Q11" s="2573"/>
      <c r="R11" s="396"/>
    </row>
    <row r="12" spans="1:18" s="397" customFormat="1" ht="15" customHeight="1" thickBot="1">
      <c r="A12" s="2575" t="s">
        <v>220</v>
      </c>
      <c r="B12" s="2576">
        <f t="shared" ref="B12:M12" si="0">SUM(B9:B11)</f>
        <v>0</v>
      </c>
      <c r="C12" s="2576">
        <f t="shared" si="0"/>
        <v>0</v>
      </c>
      <c r="D12" s="2577">
        <f t="shared" ref="D12:J12" si="1">SUM(D9:D11)</f>
        <v>0</v>
      </c>
      <c r="E12" s="2576">
        <f t="shared" si="1"/>
        <v>0</v>
      </c>
      <c r="F12" s="2576">
        <f t="shared" si="1"/>
        <v>0</v>
      </c>
      <c r="G12" s="2577">
        <f t="shared" si="1"/>
        <v>0</v>
      </c>
      <c r="H12" s="2576">
        <f t="shared" si="1"/>
        <v>0</v>
      </c>
      <c r="I12" s="2576">
        <f t="shared" si="1"/>
        <v>0</v>
      </c>
      <c r="J12" s="2577">
        <f t="shared" si="1"/>
        <v>0</v>
      </c>
      <c r="K12" s="2576">
        <f t="shared" si="0"/>
        <v>0</v>
      </c>
      <c r="L12" s="2576">
        <f t="shared" si="0"/>
        <v>0</v>
      </c>
      <c r="M12" s="2577">
        <f t="shared" si="0"/>
        <v>0</v>
      </c>
      <c r="N12" s="2578">
        <f>D12-J12</f>
        <v>0</v>
      </c>
      <c r="O12" s="2578">
        <f>IF(J12&lt;&gt;0,N12/J12*100,0)</f>
        <v>0</v>
      </c>
      <c r="P12" s="2579">
        <f>E12-K12</f>
        <v>0</v>
      </c>
      <c r="Q12" s="2580">
        <f>IF(K12&lt;&gt;0,P12/K12*100,0)</f>
        <v>0</v>
      </c>
      <c r="R12" s="396"/>
    </row>
    <row r="13" spans="1:18" s="397" customFormat="1" ht="12" customHeight="1">
      <c r="D13" s="784"/>
      <c r="G13" s="784"/>
      <c r="J13" s="784"/>
      <c r="M13" s="784"/>
    </row>
  </sheetData>
  <mergeCells count="6">
    <mergeCell ref="A2:Q2"/>
    <mergeCell ref="A7:A8"/>
    <mergeCell ref="N7:O7"/>
    <mergeCell ref="P7:Q7"/>
    <mergeCell ref="B7:G7"/>
    <mergeCell ref="H7:M7"/>
  </mergeCells>
  <phoneticPr fontId="5" type="noConversion"/>
  <printOptions horizontalCentered="1"/>
  <pageMargins left="0.74803149606299213" right="0.74803149606299213" top="0.98425196850393704" bottom="0.98425196850393704" header="0.51181102362204722" footer="0.51181102362204722"/>
  <pageSetup paperSize="9" scale="63" fitToHeight="0" orientation="landscape" blackAndWhite="1" horizontalDpi="300" verticalDpi="300"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008000"/>
    <pageSetUpPr fitToPage="1"/>
  </sheetPr>
  <dimension ref="A1:P28"/>
  <sheetViews>
    <sheetView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I41" sqref="I41"/>
    </sheetView>
  </sheetViews>
  <sheetFormatPr defaultColWidth="9.140625" defaultRowHeight="12" customHeight="1"/>
  <cols>
    <col min="1" max="1" width="10.7109375" style="311" customWidth="1"/>
    <col min="2" max="3" width="12.7109375" style="311" customWidth="1"/>
    <col min="4" max="4" width="11.28515625" style="311" customWidth="1"/>
    <col min="5" max="7" width="12.7109375" style="311" customWidth="1"/>
    <col min="8" max="8" width="11.7109375" style="311" customWidth="1"/>
    <col min="9" max="11" width="12.7109375" style="311" customWidth="1"/>
    <col min="12" max="12" width="12.5703125" style="311" customWidth="1"/>
    <col min="13" max="15" width="12.7109375" style="311" customWidth="1"/>
    <col min="16" max="16" width="15" style="311" customWidth="1"/>
    <col min="17" max="16384" width="9.140625" style="311"/>
  </cols>
  <sheetData>
    <row r="1" spans="1:16" s="671" customFormat="1" ht="15" customHeight="1">
      <c r="A1" s="2691" t="str">
        <f>HYPERLINK("#利润表审定!A1","返回利润表审定")</f>
        <v>返回利润表审定</v>
      </c>
      <c r="B1" s="2692" t="str">
        <f>HYPERLINK("#利润表原报!A1","返回利润表原报")</f>
        <v>返回利润表原报</v>
      </c>
    </row>
    <row r="2" spans="1:16" s="685" customFormat="1" ht="30" customHeight="1">
      <c r="A2" s="913" t="s">
        <v>1339</v>
      </c>
      <c r="B2" s="786"/>
      <c r="C2" s="786"/>
      <c r="D2" s="786"/>
      <c r="E2" s="786"/>
      <c r="F2" s="786"/>
      <c r="G2" s="786"/>
      <c r="H2" s="786"/>
      <c r="I2" s="786"/>
      <c r="J2" s="786"/>
      <c r="K2" s="786"/>
      <c r="L2" s="786"/>
      <c r="M2" s="786"/>
      <c r="N2" s="786"/>
      <c r="O2" s="786"/>
      <c r="P2" s="786"/>
    </row>
    <row r="3" spans="1:16" s="636" customFormat="1" ht="11.25">
      <c r="A3" s="1880"/>
      <c r="B3" s="1881"/>
      <c r="C3" s="1880"/>
      <c r="D3" s="1880"/>
      <c r="E3" s="1880"/>
      <c r="F3" s="1881"/>
      <c r="G3" s="1882"/>
      <c r="H3" s="1882"/>
      <c r="I3" s="1882"/>
      <c r="J3" s="1883"/>
      <c r="K3" s="1883"/>
      <c r="L3" s="1883"/>
      <c r="M3" s="1882"/>
      <c r="N3" s="1883"/>
      <c r="O3" s="1880"/>
      <c r="P3" s="944" t="str">
        <f>"单位："&amp;表头!$C$5</f>
        <v>单位：人民币元</v>
      </c>
    </row>
    <row r="4" spans="1:16" s="1506" customFormat="1" ht="11.25">
      <c r="A4" s="945" t="str">
        <f>"客户："&amp;表头!C3</f>
        <v>客户：</v>
      </c>
      <c r="B4" s="1884"/>
      <c r="C4" s="1885"/>
      <c r="D4" s="1885"/>
      <c r="E4" s="1885"/>
      <c r="F4" s="1886"/>
      <c r="G4" s="1882"/>
      <c r="H4" s="948" t="str">
        <f>"编制人员："&amp;表头!$C$6</f>
        <v>编制人员：</v>
      </c>
      <c r="I4" s="1882"/>
      <c r="J4" s="1887"/>
      <c r="K4" s="1887"/>
      <c r="L4" s="1887"/>
      <c r="M4" s="1882"/>
      <c r="N4" s="1887"/>
      <c r="O4" s="1887" t="s">
        <v>1460</v>
      </c>
      <c r="P4" s="1887" t="s">
        <v>2098</v>
      </c>
    </row>
    <row r="5" spans="1:16" s="1506" customFormat="1" ht="11.25">
      <c r="A5" s="945" t="str">
        <f>"报表期间："&amp;IF(AND(MONTH(表头!C4)=12,DAY(表头!C4)=31),YEAR(表头!C4)&amp;"年度",YEAR(表头!C4)&amp;"年1-"&amp;MONTH(表头!C4)&amp;"月")</f>
        <v>报表期间：2019年度</v>
      </c>
      <c r="B5" s="1885"/>
      <c r="C5" s="1885"/>
      <c r="D5" s="1885"/>
      <c r="E5" s="1885"/>
      <c r="F5" s="1886"/>
      <c r="G5" s="1882"/>
      <c r="H5" s="948" t="str">
        <f>"会计主管："&amp;表头!$C$7</f>
        <v>会计主管：</v>
      </c>
      <c r="I5" s="1882"/>
      <c r="J5" s="1887"/>
      <c r="K5" s="1887"/>
      <c r="L5" s="1887"/>
      <c r="M5" s="1882"/>
      <c r="N5" s="1887"/>
      <c r="O5" s="1887" t="s">
        <v>1461</v>
      </c>
      <c r="P5" s="1888"/>
    </row>
    <row r="6" spans="1:16" s="1502" customFormat="1" ht="8.1" customHeight="1" thickBot="1">
      <c r="A6" s="1889"/>
      <c r="B6" s="1889"/>
      <c r="C6" s="1889"/>
      <c r="D6" s="1889"/>
      <c r="E6" s="1889"/>
      <c r="F6" s="1889"/>
      <c r="G6" s="1889"/>
      <c r="H6" s="1889"/>
      <c r="I6" s="1889"/>
      <c r="J6" s="1889"/>
      <c r="K6" s="1889"/>
      <c r="L6" s="1889"/>
      <c r="M6" s="1889"/>
      <c r="N6" s="1889"/>
      <c r="O6" s="1889"/>
      <c r="P6" s="1889"/>
    </row>
    <row r="7" spans="1:16" s="1890" customFormat="1" ht="15" customHeight="1">
      <c r="A7" s="2581" t="s">
        <v>1603</v>
      </c>
      <c r="B7" s="3156" t="s">
        <v>1982</v>
      </c>
      <c r="C7" s="3156"/>
      <c r="D7" s="3156"/>
      <c r="E7" s="3156" t="s">
        <v>1983</v>
      </c>
      <c r="F7" s="3156"/>
      <c r="G7" s="3156"/>
      <c r="H7" s="3156"/>
      <c r="I7" s="3156"/>
      <c r="J7" s="3156"/>
      <c r="K7" s="3156"/>
      <c r="L7" s="3156"/>
      <c r="M7" s="3156"/>
      <c r="N7" s="3156"/>
      <c r="O7" s="3156"/>
      <c r="P7" s="3159"/>
    </row>
    <row r="8" spans="1:16" s="1890" customFormat="1" ht="15" customHeight="1">
      <c r="A8" s="2582"/>
      <c r="B8" s="3157" t="s">
        <v>1984</v>
      </c>
      <c r="C8" s="3157" t="s">
        <v>1985</v>
      </c>
      <c r="D8" s="3157" t="s">
        <v>2603</v>
      </c>
      <c r="E8" s="3158" t="s">
        <v>1987</v>
      </c>
      <c r="F8" s="3158"/>
      <c r="G8" s="3158"/>
      <c r="H8" s="3158"/>
      <c r="I8" s="1891" t="s">
        <v>1987</v>
      </c>
      <c r="J8" s="1891"/>
      <c r="K8" s="1891"/>
      <c r="L8" s="1891"/>
      <c r="M8" s="1891" t="s">
        <v>1987</v>
      </c>
      <c r="N8" s="1891"/>
      <c r="O8" s="1891"/>
      <c r="P8" s="2583"/>
    </row>
    <row r="9" spans="1:16" s="1890" customFormat="1" ht="15" customHeight="1">
      <c r="A9" s="2584" t="s">
        <v>1620</v>
      </c>
      <c r="B9" s="3157"/>
      <c r="C9" s="3157"/>
      <c r="D9" s="3157"/>
      <c r="E9" s="2138" t="s">
        <v>1986</v>
      </c>
      <c r="F9" s="2138" t="s">
        <v>1984</v>
      </c>
      <c r="G9" s="2138" t="s">
        <v>1985</v>
      </c>
      <c r="H9" s="2138" t="s">
        <v>2604</v>
      </c>
      <c r="I9" s="2138" t="s">
        <v>1986</v>
      </c>
      <c r="J9" s="2138" t="s">
        <v>1984</v>
      </c>
      <c r="K9" s="2138" t="s">
        <v>1985</v>
      </c>
      <c r="L9" s="2138" t="s">
        <v>2604</v>
      </c>
      <c r="M9" s="2138" t="s">
        <v>1986</v>
      </c>
      <c r="N9" s="2138" t="s">
        <v>1984</v>
      </c>
      <c r="O9" s="2138" t="s">
        <v>1985</v>
      </c>
      <c r="P9" s="2585" t="s">
        <v>2604</v>
      </c>
    </row>
    <row r="10" spans="1:16" ht="15" customHeight="1">
      <c r="A10" s="2118" t="s">
        <v>1988</v>
      </c>
      <c r="B10" s="132"/>
      <c r="C10" s="132"/>
      <c r="D10" s="2701">
        <f>IF(B10&lt;&gt;0,(B10-C10)/B10*100,0)</f>
        <v>0</v>
      </c>
      <c r="E10" s="132"/>
      <c r="F10" s="132"/>
      <c r="G10" s="132"/>
      <c r="H10" s="2701">
        <f>IF(F10&lt;&gt;0,(F10-G10)/F10*100,0)</f>
        <v>0</v>
      </c>
      <c r="I10" s="132"/>
      <c r="J10" s="132"/>
      <c r="K10" s="132"/>
      <c r="L10" s="2701">
        <f>IF(J10&lt;&gt;0,(J10-K10)/J10*100,0)</f>
        <v>0</v>
      </c>
      <c r="M10" s="132"/>
      <c r="N10" s="132"/>
      <c r="O10" s="132"/>
      <c r="P10" s="2706">
        <f>IF(N10&lt;&gt;0,(N10-O10)/N10*100,0)</f>
        <v>0</v>
      </c>
    </row>
    <row r="11" spans="1:16" ht="15" customHeight="1">
      <c r="A11" s="2118" t="s">
        <v>1625</v>
      </c>
      <c r="B11" s="132"/>
      <c r="C11" s="132"/>
      <c r="D11" s="2701">
        <f t="shared" ref="D11:D21" si="0">IF(B11&lt;&gt;0,(B11-C11)/B11*100,0)</f>
        <v>0</v>
      </c>
      <c r="E11" s="132"/>
      <c r="F11" s="132"/>
      <c r="G11" s="132"/>
      <c r="H11" s="2701">
        <f t="shared" ref="H11:H21" si="1">IF(F11&lt;&gt;0,(F11-G11)/F11*100,0)</f>
        <v>0</v>
      </c>
      <c r="I11" s="132"/>
      <c r="J11" s="132"/>
      <c r="K11" s="132"/>
      <c r="L11" s="2701">
        <f t="shared" ref="L11:L21" si="2">IF(J11&lt;&gt;0,(J11-K11)/J11*100,0)</f>
        <v>0</v>
      </c>
      <c r="M11" s="132"/>
      <c r="N11" s="132"/>
      <c r="O11" s="132"/>
      <c r="P11" s="2706">
        <f t="shared" ref="P11:P21" si="3">IF(N11&lt;&gt;0,(N11-O11)/N11*100,0)</f>
        <v>0</v>
      </c>
    </row>
    <row r="12" spans="1:16" ht="15" customHeight="1">
      <c r="A12" s="2118" t="s">
        <v>1626</v>
      </c>
      <c r="B12" s="132"/>
      <c r="C12" s="132"/>
      <c r="D12" s="2701">
        <f t="shared" si="0"/>
        <v>0</v>
      </c>
      <c r="E12" s="132"/>
      <c r="F12" s="132"/>
      <c r="G12" s="132"/>
      <c r="H12" s="2701">
        <f t="shared" si="1"/>
        <v>0</v>
      </c>
      <c r="I12" s="132"/>
      <c r="J12" s="132"/>
      <c r="K12" s="132"/>
      <c r="L12" s="2701">
        <f t="shared" si="2"/>
        <v>0</v>
      </c>
      <c r="M12" s="132"/>
      <c r="N12" s="132"/>
      <c r="O12" s="132"/>
      <c r="P12" s="2706">
        <f t="shared" si="3"/>
        <v>0</v>
      </c>
    </row>
    <row r="13" spans="1:16" ht="15" customHeight="1">
      <c r="A13" s="2118" t="s">
        <v>1627</v>
      </c>
      <c r="B13" s="132"/>
      <c r="C13" s="132"/>
      <c r="D13" s="2701">
        <f t="shared" si="0"/>
        <v>0</v>
      </c>
      <c r="E13" s="132"/>
      <c r="F13" s="132"/>
      <c r="G13" s="132"/>
      <c r="H13" s="2701">
        <f t="shared" si="1"/>
        <v>0</v>
      </c>
      <c r="I13" s="132"/>
      <c r="J13" s="132"/>
      <c r="K13" s="132"/>
      <c r="L13" s="2701">
        <f t="shared" si="2"/>
        <v>0</v>
      </c>
      <c r="M13" s="132"/>
      <c r="N13" s="132"/>
      <c r="O13" s="132"/>
      <c r="P13" s="2706">
        <f t="shared" si="3"/>
        <v>0</v>
      </c>
    </row>
    <row r="14" spans="1:16" ht="15" customHeight="1">
      <c r="A14" s="2118" t="s">
        <v>1628</v>
      </c>
      <c r="B14" s="132"/>
      <c r="C14" s="132"/>
      <c r="D14" s="2701">
        <f t="shared" si="0"/>
        <v>0</v>
      </c>
      <c r="E14" s="132"/>
      <c r="F14" s="132"/>
      <c r="G14" s="132"/>
      <c r="H14" s="2701">
        <f t="shared" si="1"/>
        <v>0</v>
      </c>
      <c r="I14" s="132"/>
      <c r="J14" s="132"/>
      <c r="K14" s="132"/>
      <c r="L14" s="2701">
        <f t="shared" si="2"/>
        <v>0</v>
      </c>
      <c r="M14" s="132"/>
      <c r="N14" s="132"/>
      <c r="O14" s="132"/>
      <c r="P14" s="2706">
        <f t="shared" si="3"/>
        <v>0</v>
      </c>
    </row>
    <row r="15" spans="1:16" ht="15" customHeight="1">
      <c r="A15" s="2118" t="s">
        <v>1629</v>
      </c>
      <c r="B15" s="132"/>
      <c r="C15" s="132"/>
      <c r="D15" s="2701">
        <f t="shared" si="0"/>
        <v>0</v>
      </c>
      <c r="E15" s="132"/>
      <c r="F15" s="132"/>
      <c r="G15" s="132"/>
      <c r="H15" s="2701">
        <f t="shared" si="1"/>
        <v>0</v>
      </c>
      <c r="I15" s="132"/>
      <c r="J15" s="132"/>
      <c r="K15" s="132"/>
      <c r="L15" s="2701">
        <f t="shared" si="2"/>
        <v>0</v>
      </c>
      <c r="M15" s="132"/>
      <c r="N15" s="132"/>
      <c r="O15" s="132"/>
      <c r="P15" s="2706">
        <f t="shared" si="3"/>
        <v>0</v>
      </c>
    </row>
    <row r="16" spans="1:16" ht="15" customHeight="1">
      <c r="A16" s="2118" t="s">
        <v>1630</v>
      </c>
      <c r="B16" s="132"/>
      <c r="C16" s="132"/>
      <c r="D16" s="2701">
        <f t="shared" si="0"/>
        <v>0</v>
      </c>
      <c r="E16" s="132"/>
      <c r="F16" s="132"/>
      <c r="G16" s="132"/>
      <c r="H16" s="2701">
        <f t="shared" si="1"/>
        <v>0</v>
      </c>
      <c r="I16" s="132"/>
      <c r="J16" s="132"/>
      <c r="K16" s="132"/>
      <c r="L16" s="2701">
        <f t="shared" si="2"/>
        <v>0</v>
      </c>
      <c r="M16" s="132"/>
      <c r="N16" s="132"/>
      <c r="O16" s="132"/>
      <c r="P16" s="2706">
        <f t="shared" si="3"/>
        <v>0</v>
      </c>
    </row>
    <row r="17" spans="1:16" ht="15" customHeight="1">
      <c r="A17" s="2118" t="s">
        <v>1631</v>
      </c>
      <c r="B17" s="132"/>
      <c r="C17" s="132"/>
      <c r="D17" s="2701">
        <f t="shared" si="0"/>
        <v>0</v>
      </c>
      <c r="E17" s="132"/>
      <c r="F17" s="132"/>
      <c r="G17" s="132"/>
      <c r="H17" s="2701">
        <f t="shared" si="1"/>
        <v>0</v>
      </c>
      <c r="I17" s="132"/>
      <c r="J17" s="132"/>
      <c r="K17" s="132"/>
      <c r="L17" s="2701">
        <f t="shared" si="2"/>
        <v>0</v>
      </c>
      <c r="M17" s="132"/>
      <c r="N17" s="132"/>
      <c r="O17" s="132"/>
      <c r="P17" s="2706">
        <f t="shared" si="3"/>
        <v>0</v>
      </c>
    </row>
    <row r="18" spans="1:16" ht="15" customHeight="1">
      <c r="A18" s="2118" t="s">
        <v>1632</v>
      </c>
      <c r="B18" s="132"/>
      <c r="C18" s="132"/>
      <c r="D18" s="2701">
        <f t="shared" si="0"/>
        <v>0</v>
      </c>
      <c r="E18" s="132"/>
      <c r="F18" s="132"/>
      <c r="G18" s="132"/>
      <c r="H18" s="2701">
        <f t="shared" si="1"/>
        <v>0</v>
      </c>
      <c r="I18" s="132"/>
      <c r="J18" s="132"/>
      <c r="K18" s="132"/>
      <c r="L18" s="2701">
        <f t="shared" si="2"/>
        <v>0</v>
      </c>
      <c r="M18" s="132"/>
      <c r="N18" s="132"/>
      <c r="O18" s="132"/>
      <c r="P18" s="2706">
        <f t="shared" si="3"/>
        <v>0</v>
      </c>
    </row>
    <row r="19" spans="1:16" ht="15" customHeight="1">
      <c r="A19" s="2118" t="s">
        <v>1633</v>
      </c>
      <c r="B19" s="132"/>
      <c r="C19" s="132"/>
      <c r="D19" s="2701">
        <f t="shared" si="0"/>
        <v>0</v>
      </c>
      <c r="E19" s="132"/>
      <c r="F19" s="132"/>
      <c r="G19" s="132"/>
      <c r="H19" s="2701">
        <f t="shared" si="1"/>
        <v>0</v>
      </c>
      <c r="I19" s="132"/>
      <c r="J19" s="132"/>
      <c r="K19" s="132"/>
      <c r="L19" s="2701">
        <f t="shared" si="2"/>
        <v>0</v>
      </c>
      <c r="M19" s="132"/>
      <c r="N19" s="132"/>
      <c r="O19" s="132"/>
      <c r="P19" s="2706">
        <f t="shared" si="3"/>
        <v>0</v>
      </c>
    </row>
    <row r="20" spans="1:16" ht="15" customHeight="1">
      <c r="A20" s="2118" t="s">
        <v>1634</v>
      </c>
      <c r="B20" s="132"/>
      <c r="C20" s="132"/>
      <c r="D20" s="2701">
        <f t="shared" si="0"/>
        <v>0</v>
      </c>
      <c r="E20" s="132"/>
      <c r="F20" s="132"/>
      <c r="G20" s="132"/>
      <c r="H20" s="2701">
        <f t="shared" si="1"/>
        <v>0</v>
      </c>
      <c r="I20" s="132"/>
      <c r="J20" s="132"/>
      <c r="K20" s="132"/>
      <c r="L20" s="2701">
        <f t="shared" si="2"/>
        <v>0</v>
      </c>
      <c r="M20" s="132"/>
      <c r="N20" s="132"/>
      <c r="O20" s="132"/>
      <c r="P20" s="2706">
        <f t="shared" si="3"/>
        <v>0</v>
      </c>
    </row>
    <row r="21" spans="1:16" ht="15" customHeight="1">
      <c r="A21" s="2118" t="s">
        <v>1635</v>
      </c>
      <c r="B21" s="132"/>
      <c r="C21" s="132"/>
      <c r="D21" s="2701">
        <f t="shared" si="0"/>
        <v>0</v>
      </c>
      <c r="E21" s="132"/>
      <c r="F21" s="132"/>
      <c r="G21" s="132"/>
      <c r="H21" s="2701">
        <f t="shared" si="1"/>
        <v>0</v>
      </c>
      <c r="I21" s="132"/>
      <c r="J21" s="132"/>
      <c r="K21" s="132"/>
      <c r="L21" s="2701">
        <f t="shared" si="2"/>
        <v>0</v>
      </c>
      <c r="M21" s="132"/>
      <c r="N21" s="132"/>
      <c r="O21" s="132"/>
      <c r="P21" s="2706">
        <f t="shared" si="3"/>
        <v>0</v>
      </c>
    </row>
    <row r="22" spans="1:16" ht="15" customHeight="1">
      <c r="A22" s="2586" t="s">
        <v>1989</v>
      </c>
      <c r="B22" s="28">
        <f>SUM(B10:B21)</f>
        <v>0</v>
      </c>
      <c r="C22" s="28">
        <f>SUM(C10:C21)</f>
        <v>0</v>
      </c>
      <c r="D22" s="2701">
        <f>IF(B22&lt;&gt;0,(B22-C22)/B22*100,0)</f>
        <v>0</v>
      </c>
      <c r="E22" s="1550"/>
      <c r="F22" s="28">
        <f>SUM(F10:F21)</f>
        <v>0</v>
      </c>
      <c r="G22" s="28">
        <f>SUM(G10:G21)</f>
        <v>0</v>
      </c>
      <c r="H22" s="2701">
        <f>IF(F22&lt;&gt;0,(F22-G22)/F22*100,0)</f>
        <v>0</v>
      </c>
      <c r="I22" s="1550"/>
      <c r="J22" s="28">
        <f>SUM(J10:J21)</f>
        <v>0</v>
      </c>
      <c r="K22" s="28">
        <f>SUM(K10:K21)</f>
        <v>0</v>
      </c>
      <c r="L22" s="2701">
        <f>IF(J22&lt;&gt;0,(J22-K22)/J22*100,0)</f>
        <v>0</v>
      </c>
      <c r="M22" s="1550"/>
      <c r="N22" s="28">
        <f>SUM(N10:N21)</f>
        <v>0</v>
      </c>
      <c r="O22" s="28">
        <f>SUM(O10:O21)</f>
        <v>0</v>
      </c>
      <c r="P22" s="2707">
        <f>IF(N22&lt;&gt;0,(N22-O22)/N22*100,0)</f>
        <v>0</v>
      </c>
    </row>
    <row r="23" spans="1:16" ht="15" customHeight="1">
      <c r="A23" s="2118" t="s">
        <v>1990</v>
      </c>
      <c r="B23" s="132"/>
      <c r="C23" s="132"/>
      <c r="D23" s="2701">
        <f>IF(B23&lt;&gt;0,(B23-C23)/B23*100,0)</f>
        <v>0</v>
      </c>
      <c r="E23" s="132"/>
      <c r="F23" s="132"/>
      <c r="G23" s="132"/>
      <c r="H23" s="2701">
        <f>IF(F23&lt;&gt;0,(F23-G23)/F23*100,0)</f>
        <v>0</v>
      </c>
      <c r="I23" s="132"/>
      <c r="J23" s="132"/>
      <c r="K23" s="132"/>
      <c r="L23" s="2704">
        <f>IF(J23&lt;&gt;0,(J23-K23)/J23*100,0)</f>
        <v>0</v>
      </c>
      <c r="M23" s="132"/>
      <c r="N23" s="132"/>
      <c r="O23" s="132"/>
      <c r="P23" s="2707">
        <f>IF(N23&lt;&gt;0,(N23-O23)/N23*100,0)</f>
        <v>0</v>
      </c>
    </row>
    <row r="24" spans="1:16" ht="15" customHeight="1">
      <c r="A24" s="2118" t="s">
        <v>809</v>
      </c>
      <c r="B24" s="28">
        <f t="shared" ref="B24:P24" si="4">B22-B23</f>
        <v>0</v>
      </c>
      <c r="C24" s="28">
        <f t="shared" si="4"/>
        <v>0</v>
      </c>
      <c r="D24" s="2701">
        <f t="shared" si="4"/>
        <v>0</v>
      </c>
      <c r="E24" s="28">
        <f t="shared" si="4"/>
        <v>0</v>
      </c>
      <c r="F24" s="28">
        <f t="shared" si="4"/>
        <v>0</v>
      </c>
      <c r="G24" s="28">
        <f t="shared" si="4"/>
        <v>0</v>
      </c>
      <c r="H24" s="2701">
        <f t="shared" si="4"/>
        <v>0</v>
      </c>
      <c r="I24" s="28">
        <f t="shared" si="4"/>
        <v>0</v>
      </c>
      <c r="J24" s="28">
        <f t="shared" si="4"/>
        <v>0</v>
      </c>
      <c r="K24" s="28">
        <f t="shared" si="4"/>
        <v>0</v>
      </c>
      <c r="L24" s="2704">
        <f t="shared" si="4"/>
        <v>0</v>
      </c>
      <c r="M24" s="28">
        <f t="shared" si="4"/>
        <v>0</v>
      </c>
      <c r="N24" s="28">
        <f t="shared" si="4"/>
        <v>0</v>
      </c>
      <c r="O24" s="28">
        <f t="shared" si="4"/>
        <v>0</v>
      </c>
      <c r="P24" s="2707">
        <f t="shared" si="4"/>
        <v>0</v>
      </c>
    </row>
    <row r="25" spans="1:16" s="787" customFormat="1" ht="15" customHeight="1" thickBot="1">
      <c r="A25" s="2587" t="s">
        <v>810</v>
      </c>
      <c r="B25" s="2588">
        <f t="shared" ref="B25:K25" si="5">IF(B23&lt;&gt;0,B24/B23,0)</f>
        <v>0</v>
      </c>
      <c r="C25" s="2588">
        <f t="shared" si="5"/>
        <v>0</v>
      </c>
      <c r="D25" s="2702">
        <f>IF(D23&lt;&gt;0,D24/D23*100,0)</f>
        <v>0</v>
      </c>
      <c r="E25" s="2588">
        <f t="shared" si="5"/>
        <v>0</v>
      </c>
      <c r="F25" s="2588">
        <f t="shared" si="5"/>
        <v>0</v>
      </c>
      <c r="G25" s="2588">
        <f t="shared" si="5"/>
        <v>0</v>
      </c>
      <c r="H25" s="2703">
        <f>IF(H23&lt;&gt;0,H24/H23*100,0)</f>
        <v>0</v>
      </c>
      <c r="I25" s="2588">
        <f t="shared" si="5"/>
        <v>0</v>
      </c>
      <c r="J25" s="2588">
        <f t="shared" si="5"/>
        <v>0</v>
      </c>
      <c r="K25" s="2588">
        <f t="shared" si="5"/>
        <v>0</v>
      </c>
      <c r="L25" s="2705">
        <f>IF(L23&lt;&gt;0,L24/L23*100,0)</f>
        <v>0</v>
      </c>
      <c r="M25" s="2588">
        <f t="shared" ref="M25:O25" si="6">IF(M23&lt;&gt;0,M24/M23,0)</f>
        <v>0</v>
      </c>
      <c r="N25" s="2588">
        <f t="shared" si="6"/>
        <v>0</v>
      </c>
      <c r="O25" s="2588">
        <f t="shared" si="6"/>
        <v>0</v>
      </c>
      <c r="P25" s="2708">
        <f>IF(P23&lt;&gt;0,P24/P23*100,0)</f>
        <v>0</v>
      </c>
    </row>
    <row r="26" spans="1:16" ht="15" customHeight="1">
      <c r="A26" s="636" t="s">
        <v>178</v>
      </c>
    </row>
    <row r="27" spans="1:16" ht="15" customHeight="1">
      <c r="A27" s="636" t="s">
        <v>1991</v>
      </c>
    </row>
    <row r="28" spans="1:16" ht="15" customHeight="1">
      <c r="A28" s="636" t="s">
        <v>1992</v>
      </c>
    </row>
  </sheetData>
  <mergeCells count="6">
    <mergeCell ref="B7:D7"/>
    <mergeCell ref="B8:B9"/>
    <mergeCell ref="C8:C9"/>
    <mergeCell ref="D8:D9"/>
    <mergeCell ref="E8:H8"/>
    <mergeCell ref="E7:P7"/>
  </mergeCells>
  <phoneticPr fontId="5" type="noConversion"/>
  <printOptions horizontalCentered="1"/>
  <pageMargins left="0.31496062992125984" right="0.31496062992125984" top="0.74803149606299213" bottom="0.74803149606299213" header="0.31496062992125984" footer="0.31496062992125984"/>
  <pageSetup paperSize="9" scale="78" fitToHeight="0" orientation="landscape" blackAndWhite="1" verticalDpi="1200" r:id="rId1"/>
  <headerFooter alignWithMargins="0"/>
  <drawing r:id="rId2"/>
  <legacyDrawingHF r:id="rId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008000"/>
    <pageSetUpPr fitToPage="1"/>
  </sheetPr>
  <dimension ref="A1:Z35"/>
  <sheetViews>
    <sheetView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Q10" sqref="Q10"/>
    </sheetView>
  </sheetViews>
  <sheetFormatPr defaultRowHeight="12" customHeight="1"/>
  <cols>
    <col min="1" max="13" width="12.7109375" style="399" customWidth="1"/>
    <col min="14" max="14" width="12.28515625" style="399" customWidth="1"/>
    <col min="15" max="15" width="17.28515625" style="399" customWidth="1"/>
    <col min="16" max="257" width="9.140625" style="399"/>
    <col min="258" max="258" width="13.42578125" style="399" customWidth="1"/>
    <col min="259" max="513" width="9.140625" style="399"/>
    <col min="514" max="514" width="13.42578125" style="399" customWidth="1"/>
    <col min="515" max="769" width="9.140625" style="399"/>
    <col min="770" max="770" width="13.42578125" style="399" customWidth="1"/>
    <col min="771" max="1025" width="9.140625" style="399"/>
    <col min="1026" max="1026" width="13.42578125" style="399" customWidth="1"/>
    <col min="1027" max="1281" width="9.140625" style="399"/>
    <col min="1282" max="1282" width="13.42578125" style="399" customWidth="1"/>
    <col min="1283" max="1537" width="9.140625" style="399"/>
    <col min="1538" max="1538" width="13.42578125" style="399" customWidth="1"/>
    <col min="1539" max="1793" width="9.140625" style="399"/>
    <col min="1794" max="1794" width="13.42578125" style="399" customWidth="1"/>
    <col min="1795" max="2049" width="9.140625" style="399"/>
    <col min="2050" max="2050" width="13.42578125" style="399" customWidth="1"/>
    <col min="2051" max="2305" width="9.140625" style="399"/>
    <col min="2306" max="2306" width="13.42578125" style="399" customWidth="1"/>
    <col min="2307" max="2561" width="9.140625" style="399"/>
    <col min="2562" max="2562" width="13.42578125" style="399" customWidth="1"/>
    <col min="2563" max="2817" width="9.140625" style="399"/>
    <col min="2818" max="2818" width="13.42578125" style="399" customWidth="1"/>
    <col min="2819" max="3073" width="9.140625" style="399"/>
    <col min="3074" max="3074" width="13.42578125" style="399" customWidth="1"/>
    <col min="3075" max="3329" width="9.140625" style="399"/>
    <col min="3330" max="3330" width="13.42578125" style="399" customWidth="1"/>
    <col min="3331" max="3585" width="9.140625" style="399"/>
    <col min="3586" max="3586" width="13.42578125" style="399" customWidth="1"/>
    <col min="3587" max="3841" width="9.140625" style="399"/>
    <col min="3842" max="3842" width="13.42578125" style="399" customWidth="1"/>
    <col min="3843" max="4097" width="9.140625" style="399"/>
    <col min="4098" max="4098" width="13.42578125" style="399" customWidth="1"/>
    <col min="4099" max="4353" width="9.140625" style="399"/>
    <col min="4354" max="4354" width="13.42578125" style="399" customWidth="1"/>
    <col min="4355" max="4609" width="9.140625" style="399"/>
    <col min="4610" max="4610" width="13.42578125" style="399" customWidth="1"/>
    <col min="4611" max="4865" width="9.140625" style="399"/>
    <col min="4866" max="4866" width="13.42578125" style="399" customWidth="1"/>
    <col min="4867" max="5121" width="9.140625" style="399"/>
    <col min="5122" max="5122" width="13.42578125" style="399" customWidth="1"/>
    <col min="5123" max="5377" width="9.140625" style="399"/>
    <col min="5378" max="5378" width="13.42578125" style="399" customWidth="1"/>
    <col min="5379" max="5633" width="9.140625" style="399"/>
    <col min="5634" max="5634" width="13.42578125" style="399" customWidth="1"/>
    <col min="5635" max="5889" width="9.140625" style="399"/>
    <col min="5890" max="5890" width="13.42578125" style="399" customWidth="1"/>
    <col min="5891" max="6145" width="9.140625" style="399"/>
    <col min="6146" max="6146" width="13.42578125" style="399" customWidth="1"/>
    <col min="6147" max="6401" width="9.140625" style="399"/>
    <col min="6402" max="6402" width="13.42578125" style="399" customWidth="1"/>
    <col min="6403" max="6657" width="9.140625" style="399"/>
    <col min="6658" max="6658" width="13.42578125" style="399" customWidth="1"/>
    <col min="6659" max="6913" width="9.140625" style="399"/>
    <col min="6914" max="6914" width="13.42578125" style="399" customWidth="1"/>
    <col min="6915" max="7169" width="9.140625" style="399"/>
    <col min="7170" max="7170" width="13.42578125" style="399" customWidth="1"/>
    <col min="7171" max="7425" width="9.140625" style="399"/>
    <col min="7426" max="7426" width="13.42578125" style="399" customWidth="1"/>
    <col min="7427" max="7681" width="9.140625" style="399"/>
    <col min="7682" max="7682" width="13.42578125" style="399" customWidth="1"/>
    <col min="7683" max="7937" width="9.140625" style="399"/>
    <col min="7938" max="7938" width="13.42578125" style="399" customWidth="1"/>
    <col min="7939" max="8193" width="9.140625" style="399"/>
    <col min="8194" max="8194" width="13.42578125" style="399" customWidth="1"/>
    <col min="8195" max="8449" width="9.140625" style="399"/>
    <col min="8450" max="8450" width="13.42578125" style="399" customWidth="1"/>
    <col min="8451" max="8705" width="9.140625" style="399"/>
    <col min="8706" max="8706" width="13.42578125" style="399" customWidth="1"/>
    <col min="8707" max="8961" width="9.140625" style="399"/>
    <col min="8962" max="8962" width="13.42578125" style="399" customWidth="1"/>
    <col min="8963" max="9217" width="9.140625" style="399"/>
    <col min="9218" max="9218" width="13.42578125" style="399" customWidth="1"/>
    <col min="9219" max="9473" width="9.140625" style="399"/>
    <col min="9474" max="9474" width="13.42578125" style="399" customWidth="1"/>
    <col min="9475" max="9729" width="9.140625" style="399"/>
    <col min="9730" max="9730" width="13.42578125" style="399" customWidth="1"/>
    <col min="9731" max="9985" width="9.140625" style="399"/>
    <col min="9986" max="9986" width="13.42578125" style="399" customWidth="1"/>
    <col min="9987" max="10241" width="9.140625" style="399"/>
    <col min="10242" max="10242" width="13.42578125" style="399" customWidth="1"/>
    <col min="10243" max="10497" width="9.140625" style="399"/>
    <col min="10498" max="10498" width="13.42578125" style="399" customWidth="1"/>
    <col min="10499" max="10753" width="9.140625" style="399"/>
    <col min="10754" max="10754" width="13.42578125" style="399" customWidth="1"/>
    <col min="10755" max="11009" width="9.140625" style="399"/>
    <col min="11010" max="11010" width="13.42578125" style="399" customWidth="1"/>
    <col min="11011" max="11265" width="9.140625" style="399"/>
    <col min="11266" max="11266" width="13.42578125" style="399" customWidth="1"/>
    <col min="11267" max="11521" width="9.140625" style="399"/>
    <col min="11522" max="11522" width="13.42578125" style="399" customWidth="1"/>
    <col min="11523" max="11777" width="9.140625" style="399"/>
    <col min="11778" max="11778" width="13.42578125" style="399" customWidth="1"/>
    <col min="11779" max="12033" width="9.140625" style="399"/>
    <col min="12034" max="12034" width="13.42578125" style="399" customWidth="1"/>
    <col min="12035" max="12289" width="9.140625" style="399"/>
    <col min="12290" max="12290" width="13.42578125" style="399" customWidth="1"/>
    <col min="12291" max="12545" width="9.140625" style="399"/>
    <col min="12546" max="12546" width="13.42578125" style="399" customWidth="1"/>
    <col min="12547" max="12801" width="9.140625" style="399"/>
    <col min="12802" max="12802" width="13.42578125" style="399" customWidth="1"/>
    <col min="12803" max="13057" width="9.140625" style="399"/>
    <col min="13058" max="13058" width="13.42578125" style="399" customWidth="1"/>
    <col min="13059" max="13313" width="9.140625" style="399"/>
    <col min="13314" max="13314" width="13.42578125" style="399" customWidth="1"/>
    <col min="13315" max="13569" width="9.140625" style="399"/>
    <col min="13570" max="13570" width="13.42578125" style="399" customWidth="1"/>
    <col min="13571" max="13825" width="9.140625" style="399"/>
    <col min="13826" max="13826" width="13.42578125" style="399" customWidth="1"/>
    <col min="13827" max="14081" width="9.140625" style="399"/>
    <col min="14082" max="14082" width="13.42578125" style="399" customWidth="1"/>
    <col min="14083" max="14337" width="9.140625" style="399"/>
    <col min="14338" max="14338" width="13.42578125" style="399" customWidth="1"/>
    <col min="14339" max="14593" width="9.140625" style="399"/>
    <col min="14594" max="14594" width="13.42578125" style="399" customWidth="1"/>
    <col min="14595" max="14849" width="9.140625" style="399"/>
    <col min="14850" max="14850" width="13.42578125" style="399" customWidth="1"/>
    <col min="14851" max="15105" width="9.140625" style="399"/>
    <col min="15106" max="15106" width="13.42578125" style="399" customWidth="1"/>
    <col min="15107" max="15361" width="9.140625" style="399"/>
    <col min="15362" max="15362" width="13.42578125" style="399" customWidth="1"/>
    <col min="15363" max="15617" width="9.140625" style="399"/>
    <col min="15618" max="15618" width="13.42578125" style="399" customWidth="1"/>
    <col min="15619" max="15873" width="9.140625" style="399"/>
    <col min="15874" max="15874" width="13.42578125" style="399" customWidth="1"/>
    <col min="15875" max="16129" width="9.140625" style="399"/>
    <col min="16130" max="16130" width="13.42578125" style="399" customWidth="1"/>
    <col min="16131" max="16384" width="9.140625" style="399"/>
  </cols>
  <sheetData>
    <row r="1" spans="1:16" s="788" customFormat="1" ht="15" customHeight="1">
      <c r="A1" s="2691" t="str">
        <f>HYPERLINK("#利润表审定!A1","返回利润表审定")</f>
        <v>返回利润表审定</v>
      </c>
      <c r="B1" s="2692" t="str">
        <f>HYPERLINK("#利润表原报!A1","返回利润表原报")</f>
        <v>返回利润表原报</v>
      </c>
    </row>
    <row r="2" spans="1:16" s="685" customFormat="1" ht="30" customHeight="1">
      <c r="A2" s="913" t="s">
        <v>1340</v>
      </c>
      <c r="B2" s="786"/>
      <c r="C2" s="786"/>
      <c r="D2" s="786"/>
      <c r="E2" s="786"/>
      <c r="F2" s="786"/>
      <c r="G2" s="786"/>
      <c r="H2" s="786"/>
      <c r="I2" s="786"/>
      <c r="J2" s="786"/>
      <c r="K2" s="786"/>
      <c r="L2" s="786"/>
      <c r="M2" s="786"/>
      <c r="N2" s="786"/>
      <c r="O2" s="786"/>
    </row>
    <row r="3" spans="1:16" s="636" customFormat="1" ht="11.25">
      <c r="A3" s="1880"/>
      <c r="B3" s="1880"/>
      <c r="C3" s="1881"/>
      <c r="D3" s="1880"/>
      <c r="E3" s="1880"/>
      <c r="F3" s="1880"/>
      <c r="G3" s="1892"/>
      <c r="H3" s="1892"/>
      <c r="I3" s="1883"/>
      <c r="J3" s="1883"/>
      <c r="K3" s="1883"/>
      <c r="L3" s="1883"/>
      <c r="M3" s="1883"/>
      <c r="N3" s="1880"/>
      <c r="O3" s="944" t="str">
        <f>"单位："&amp;表头!$C$5</f>
        <v>单位：人民币元</v>
      </c>
    </row>
    <row r="4" spans="1:16" s="1506" customFormat="1">
      <c r="A4" s="945" t="str">
        <f>"客户："&amp;表头!C3</f>
        <v>客户：</v>
      </c>
      <c r="B4" s="1893"/>
      <c r="C4" s="1884"/>
      <c r="D4" s="1885"/>
      <c r="E4" s="1885"/>
      <c r="F4" s="1885"/>
      <c r="G4" s="1886"/>
      <c r="H4" s="948" t="str">
        <f>"编制人员："&amp;表头!$C$6</f>
        <v>编制人员：</v>
      </c>
      <c r="I4" s="1882"/>
      <c r="J4" s="1894"/>
      <c r="K4" s="1887"/>
      <c r="L4" s="1887"/>
      <c r="M4" s="1887"/>
      <c r="N4" s="1887" t="s">
        <v>1460</v>
      </c>
      <c r="O4" s="2094" t="s">
        <v>2268</v>
      </c>
    </row>
    <row r="5" spans="1:16" s="1506" customFormat="1" ht="11.25">
      <c r="A5" s="945" t="str">
        <f>"报表期间："&amp;IF(AND(MONTH(表头!C4)=12,DAY(表头!C4)=31),YEAR(表头!C4)&amp;"年度",YEAR(表头!C4)&amp;"年1-"&amp;MONTH(表头!C4)&amp;"月")</f>
        <v>报表期间：2019年度</v>
      </c>
      <c r="B5" s="1893"/>
      <c r="C5" s="1885"/>
      <c r="D5" s="1885"/>
      <c r="E5" s="1885"/>
      <c r="F5" s="1885"/>
      <c r="G5" s="1886"/>
      <c r="H5" s="948" t="str">
        <f>"会计主管："&amp;表头!$C$7</f>
        <v>会计主管：</v>
      </c>
      <c r="I5" s="1882"/>
      <c r="J5" s="1894"/>
      <c r="K5" s="1887"/>
      <c r="L5" s="1887"/>
      <c r="M5" s="1887"/>
      <c r="N5" s="1887" t="s">
        <v>1461</v>
      </c>
      <c r="O5" s="1888"/>
    </row>
    <row r="6" spans="1:16" s="1502" customFormat="1" ht="8.1" customHeight="1">
      <c r="A6" s="1889"/>
      <c r="B6" s="1889"/>
      <c r="C6" s="1889"/>
      <c r="D6" s="1889"/>
      <c r="E6" s="1889"/>
      <c r="F6" s="1889"/>
      <c r="G6" s="1889"/>
      <c r="H6" s="1889"/>
      <c r="I6" s="1889"/>
      <c r="J6" s="1889"/>
      <c r="K6" s="1889"/>
      <c r="L6" s="1889"/>
      <c r="M6" s="1889"/>
      <c r="N6" s="1889"/>
      <c r="O6" s="1889"/>
    </row>
    <row r="7" spans="1:16" s="1898" customFormat="1" ht="15" customHeight="1" thickBot="1">
      <c r="A7" s="1895" t="s">
        <v>1993</v>
      </c>
      <c r="B7" s="1895"/>
      <c r="C7" s="1895"/>
      <c r="D7" s="1895"/>
      <c r="E7" s="1895"/>
      <c r="F7" s="1895"/>
      <c r="G7" s="1895"/>
      <c r="H7" s="1895"/>
      <c r="I7" s="1895"/>
      <c r="J7" s="1895"/>
      <c r="K7" s="1895"/>
      <c r="L7" s="1895"/>
      <c r="M7" s="1895"/>
      <c r="N7" s="1895"/>
      <c r="O7" s="1896" t="s">
        <v>1994</v>
      </c>
      <c r="P7" s="1897"/>
    </row>
    <row r="8" spans="1:16" s="1898" customFormat="1" ht="15" customHeight="1">
      <c r="A8" s="3162" t="s">
        <v>1995</v>
      </c>
      <c r="B8" s="3160" t="s">
        <v>1975</v>
      </c>
      <c r="C8" s="3160"/>
      <c r="D8" s="3160"/>
      <c r="E8" s="3160"/>
      <c r="F8" s="3160" t="s">
        <v>1976</v>
      </c>
      <c r="G8" s="3160"/>
      <c r="H8" s="3160"/>
      <c r="I8" s="3160"/>
      <c r="J8" s="3160" t="s">
        <v>1977</v>
      </c>
      <c r="K8" s="3160"/>
      <c r="L8" s="3160" t="s">
        <v>1978</v>
      </c>
      <c r="M8" s="3160" t="s">
        <v>135</v>
      </c>
      <c r="N8" s="3160" t="s">
        <v>1996</v>
      </c>
      <c r="O8" s="3161" t="s">
        <v>135</v>
      </c>
      <c r="P8" s="1897"/>
    </row>
    <row r="9" spans="1:16" s="1898" customFormat="1" ht="15" customHeight="1">
      <c r="A9" s="3163"/>
      <c r="B9" s="1899" t="s">
        <v>1997</v>
      </c>
      <c r="C9" s="1899" t="s">
        <v>1979</v>
      </c>
      <c r="D9" s="1899" t="s">
        <v>951</v>
      </c>
      <c r="E9" s="1899" t="s">
        <v>1998</v>
      </c>
      <c r="F9" s="1899" t="s">
        <v>1997</v>
      </c>
      <c r="G9" s="1899" t="s">
        <v>1979</v>
      </c>
      <c r="H9" s="1899" t="s">
        <v>951</v>
      </c>
      <c r="I9" s="1899" t="s">
        <v>1998</v>
      </c>
      <c r="J9" s="1899" t="s">
        <v>809</v>
      </c>
      <c r="K9" s="1899" t="s">
        <v>1338</v>
      </c>
      <c r="L9" s="1899" t="s">
        <v>809</v>
      </c>
      <c r="M9" s="1899" t="s">
        <v>1338</v>
      </c>
      <c r="N9" s="1899" t="s">
        <v>809</v>
      </c>
      <c r="O9" s="1900" t="s">
        <v>1338</v>
      </c>
      <c r="P9" s="1897"/>
    </row>
    <row r="10" spans="1:16" ht="15" customHeight="1">
      <c r="A10" s="1901"/>
      <c r="B10" s="1329"/>
      <c r="C10" s="1329"/>
      <c r="D10" s="1329"/>
      <c r="E10" s="1660">
        <f>C10-D10</f>
        <v>0</v>
      </c>
      <c r="F10" s="1329"/>
      <c r="G10" s="1329"/>
      <c r="H10" s="1329"/>
      <c r="I10" s="1660">
        <f>G10-H10</f>
        <v>0</v>
      </c>
      <c r="J10" s="1660">
        <f>C10-G10</f>
        <v>0</v>
      </c>
      <c r="K10" s="1660">
        <f>IF(G10&lt;&gt;0,J10/G10*100,0)</f>
        <v>0</v>
      </c>
      <c r="L10" s="1660">
        <f>D10-H10</f>
        <v>0</v>
      </c>
      <c r="M10" s="1660">
        <f>IF(H10&lt;&gt;0,L10/H10*100,0)</f>
        <v>0</v>
      </c>
      <c r="N10" s="1660">
        <f>E10-I10</f>
        <v>0</v>
      </c>
      <c r="O10" s="1906">
        <f>IF(I10&lt;&gt;0,N10/I10*100,0)</f>
        <v>0</v>
      </c>
      <c r="P10" s="400"/>
    </row>
    <row r="11" spans="1:16" ht="15" customHeight="1">
      <c r="A11" s="1901"/>
      <c r="B11" s="1329"/>
      <c r="C11" s="1329"/>
      <c r="D11" s="1329"/>
      <c r="E11" s="1660">
        <f>C11-D11</f>
        <v>0</v>
      </c>
      <c r="F11" s="1329"/>
      <c r="G11" s="1329"/>
      <c r="H11" s="1329"/>
      <c r="I11" s="1660">
        <f>G11-H11</f>
        <v>0</v>
      </c>
      <c r="J11" s="1660">
        <f>C11-G11</f>
        <v>0</v>
      </c>
      <c r="K11" s="1660">
        <f t="shared" ref="K11:K15" si="0">IF(G11&lt;&gt;0,J11/G11*100,0)</f>
        <v>0</v>
      </c>
      <c r="L11" s="1660">
        <f>D11-H11</f>
        <v>0</v>
      </c>
      <c r="M11" s="1660">
        <f t="shared" ref="M11:M15" si="1">IF(H11&lt;&gt;0,L11/H11*100,0)</f>
        <v>0</v>
      </c>
      <c r="N11" s="1660">
        <f>E11-I11</f>
        <v>0</v>
      </c>
      <c r="O11" s="1906">
        <f t="shared" ref="O11:O14" si="2">IF(I11&lt;&gt;0,N11/I11*100,0)</f>
        <v>0</v>
      </c>
      <c r="P11" s="400"/>
    </row>
    <row r="12" spans="1:16" ht="15" customHeight="1">
      <c r="A12" s="1901"/>
      <c r="B12" s="1329"/>
      <c r="C12" s="1329"/>
      <c r="D12" s="1329"/>
      <c r="E12" s="1660">
        <f>C12-D12</f>
        <v>0</v>
      </c>
      <c r="F12" s="1329"/>
      <c r="G12" s="1329"/>
      <c r="H12" s="1329"/>
      <c r="I12" s="1660">
        <f>G12-H12</f>
        <v>0</v>
      </c>
      <c r="J12" s="1660">
        <f>C12-G12</f>
        <v>0</v>
      </c>
      <c r="K12" s="1660">
        <f t="shared" si="0"/>
        <v>0</v>
      </c>
      <c r="L12" s="1660">
        <f>D12-H12</f>
        <v>0</v>
      </c>
      <c r="M12" s="1660">
        <f t="shared" si="1"/>
        <v>0</v>
      </c>
      <c r="N12" s="1660">
        <f>E12-I12</f>
        <v>0</v>
      </c>
      <c r="O12" s="1906">
        <f t="shared" si="2"/>
        <v>0</v>
      </c>
      <c r="P12" s="400"/>
    </row>
    <row r="13" spans="1:16" ht="15" customHeight="1">
      <c r="A13" s="1901"/>
      <c r="B13" s="1329"/>
      <c r="C13" s="1329"/>
      <c r="D13" s="1329"/>
      <c r="E13" s="1660">
        <f>C13-D13</f>
        <v>0</v>
      </c>
      <c r="F13" s="1329"/>
      <c r="G13" s="1329"/>
      <c r="H13" s="1329"/>
      <c r="I13" s="1660">
        <f>G13-H13</f>
        <v>0</v>
      </c>
      <c r="J13" s="1660">
        <f>C13-G13</f>
        <v>0</v>
      </c>
      <c r="K13" s="1660">
        <f t="shared" si="0"/>
        <v>0</v>
      </c>
      <c r="L13" s="1660">
        <f>D13-H13</f>
        <v>0</v>
      </c>
      <c r="M13" s="1660">
        <f t="shared" si="1"/>
        <v>0</v>
      </c>
      <c r="N13" s="1660">
        <f>E13-I13</f>
        <v>0</v>
      </c>
      <c r="O13" s="1906">
        <f t="shared" si="2"/>
        <v>0</v>
      </c>
      <c r="P13" s="400"/>
    </row>
    <row r="14" spans="1:16" ht="15" customHeight="1">
      <c r="A14" s="1902"/>
      <c r="B14" s="132"/>
      <c r="C14" s="75"/>
      <c r="D14" s="75"/>
      <c r="E14" s="1660">
        <f>C14-D14</f>
        <v>0</v>
      </c>
      <c r="F14" s="1329"/>
      <c r="G14" s="75"/>
      <c r="H14" s="75"/>
      <c r="I14" s="1660">
        <f>G14-H14</f>
        <v>0</v>
      </c>
      <c r="J14" s="1660">
        <f>C14-G14</f>
        <v>0</v>
      </c>
      <c r="K14" s="1660">
        <f t="shared" si="0"/>
        <v>0</v>
      </c>
      <c r="L14" s="1660">
        <f>D14-H14</f>
        <v>0</v>
      </c>
      <c r="M14" s="1660">
        <f t="shared" si="1"/>
        <v>0</v>
      </c>
      <c r="N14" s="1660">
        <f>E14-I14</f>
        <v>0</v>
      </c>
      <c r="O14" s="1906">
        <f t="shared" si="2"/>
        <v>0</v>
      </c>
      <c r="P14" s="400"/>
    </row>
    <row r="15" spans="1:16" ht="15" customHeight="1" thickBot="1">
      <c r="A15" s="1903" t="s">
        <v>220</v>
      </c>
      <c r="B15" s="1418"/>
      <c r="C15" s="989">
        <f>SUM(C10:C14)</f>
        <v>0</v>
      </c>
      <c r="D15" s="989">
        <f>SUM(D10:D14)</f>
        <v>0</v>
      </c>
      <c r="E15" s="989">
        <f>SUM(E10:E14)</f>
        <v>0</v>
      </c>
      <c r="F15" s="1907"/>
      <c r="G15" s="989">
        <f>SUM(G10:G14)</f>
        <v>0</v>
      </c>
      <c r="H15" s="989">
        <f>SUM(H10:H14)</f>
        <v>0</v>
      </c>
      <c r="I15" s="989">
        <f>SUM(I10:I14)</f>
        <v>0</v>
      </c>
      <c r="J15" s="989">
        <f>SUM(J10:J14)</f>
        <v>0</v>
      </c>
      <c r="K15" s="1908">
        <f t="shared" si="0"/>
        <v>0</v>
      </c>
      <c r="L15" s="989">
        <f>SUM(L10:L14)</f>
        <v>0</v>
      </c>
      <c r="M15" s="1908">
        <f t="shared" si="1"/>
        <v>0</v>
      </c>
      <c r="N15" s="989">
        <f>SUM(N10:N14)</f>
        <v>0</v>
      </c>
      <c r="O15" s="1909">
        <f>IF(I15&lt;&gt;0,N15/I15*100,0)</f>
        <v>0</v>
      </c>
      <c r="P15" s="400"/>
    </row>
    <row r="16" spans="1:16" ht="15" customHeight="1">
      <c r="A16" s="1895"/>
      <c r="B16" s="217"/>
      <c r="C16" s="217"/>
      <c r="D16" s="217"/>
      <c r="E16" s="217"/>
      <c r="F16" s="217"/>
      <c r="G16" s="217"/>
      <c r="H16" s="217"/>
      <c r="I16" s="217"/>
      <c r="J16" s="217"/>
      <c r="K16" s="217"/>
      <c r="L16" s="217"/>
      <c r="M16" s="217"/>
      <c r="N16" s="217"/>
      <c r="O16" s="217"/>
    </row>
    <row r="17" spans="1:26" ht="15" customHeight="1" thickBot="1">
      <c r="A17" s="1895" t="s">
        <v>1999</v>
      </c>
      <c r="B17" s="217"/>
      <c r="C17" s="217"/>
      <c r="D17" s="217"/>
      <c r="E17" s="217"/>
      <c r="F17" s="217"/>
      <c r="G17" s="217"/>
      <c r="H17" s="217"/>
      <c r="I17" s="217"/>
      <c r="J17" s="217"/>
      <c r="K17" s="217"/>
      <c r="L17" s="217"/>
      <c r="M17" s="217"/>
      <c r="N17" s="217"/>
      <c r="O17" s="218" t="s">
        <v>301</v>
      </c>
      <c r="P17" s="400"/>
    </row>
    <row r="18" spans="1:26" ht="15" customHeight="1">
      <c r="A18" s="3162" t="s">
        <v>2000</v>
      </c>
      <c r="B18" s="3164" t="s">
        <v>299</v>
      </c>
      <c r="C18" s="3164"/>
      <c r="D18" s="3164"/>
      <c r="E18" s="3164"/>
      <c r="F18" s="3164" t="s">
        <v>300</v>
      </c>
      <c r="G18" s="3164"/>
      <c r="H18" s="3164"/>
      <c r="I18" s="3164"/>
      <c r="J18" s="3164" t="s">
        <v>302</v>
      </c>
      <c r="K18" s="3164"/>
      <c r="L18" s="3164" t="s">
        <v>303</v>
      </c>
      <c r="M18" s="3164" t="s">
        <v>304</v>
      </c>
      <c r="N18" s="3164" t="s">
        <v>305</v>
      </c>
      <c r="O18" s="3165" t="s">
        <v>304</v>
      </c>
    </row>
    <row r="19" spans="1:26" ht="15" customHeight="1">
      <c r="A19" s="3163"/>
      <c r="B19" s="219" t="s">
        <v>306</v>
      </c>
      <c r="C19" s="219" t="s">
        <v>307</v>
      </c>
      <c r="D19" s="219" t="s">
        <v>308</v>
      </c>
      <c r="E19" s="219" t="s">
        <v>309</v>
      </c>
      <c r="F19" s="219" t="s">
        <v>306</v>
      </c>
      <c r="G19" s="219" t="s">
        <v>307</v>
      </c>
      <c r="H19" s="219" t="s">
        <v>308</v>
      </c>
      <c r="I19" s="219" t="s">
        <v>309</v>
      </c>
      <c r="J19" s="219" t="s">
        <v>289</v>
      </c>
      <c r="K19" s="2699" t="s">
        <v>2601</v>
      </c>
      <c r="L19" s="219" t="s">
        <v>289</v>
      </c>
      <c r="M19" s="2699" t="s">
        <v>2601</v>
      </c>
      <c r="N19" s="219" t="s">
        <v>289</v>
      </c>
      <c r="O19" s="2700" t="s">
        <v>2601</v>
      </c>
    </row>
    <row r="20" spans="1:26" ht="15" customHeight="1">
      <c r="A20" s="1901"/>
      <c r="B20" s="1329"/>
      <c r="C20" s="1329"/>
      <c r="D20" s="1329"/>
      <c r="E20" s="1660">
        <f>C20-D20</f>
        <v>0</v>
      </c>
      <c r="F20" s="1329"/>
      <c r="G20" s="1329"/>
      <c r="H20" s="1329"/>
      <c r="I20" s="1660">
        <f>G20-H20</f>
        <v>0</v>
      </c>
      <c r="J20" s="1660">
        <f>C20-G20</f>
        <v>0</v>
      </c>
      <c r="K20" s="1660">
        <f t="shared" ref="K20:K25" si="3">IF(G20&lt;&gt;0,J20/G20*100,0)</f>
        <v>0</v>
      </c>
      <c r="L20" s="1660">
        <f>D20-H20</f>
        <v>0</v>
      </c>
      <c r="M20" s="1660">
        <f t="shared" ref="M20:M25" si="4">IF(H20&lt;&gt;0,L20/H20*100,0)</f>
        <v>0</v>
      </c>
      <c r="N20" s="1660">
        <f>E20-I20</f>
        <v>0</v>
      </c>
      <c r="O20" s="1906">
        <f>IF(I20&lt;&gt;0,N20/I20*100,0)</f>
        <v>0</v>
      </c>
      <c r="P20" s="400"/>
    </row>
    <row r="21" spans="1:26" ht="15" customHeight="1">
      <c r="A21" s="1901"/>
      <c r="B21" s="1329"/>
      <c r="C21" s="1329"/>
      <c r="D21" s="1329"/>
      <c r="E21" s="1660">
        <f>C21-D21</f>
        <v>0</v>
      </c>
      <c r="F21" s="1329"/>
      <c r="G21" s="1329"/>
      <c r="H21" s="1329"/>
      <c r="I21" s="1660">
        <f>G21-H21</f>
        <v>0</v>
      </c>
      <c r="J21" s="1660">
        <f>C21-G21</f>
        <v>0</v>
      </c>
      <c r="K21" s="1660">
        <f t="shared" si="3"/>
        <v>0</v>
      </c>
      <c r="L21" s="1660">
        <f>D21-H21</f>
        <v>0</v>
      </c>
      <c r="M21" s="1660">
        <f t="shared" si="4"/>
        <v>0</v>
      </c>
      <c r="N21" s="1660">
        <f>E21-I21</f>
        <v>0</v>
      </c>
      <c r="O21" s="1906">
        <f t="shared" ref="O21:O24" si="5">IF(I21&lt;&gt;0,N21/I21*100,0)</f>
        <v>0</v>
      </c>
      <c r="P21" s="400"/>
    </row>
    <row r="22" spans="1:26" ht="15" customHeight="1">
      <c r="A22" s="1901"/>
      <c r="B22" s="1329"/>
      <c r="C22" s="1329"/>
      <c r="D22" s="1329"/>
      <c r="E22" s="1660">
        <f>C22-D22</f>
        <v>0</v>
      </c>
      <c r="F22" s="1329"/>
      <c r="G22" s="1329"/>
      <c r="H22" s="1329"/>
      <c r="I22" s="1660">
        <f>G22-H22</f>
        <v>0</v>
      </c>
      <c r="J22" s="1660">
        <f>C22-G22</f>
        <v>0</v>
      </c>
      <c r="K22" s="1660">
        <f t="shared" si="3"/>
        <v>0</v>
      </c>
      <c r="L22" s="1660">
        <f>D22-H22</f>
        <v>0</v>
      </c>
      <c r="M22" s="1660">
        <f t="shared" si="4"/>
        <v>0</v>
      </c>
      <c r="N22" s="1660">
        <f>E22-I22</f>
        <v>0</v>
      </c>
      <c r="O22" s="1906">
        <f t="shared" si="5"/>
        <v>0</v>
      </c>
      <c r="P22" s="400"/>
    </row>
    <row r="23" spans="1:26" ht="15" customHeight="1">
      <c r="A23" s="1901"/>
      <c r="B23" s="1329"/>
      <c r="C23" s="1329"/>
      <c r="D23" s="1329"/>
      <c r="E23" s="1660">
        <f>C23-D23</f>
        <v>0</v>
      </c>
      <c r="F23" s="1329"/>
      <c r="G23" s="1329"/>
      <c r="H23" s="1329"/>
      <c r="I23" s="1660">
        <f>G23-H23</f>
        <v>0</v>
      </c>
      <c r="J23" s="1660">
        <f>C23-G23</f>
        <v>0</v>
      </c>
      <c r="K23" s="1660">
        <f t="shared" si="3"/>
        <v>0</v>
      </c>
      <c r="L23" s="1660">
        <f>D23-H23</f>
        <v>0</v>
      </c>
      <c r="M23" s="1660">
        <f t="shared" si="4"/>
        <v>0</v>
      </c>
      <c r="N23" s="1660">
        <f>E23-I23</f>
        <v>0</v>
      </c>
      <c r="O23" s="1906">
        <f t="shared" si="5"/>
        <v>0</v>
      </c>
      <c r="P23" s="400"/>
    </row>
    <row r="24" spans="1:26" ht="15" customHeight="1">
      <c r="A24" s="1904"/>
      <c r="B24" s="1550"/>
      <c r="C24" s="1910"/>
      <c r="D24" s="1910"/>
      <c r="E24" s="1660">
        <f>C24-D24</f>
        <v>0</v>
      </c>
      <c r="F24" s="1417"/>
      <c r="G24" s="1910"/>
      <c r="H24" s="1910"/>
      <c r="I24" s="1660">
        <f>G24-H24</f>
        <v>0</v>
      </c>
      <c r="J24" s="1660">
        <f>C24-G24</f>
        <v>0</v>
      </c>
      <c r="K24" s="1660">
        <f t="shared" si="3"/>
        <v>0</v>
      </c>
      <c r="L24" s="1660">
        <f>D24-H24</f>
        <v>0</v>
      </c>
      <c r="M24" s="1660">
        <f t="shared" si="4"/>
        <v>0</v>
      </c>
      <c r="N24" s="1660">
        <f>E24-I24</f>
        <v>0</v>
      </c>
      <c r="O24" s="1906">
        <f t="shared" si="5"/>
        <v>0</v>
      </c>
      <c r="P24" s="400"/>
    </row>
    <row r="25" spans="1:26" ht="15" customHeight="1" thickBot="1">
      <c r="A25" s="1903" t="s">
        <v>220</v>
      </c>
      <c r="B25" s="1418"/>
      <c r="C25" s="989">
        <f>SUM(C20:C24)</f>
        <v>0</v>
      </c>
      <c r="D25" s="989">
        <f>SUM(D20:D24)</f>
        <v>0</v>
      </c>
      <c r="E25" s="989">
        <f>SUM(E20:E24)</f>
        <v>0</v>
      </c>
      <c r="F25" s="1907"/>
      <c r="G25" s="989">
        <f>SUM(G20:G24)</f>
        <v>0</v>
      </c>
      <c r="H25" s="989">
        <f>SUM(H20:H24)</f>
        <v>0</v>
      </c>
      <c r="I25" s="989">
        <f>SUM(I20:I24)</f>
        <v>0</v>
      </c>
      <c r="J25" s="989">
        <f>SUM(J20:J24)</f>
        <v>0</v>
      </c>
      <c r="K25" s="1908">
        <f t="shared" si="3"/>
        <v>0</v>
      </c>
      <c r="L25" s="989">
        <f>SUM(L20:L24)</f>
        <v>0</v>
      </c>
      <c r="M25" s="1908">
        <f t="shared" si="4"/>
        <v>0</v>
      </c>
      <c r="N25" s="989">
        <f>SUM(N20:N24)</f>
        <v>0</v>
      </c>
      <c r="O25" s="1909">
        <f>IF(I25&lt;&gt;0,N25/I25*100,0)</f>
        <v>0</v>
      </c>
      <c r="P25" s="400"/>
    </row>
    <row r="26" spans="1:26" ht="15" customHeight="1">
      <c r="A26" s="1905"/>
      <c r="B26" s="220"/>
      <c r="C26" s="221"/>
      <c r="D26" s="221"/>
      <c r="E26" s="221"/>
      <c r="F26" s="221"/>
      <c r="G26" s="221"/>
      <c r="H26" s="221"/>
      <c r="I26" s="221"/>
      <c r="J26" s="221"/>
      <c r="K26" s="221"/>
      <c r="L26" s="221"/>
      <c r="M26" s="221"/>
      <c r="N26" s="221"/>
      <c r="O26" s="221"/>
      <c r="P26" s="401"/>
      <c r="Q26" s="401"/>
      <c r="R26" s="401"/>
      <c r="S26" s="401"/>
      <c r="T26" s="401"/>
      <c r="U26" s="401"/>
      <c r="V26" s="401"/>
      <c r="W26" s="401"/>
      <c r="X26" s="401"/>
      <c r="Y26" s="401"/>
      <c r="Z26" s="401"/>
    </row>
    <row r="27" spans="1:26" ht="15" customHeight="1" thickBot="1">
      <c r="A27" s="1895" t="s">
        <v>2001</v>
      </c>
      <c r="B27" s="217"/>
      <c r="C27" s="217"/>
      <c r="D27" s="217"/>
      <c r="E27" s="217"/>
      <c r="F27" s="217"/>
      <c r="G27" s="217"/>
      <c r="H27" s="217"/>
      <c r="I27" s="217"/>
      <c r="J27" s="217"/>
      <c r="K27" s="217"/>
      <c r="L27" s="217"/>
      <c r="M27" s="217"/>
      <c r="N27" s="217"/>
      <c r="O27" s="218" t="s">
        <v>301</v>
      </c>
      <c r="P27" s="400"/>
    </row>
    <row r="28" spans="1:26" ht="15" customHeight="1">
      <c r="A28" s="3162" t="s">
        <v>2002</v>
      </c>
      <c r="B28" s="3164" t="s">
        <v>299</v>
      </c>
      <c r="C28" s="3164"/>
      <c r="D28" s="3164"/>
      <c r="E28" s="3164"/>
      <c r="F28" s="3164" t="s">
        <v>300</v>
      </c>
      <c r="G28" s="3164"/>
      <c r="H28" s="3164"/>
      <c r="I28" s="3164"/>
      <c r="J28" s="3164" t="s">
        <v>302</v>
      </c>
      <c r="K28" s="3164"/>
      <c r="L28" s="3164" t="s">
        <v>303</v>
      </c>
      <c r="M28" s="3164" t="s">
        <v>304</v>
      </c>
      <c r="N28" s="3164" t="s">
        <v>305</v>
      </c>
      <c r="O28" s="3165" t="s">
        <v>304</v>
      </c>
      <c r="P28" s="400"/>
    </row>
    <row r="29" spans="1:26" ht="15" customHeight="1">
      <c r="A29" s="3163"/>
      <c r="B29" s="219" t="s">
        <v>306</v>
      </c>
      <c r="C29" s="219" t="s">
        <v>307</v>
      </c>
      <c r="D29" s="219" t="s">
        <v>308</v>
      </c>
      <c r="E29" s="219" t="s">
        <v>309</v>
      </c>
      <c r="F29" s="219" t="s">
        <v>306</v>
      </c>
      <c r="G29" s="219" t="s">
        <v>307</v>
      </c>
      <c r="H29" s="219" t="s">
        <v>308</v>
      </c>
      <c r="I29" s="219" t="s">
        <v>309</v>
      </c>
      <c r="J29" s="219" t="s">
        <v>289</v>
      </c>
      <c r="K29" s="2699" t="s">
        <v>2601</v>
      </c>
      <c r="L29" s="219" t="s">
        <v>289</v>
      </c>
      <c r="M29" s="2699" t="s">
        <v>2601</v>
      </c>
      <c r="N29" s="219" t="s">
        <v>289</v>
      </c>
      <c r="O29" s="2700" t="s">
        <v>2601</v>
      </c>
      <c r="P29" s="400"/>
    </row>
    <row r="30" spans="1:26" ht="15" customHeight="1">
      <c r="A30" s="1901"/>
      <c r="B30" s="1329"/>
      <c r="C30" s="1329"/>
      <c r="D30" s="1329"/>
      <c r="E30" s="1660">
        <f>C30-D30</f>
        <v>0</v>
      </c>
      <c r="F30" s="1329"/>
      <c r="G30" s="1329"/>
      <c r="H30" s="1329"/>
      <c r="I30" s="1660">
        <f>G30-H30</f>
        <v>0</v>
      </c>
      <c r="J30" s="1660">
        <f>C30-G30</f>
        <v>0</v>
      </c>
      <c r="K30" s="1660">
        <f t="shared" ref="K30:K35" si="6">IF(G30&lt;&gt;0,J30/G30*100,0)</f>
        <v>0</v>
      </c>
      <c r="L30" s="1660">
        <f>D30-H30</f>
        <v>0</v>
      </c>
      <c r="M30" s="1660">
        <f t="shared" ref="M30:M35" si="7">IF(H30&lt;&gt;0,L30/H30*100,0)</f>
        <v>0</v>
      </c>
      <c r="N30" s="1660">
        <f>E30-I30</f>
        <v>0</v>
      </c>
      <c r="O30" s="1906">
        <f>IF(I30&lt;&gt;0,N30/I30*100,0)</f>
        <v>0</v>
      </c>
      <c r="P30" s="400"/>
    </row>
    <row r="31" spans="1:26" ht="15" customHeight="1">
      <c r="A31" s="1901"/>
      <c r="B31" s="1329"/>
      <c r="C31" s="1329"/>
      <c r="D31" s="1329"/>
      <c r="E31" s="1660">
        <f>C31-D31</f>
        <v>0</v>
      </c>
      <c r="F31" s="1329"/>
      <c r="G31" s="1329"/>
      <c r="H31" s="1329"/>
      <c r="I31" s="1660">
        <f>G31-H31</f>
        <v>0</v>
      </c>
      <c r="J31" s="1660">
        <f>C31-G31</f>
        <v>0</v>
      </c>
      <c r="K31" s="1660">
        <f t="shared" si="6"/>
        <v>0</v>
      </c>
      <c r="L31" s="1660">
        <f>D31-H31</f>
        <v>0</v>
      </c>
      <c r="M31" s="1660">
        <f t="shared" si="7"/>
        <v>0</v>
      </c>
      <c r="N31" s="1660">
        <f>E31-I31</f>
        <v>0</v>
      </c>
      <c r="O31" s="1906">
        <f t="shared" ref="O31:O34" si="8">IF(I31&lt;&gt;0,N31/I31*100,0)</f>
        <v>0</v>
      </c>
      <c r="P31" s="400"/>
    </row>
    <row r="32" spans="1:26" ht="15" customHeight="1">
      <c r="A32" s="1901"/>
      <c r="B32" s="1329"/>
      <c r="C32" s="1329"/>
      <c r="D32" s="1329"/>
      <c r="E32" s="1660">
        <f>C32-D32</f>
        <v>0</v>
      </c>
      <c r="F32" s="1329"/>
      <c r="G32" s="1329"/>
      <c r="H32" s="1329"/>
      <c r="I32" s="1660">
        <f>G32-H32</f>
        <v>0</v>
      </c>
      <c r="J32" s="1660">
        <f>C32-G32</f>
        <v>0</v>
      </c>
      <c r="K32" s="1660">
        <f t="shared" si="6"/>
        <v>0</v>
      </c>
      <c r="L32" s="1660">
        <f>D32-H32</f>
        <v>0</v>
      </c>
      <c r="M32" s="1660">
        <f t="shared" si="7"/>
        <v>0</v>
      </c>
      <c r="N32" s="1660">
        <f>E32-I32</f>
        <v>0</v>
      </c>
      <c r="O32" s="1906">
        <f t="shared" si="8"/>
        <v>0</v>
      </c>
      <c r="P32" s="400"/>
    </row>
    <row r="33" spans="1:16" ht="15" customHeight="1">
      <c r="A33" s="1901"/>
      <c r="B33" s="1329"/>
      <c r="C33" s="1329"/>
      <c r="D33" s="1329"/>
      <c r="E33" s="1660">
        <f>C33-D33</f>
        <v>0</v>
      </c>
      <c r="F33" s="1329"/>
      <c r="G33" s="1329"/>
      <c r="H33" s="1329"/>
      <c r="I33" s="1660">
        <f>G33-H33</f>
        <v>0</v>
      </c>
      <c r="J33" s="1660">
        <f>C33-G33</f>
        <v>0</v>
      </c>
      <c r="K33" s="1660">
        <f t="shared" si="6"/>
        <v>0</v>
      </c>
      <c r="L33" s="1660">
        <f>D33-H33</f>
        <v>0</v>
      </c>
      <c r="M33" s="1660">
        <f t="shared" si="7"/>
        <v>0</v>
      </c>
      <c r="N33" s="1660">
        <f>E33-I33</f>
        <v>0</v>
      </c>
      <c r="O33" s="1906">
        <f t="shared" si="8"/>
        <v>0</v>
      </c>
      <c r="P33" s="400"/>
    </row>
    <row r="34" spans="1:16" ht="15" customHeight="1">
      <c r="A34" s="1904"/>
      <c r="B34" s="1550"/>
      <c r="C34" s="1910"/>
      <c r="D34" s="1910"/>
      <c r="E34" s="1660">
        <f>C34-D34</f>
        <v>0</v>
      </c>
      <c r="F34" s="1417"/>
      <c r="G34" s="1910"/>
      <c r="H34" s="1910"/>
      <c r="I34" s="1660">
        <f>G34-H34</f>
        <v>0</v>
      </c>
      <c r="J34" s="1660">
        <f>C34-G34</f>
        <v>0</v>
      </c>
      <c r="K34" s="1660">
        <f t="shared" si="6"/>
        <v>0</v>
      </c>
      <c r="L34" s="1660">
        <f>D34-H34</f>
        <v>0</v>
      </c>
      <c r="M34" s="1660">
        <f t="shared" si="7"/>
        <v>0</v>
      </c>
      <c r="N34" s="1660">
        <f>E34-I34</f>
        <v>0</v>
      </c>
      <c r="O34" s="1906">
        <f t="shared" si="8"/>
        <v>0</v>
      </c>
      <c r="P34" s="400"/>
    </row>
    <row r="35" spans="1:16" ht="15" customHeight="1" thickBot="1">
      <c r="A35" s="1903" t="s">
        <v>220</v>
      </c>
      <c r="B35" s="1418"/>
      <c r="C35" s="989">
        <f>SUM(C30:C34)</f>
        <v>0</v>
      </c>
      <c r="D35" s="989">
        <f>SUM(D30:D34)</f>
        <v>0</v>
      </c>
      <c r="E35" s="989">
        <f>SUM(E30:E34)</f>
        <v>0</v>
      </c>
      <c r="F35" s="1907"/>
      <c r="G35" s="989">
        <f>SUM(G30:G34)</f>
        <v>0</v>
      </c>
      <c r="H35" s="989">
        <f>SUM(H30:H34)</f>
        <v>0</v>
      </c>
      <c r="I35" s="989">
        <f>SUM(I30:I34)</f>
        <v>0</v>
      </c>
      <c r="J35" s="989">
        <f>SUM(J30:J34)</f>
        <v>0</v>
      </c>
      <c r="K35" s="1908">
        <f t="shared" si="6"/>
        <v>0</v>
      </c>
      <c r="L35" s="989">
        <f>SUM(L30:L34)</f>
        <v>0</v>
      </c>
      <c r="M35" s="1908">
        <f t="shared" si="7"/>
        <v>0</v>
      </c>
      <c r="N35" s="989">
        <f>SUM(N30:N34)</f>
        <v>0</v>
      </c>
      <c r="O35" s="1909">
        <f>IF(I35&lt;&gt;0,N35/I35*100,0)</f>
        <v>0</v>
      </c>
      <c r="P35" s="400"/>
    </row>
  </sheetData>
  <mergeCells count="18">
    <mergeCell ref="J28:K28"/>
    <mergeCell ref="L28:M28"/>
    <mergeCell ref="N28:O28"/>
    <mergeCell ref="A18:A19"/>
    <mergeCell ref="B18:E18"/>
    <mergeCell ref="F18:I18"/>
    <mergeCell ref="J18:K18"/>
    <mergeCell ref="L18:M18"/>
    <mergeCell ref="N18:O18"/>
    <mergeCell ref="A28:A29"/>
    <mergeCell ref="B28:E28"/>
    <mergeCell ref="F28:I28"/>
    <mergeCell ref="N8:O8"/>
    <mergeCell ref="A8:A9"/>
    <mergeCell ref="B8:E8"/>
    <mergeCell ref="F8:I8"/>
    <mergeCell ref="J8:K8"/>
    <mergeCell ref="L8:M8"/>
  </mergeCells>
  <phoneticPr fontId="5" type="noConversion"/>
  <printOptions horizontalCentered="1"/>
  <pageMargins left="0.31496062992125984" right="0.31496062992125984" top="0.74803149606299213" bottom="0.74803149606299213" header="0.31496062992125984" footer="0.31496062992125984"/>
  <pageSetup paperSize="9" scale="80" orientation="landscape" blackAndWhite="1" horizontalDpi="300" verticalDpi="300"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008000"/>
    <pageSetUpPr fitToPage="1"/>
  </sheetPr>
  <dimension ref="A1:K25"/>
  <sheetViews>
    <sheetView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K32" sqref="K32"/>
    </sheetView>
  </sheetViews>
  <sheetFormatPr defaultColWidth="9.140625" defaultRowHeight="12" customHeight="1"/>
  <cols>
    <col min="1" max="1" width="17.7109375" style="402" customWidth="1"/>
    <col min="2" max="10" width="12.7109375" style="402" customWidth="1"/>
    <col min="11" max="11" width="15.7109375" style="402" customWidth="1"/>
    <col min="12" max="16384" width="9.140625" style="402"/>
  </cols>
  <sheetData>
    <row r="1" spans="1:11" s="789" customFormat="1" ht="15" customHeight="1">
      <c r="A1" s="2691" t="str">
        <f>HYPERLINK("#利润表审定!A1","返回利润表审定")</f>
        <v>返回利润表审定</v>
      </c>
      <c r="B1" s="2692" t="str">
        <f>HYPERLINK("#利润表原报!A1","返回利润表原报")</f>
        <v>返回利润表原报</v>
      </c>
      <c r="F1" s="789" t="s">
        <v>322</v>
      </c>
    </row>
    <row r="2" spans="1:11" s="324" customFormat="1" ht="30" customHeight="1">
      <c r="A2" s="652" t="s">
        <v>1341</v>
      </c>
      <c r="B2" s="674"/>
      <c r="C2" s="674"/>
      <c r="D2" s="674"/>
      <c r="E2" s="674"/>
      <c r="F2" s="674"/>
      <c r="G2" s="674"/>
      <c r="H2" s="674"/>
      <c r="I2" s="674"/>
      <c r="J2" s="674"/>
      <c r="K2" s="674"/>
    </row>
    <row r="3" spans="1:11" s="663" customFormat="1" ht="11.25">
      <c r="A3" s="968"/>
      <c r="B3" s="968"/>
      <c r="C3" s="1053"/>
      <c r="D3" s="968"/>
      <c r="E3" s="1053"/>
      <c r="F3" s="1053"/>
      <c r="G3" s="1013"/>
      <c r="H3" s="1013"/>
      <c r="I3" s="1013"/>
      <c r="J3" s="968"/>
      <c r="K3" s="944" t="str">
        <f>"单位："&amp;表头!$C$5</f>
        <v>单位：人民币元</v>
      </c>
    </row>
    <row r="4" spans="1:11" s="958" customFormat="1">
      <c r="A4" s="945" t="str">
        <f>"客户："&amp;表头!C3</f>
        <v>客户：</v>
      </c>
      <c r="B4" s="945"/>
      <c r="C4" s="1372"/>
      <c r="D4" s="942"/>
      <c r="E4" s="942"/>
      <c r="F4" s="948" t="str">
        <f>"编制人员："&amp;表头!$C$6</f>
        <v>编制人员：</v>
      </c>
      <c r="G4" s="942"/>
      <c r="H4" s="942"/>
      <c r="I4" s="955"/>
      <c r="J4" s="955" t="s">
        <v>1460</v>
      </c>
      <c r="K4" s="2027" t="s">
        <v>2269</v>
      </c>
    </row>
    <row r="5" spans="1:11" s="958" customFormat="1" ht="11.25">
      <c r="A5" s="945" t="str">
        <f>"报表期间："&amp;IF(AND(MONTH(表头!C4)=12,DAY(表头!C4)=31),YEAR(表头!C4)&amp;"年度",YEAR(表头!C4)&amp;"年1-"&amp;MONTH(表头!C4)&amp;"月")</f>
        <v>报表期间：2019年度</v>
      </c>
      <c r="B5" s="945"/>
      <c r="C5" s="956"/>
      <c r="D5" s="942"/>
      <c r="E5" s="942"/>
      <c r="F5" s="948" t="str">
        <f>"会计主管："&amp;表头!$C$7</f>
        <v>会计主管：</v>
      </c>
      <c r="G5" s="942"/>
      <c r="H5" s="942"/>
      <c r="I5" s="955"/>
      <c r="J5" s="955" t="s">
        <v>1461</v>
      </c>
      <c r="K5" s="1388"/>
    </row>
    <row r="6" spans="1:11" s="664" customFormat="1" ht="8.1" customHeight="1">
      <c r="A6" s="1867"/>
      <c r="B6" s="1867"/>
      <c r="C6" s="1867"/>
      <c r="D6" s="942"/>
      <c r="E6" s="942"/>
      <c r="F6" s="942"/>
      <c r="G6" s="942"/>
      <c r="H6" s="942"/>
      <c r="I6" s="1867"/>
      <c r="J6" s="1867"/>
      <c r="K6" s="1867"/>
    </row>
    <row r="7" spans="1:11" s="1870" customFormat="1" ht="15" customHeight="1" thickBot="1">
      <c r="A7" s="1911" t="s">
        <v>2003</v>
      </c>
      <c r="B7" s="1912"/>
      <c r="C7" s="1912"/>
      <c r="D7" s="1912"/>
      <c r="E7" s="1912"/>
      <c r="F7" s="1912"/>
      <c r="G7" s="1912"/>
      <c r="H7" s="1912"/>
      <c r="I7" s="1912"/>
      <c r="J7" s="1912"/>
      <c r="K7" s="1912"/>
    </row>
    <row r="8" spans="1:11" s="1870" customFormat="1" ht="15" customHeight="1">
      <c r="A8" s="3151" t="s">
        <v>2004</v>
      </c>
      <c r="B8" s="3153" t="s">
        <v>1975</v>
      </c>
      <c r="C8" s="3153"/>
      <c r="D8" s="3153"/>
      <c r="E8" s="3153"/>
      <c r="F8" s="3153"/>
      <c r="G8" s="3153" t="s">
        <v>1976</v>
      </c>
      <c r="H8" s="3153"/>
      <c r="I8" s="3153"/>
      <c r="J8" s="3153"/>
      <c r="K8" s="3155"/>
    </row>
    <row r="9" spans="1:11" s="1870" customFormat="1" ht="15" customHeight="1">
      <c r="A9" s="3152"/>
      <c r="B9" s="1871" t="s">
        <v>2005</v>
      </c>
      <c r="C9" s="1871" t="s">
        <v>2006</v>
      </c>
      <c r="D9" s="1871" t="s">
        <v>2007</v>
      </c>
      <c r="E9" s="1871" t="s">
        <v>2008</v>
      </c>
      <c r="F9" s="1871" t="s">
        <v>2009</v>
      </c>
      <c r="G9" s="1871" t="s">
        <v>2005</v>
      </c>
      <c r="H9" s="1871" t="s">
        <v>2006</v>
      </c>
      <c r="I9" s="1871" t="s">
        <v>2007</v>
      </c>
      <c r="J9" s="1871" t="s">
        <v>2008</v>
      </c>
      <c r="K9" s="1913" t="s">
        <v>2009</v>
      </c>
    </row>
    <row r="10" spans="1:11" ht="15" customHeight="1">
      <c r="A10" s="1914"/>
      <c r="B10" s="1236"/>
      <c r="C10" s="1236"/>
      <c r="D10" s="1236"/>
      <c r="E10" s="1236"/>
      <c r="F10" s="1236"/>
      <c r="G10" s="1236"/>
      <c r="H10" s="1236"/>
      <c r="I10" s="1236"/>
      <c r="J10" s="1236"/>
      <c r="K10" s="1917"/>
    </row>
    <row r="11" spans="1:11" ht="15" customHeight="1">
      <c r="A11" s="1914"/>
      <c r="B11" s="1236"/>
      <c r="C11" s="1236"/>
      <c r="D11" s="1236"/>
      <c r="E11" s="1236"/>
      <c r="F11" s="1236"/>
      <c r="G11" s="1236"/>
      <c r="H11" s="1236"/>
      <c r="I11" s="1236"/>
      <c r="J11" s="1236"/>
      <c r="K11" s="1917"/>
    </row>
    <row r="12" spans="1:11" ht="15" customHeight="1">
      <c r="A12" s="1914"/>
      <c r="B12" s="1236"/>
      <c r="C12" s="1236"/>
      <c r="D12" s="1236"/>
      <c r="E12" s="1236"/>
      <c r="F12" s="1236"/>
      <c r="G12" s="1236"/>
      <c r="H12" s="1236"/>
      <c r="I12" s="1236"/>
      <c r="J12" s="1236"/>
      <c r="K12" s="1917"/>
    </row>
    <row r="13" spans="1:11" ht="15" customHeight="1">
      <c r="A13" s="1914"/>
      <c r="B13" s="1236"/>
      <c r="C13" s="1236"/>
      <c r="D13" s="1236"/>
      <c r="E13" s="1236"/>
      <c r="F13" s="1236"/>
      <c r="G13" s="1236"/>
      <c r="H13" s="1236"/>
      <c r="I13" s="1236"/>
      <c r="J13" s="1236"/>
      <c r="K13" s="1917"/>
    </row>
    <row r="14" spans="1:11" ht="15" customHeight="1">
      <c r="A14" s="1915"/>
      <c r="B14" s="143"/>
      <c r="C14" s="143"/>
      <c r="D14" s="143"/>
      <c r="E14" s="143"/>
      <c r="F14" s="143"/>
      <c r="G14" s="143"/>
      <c r="H14" s="143"/>
      <c r="I14" s="143"/>
      <c r="J14" s="143"/>
      <c r="K14" s="1918"/>
    </row>
    <row r="15" spans="1:11" ht="15" customHeight="1" thickBot="1">
      <c r="A15" s="1916" t="s">
        <v>220</v>
      </c>
      <c r="B15" s="1919">
        <f>SUM(B10:B14)</f>
        <v>0</v>
      </c>
      <c r="C15" s="1919"/>
      <c r="D15" s="1919">
        <f>SUM(D10:D14)</f>
        <v>0</v>
      </c>
      <c r="E15" s="1919"/>
      <c r="F15" s="1919">
        <f>SUM(F10:F14)</f>
        <v>0</v>
      </c>
      <c r="G15" s="1919">
        <f>SUM(G10:G14)</f>
        <v>0</v>
      </c>
      <c r="H15" s="1919"/>
      <c r="I15" s="1919">
        <f>SUM(I10:I14)</f>
        <v>0</v>
      </c>
      <c r="J15" s="1919"/>
      <c r="K15" s="1919">
        <f>SUM(K10:K14)</f>
        <v>0</v>
      </c>
    </row>
    <row r="16" spans="1:11" ht="15" customHeight="1">
      <c r="A16" s="1912"/>
      <c r="B16" s="133"/>
      <c r="C16" s="133"/>
      <c r="D16" s="133"/>
      <c r="E16" s="133"/>
      <c r="F16" s="133"/>
      <c r="G16" s="133"/>
      <c r="H16" s="133"/>
      <c r="I16" s="133"/>
      <c r="J16" s="133"/>
      <c r="K16" s="133"/>
    </row>
    <row r="17" spans="1:11" ht="15" customHeight="1" thickBot="1">
      <c r="A17" s="1911" t="s">
        <v>2010</v>
      </c>
      <c r="B17" s="133"/>
      <c r="C17" s="133"/>
      <c r="D17" s="133"/>
      <c r="E17" s="133"/>
      <c r="F17" s="133"/>
      <c r="G17" s="133"/>
      <c r="H17" s="133"/>
      <c r="I17" s="133"/>
      <c r="J17" s="133"/>
      <c r="K17" s="133"/>
    </row>
    <row r="18" spans="1:11" s="1870" customFormat="1" ht="15" customHeight="1">
      <c r="A18" s="3151" t="s">
        <v>2011</v>
      </c>
      <c r="B18" s="3153" t="s">
        <v>1975</v>
      </c>
      <c r="C18" s="3153"/>
      <c r="D18" s="3153"/>
      <c r="E18" s="3153"/>
      <c r="F18" s="3153"/>
      <c r="G18" s="3153" t="s">
        <v>1976</v>
      </c>
      <c r="H18" s="3153"/>
      <c r="I18" s="3153"/>
      <c r="J18" s="3153"/>
      <c r="K18" s="3155"/>
    </row>
    <row r="19" spans="1:11" s="1870" customFormat="1" ht="15" customHeight="1">
      <c r="A19" s="3152"/>
      <c r="B19" s="1871" t="s">
        <v>2005</v>
      </c>
      <c r="C19" s="1871" t="s">
        <v>2006</v>
      </c>
      <c r="D19" s="1871" t="s">
        <v>2007</v>
      </c>
      <c r="E19" s="1871" t="s">
        <v>2008</v>
      </c>
      <c r="F19" s="1871" t="s">
        <v>2009</v>
      </c>
      <c r="G19" s="1871" t="s">
        <v>2005</v>
      </c>
      <c r="H19" s="1871" t="s">
        <v>2006</v>
      </c>
      <c r="I19" s="1871" t="s">
        <v>2007</v>
      </c>
      <c r="J19" s="1871" t="s">
        <v>2008</v>
      </c>
      <c r="K19" s="1913" t="s">
        <v>2009</v>
      </c>
    </row>
    <row r="20" spans="1:11" ht="15" customHeight="1">
      <c r="A20" s="1914"/>
      <c r="B20" s="1236"/>
      <c r="C20" s="1236"/>
      <c r="D20" s="1236"/>
      <c r="E20" s="1236"/>
      <c r="F20" s="1236"/>
      <c r="G20" s="1236"/>
      <c r="H20" s="1236"/>
      <c r="I20" s="1236"/>
      <c r="J20" s="1236"/>
      <c r="K20" s="1917"/>
    </row>
    <row r="21" spans="1:11" ht="15" customHeight="1">
      <c r="A21" s="1914"/>
      <c r="B21" s="1236"/>
      <c r="C21" s="1236"/>
      <c r="D21" s="1236"/>
      <c r="E21" s="1236"/>
      <c r="F21" s="1236"/>
      <c r="G21" s="1236"/>
      <c r="H21" s="1236"/>
      <c r="I21" s="1236"/>
      <c r="J21" s="1236"/>
      <c r="K21" s="1917"/>
    </row>
    <row r="22" spans="1:11" ht="15" customHeight="1">
      <c r="A22" s="1914"/>
      <c r="B22" s="1236"/>
      <c r="C22" s="1236"/>
      <c r="D22" s="1236"/>
      <c r="E22" s="1236"/>
      <c r="F22" s="1236"/>
      <c r="G22" s="1236"/>
      <c r="H22" s="1236"/>
      <c r="I22" s="1236"/>
      <c r="J22" s="1236"/>
      <c r="K22" s="1917"/>
    </row>
    <row r="23" spans="1:11" ht="15" customHeight="1">
      <c r="A23" s="1914"/>
      <c r="B23" s="1236"/>
      <c r="C23" s="1236"/>
      <c r="D23" s="1236"/>
      <c r="E23" s="1236"/>
      <c r="F23" s="1236"/>
      <c r="G23" s="1236"/>
      <c r="H23" s="1236"/>
      <c r="I23" s="1236"/>
      <c r="J23" s="1236"/>
      <c r="K23" s="1917"/>
    </row>
    <row r="24" spans="1:11" ht="15" customHeight="1">
      <c r="A24" s="1915"/>
      <c r="B24" s="143"/>
      <c r="C24" s="143"/>
      <c r="D24" s="143"/>
      <c r="E24" s="143"/>
      <c r="F24" s="143"/>
      <c r="G24" s="143"/>
      <c r="H24" s="143"/>
      <c r="I24" s="143"/>
      <c r="J24" s="143"/>
      <c r="K24" s="1918"/>
    </row>
    <row r="25" spans="1:11" ht="15" customHeight="1" thickBot="1">
      <c r="A25" s="1916" t="s">
        <v>220</v>
      </c>
      <c r="B25" s="1919">
        <f>SUM(B20:B24)</f>
        <v>0</v>
      </c>
      <c r="C25" s="1919"/>
      <c r="D25" s="1919">
        <f>SUM(D20:D24)</f>
        <v>0</v>
      </c>
      <c r="E25" s="1919"/>
      <c r="F25" s="1919">
        <f>SUM(F20:F24)</f>
        <v>0</v>
      </c>
      <c r="G25" s="1919">
        <f>SUM(G20:G24)</f>
        <v>0</v>
      </c>
      <c r="H25" s="1919"/>
      <c r="I25" s="1919">
        <f>SUM(I20:I24)</f>
        <v>0</v>
      </c>
      <c r="J25" s="1919"/>
      <c r="K25" s="1919">
        <f>SUM(K20:K24)</f>
        <v>0</v>
      </c>
    </row>
  </sheetData>
  <mergeCells count="6">
    <mergeCell ref="A8:A9"/>
    <mergeCell ref="B8:F8"/>
    <mergeCell ref="G8:K8"/>
    <mergeCell ref="A18:A19"/>
    <mergeCell ref="B18:F18"/>
    <mergeCell ref="G18:K18"/>
  </mergeCells>
  <phoneticPr fontId="5" type="noConversion"/>
  <pageMargins left="0.74803149606299213" right="0.74803149606299213" top="0.98425196850393704" bottom="0.98425196850393704" header="0.51181102362204722" footer="0.51181102362204722"/>
  <pageSetup paperSize="9" scale="98" fitToHeight="0" orientation="landscape" blackAndWhite="1" horizontalDpi="300" verticalDpi="300"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008000"/>
    <pageSetUpPr fitToPage="1"/>
  </sheetPr>
  <dimension ref="A1:H19"/>
  <sheetViews>
    <sheetView showZeros="0" view="pageBreakPreview" zoomScaleSheetLayoutView="100" workbookViewId="0">
      <pane xSplit="3" ySplit="7" topLeftCell="D8" activePane="bottomRight" state="frozen"/>
      <selection activeCell="I9" sqref="I9"/>
      <selection pane="topRight" activeCell="I9" sqref="I9"/>
      <selection pane="bottomLeft" activeCell="I9" sqref="I9"/>
      <selection pane="bottomRight" activeCell="G31" sqref="G31"/>
    </sheetView>
  </sheetViews>
  <sheetFormatPr defaultColWidth="9.140625" defaultRowHeight="12" customHeight="1"/>
  <cols>
    <col min="1" max="1" width="6.7109375" style="223" customWidth="1"/>
    <col min="2" max="2" width="40.7109375" style="223" customWidth="1"/>
    <col min="3" max="3" width="8.7109375" style="223" customWidth="1"/>
    <col min="4" max="4" width="12.7109375" style="223" customWidth="1"/>
    <col min="5" max="5" width="5.7109375" style="223" customWidth="1"/>
    <col min="6" max="6" width="40.7109375" style="223" customWidth="1"/>
    <col min="7" max="7" width="8.7109375" style="223" customWidth="1"/>
    <col min="8" max="8" width="12.7109375" style="223" customWidth="1"/>
    <col min="9" max="16384" width="9.140625" style="223"/>
  </cols>
  <sheetData>
    <row r="1" spans="1:8" s="629" customFormat="1" ht="15" customHeight="1">
      <c r="A1" s="2691" t="str">
        <f>HYPERLINK("#利润表审定!A1","返回利润表审定")</f>
        <v>返回利润表审定</v>
      </c>
      <c r="B1" s="2692" t="str">
        <f>HYPERLINK("#利润表原报!A1","返回利润表原报")</f>
        <v>返回利润表原报</v>
      </c>
    </row>
    <row r="2" spans="1:8" s="707" customFormat="1" ht="30" customHeight="1">
      <c r="A2" s="594" t="s">
        <v>1342</v>
      </c>
      <c r="B2" s="706"/>
      <c r="C2" s="706"/>
      <c r="D2" s="706"/>
      <c r="E2" s="706"/>
      <c r="F2" s="706"/>
      <c r="G2" s="706"/>
      <c r="H2" s="706"/>
    </row>
    <row r="3" spans="1:8" s="935" customFormat="1" ht="11.25">
      <c r="A3" s="939"/>
      <c r="B3" s="943"/>
      <c r="C3" s="943"/>
      <c r="D3" s="943"/>
      <c r="E3" s="943"/>
      <c r="F3" s="943"/>
      <c r="G3" s="1216"/>
      <c r="H3" s="944" t="str">
        <f>"单位："&amp;表头!$C$5</f>
        <v>单位：人民币元</v>
      </c>
    </row>
    <row r="4" spans="1:8" s="951" customFormat="1" ht="11.25">
      <c r="A4" s="945" t="str">
        <f>"客户："&amp;表头!C3</f>
        <v>客户：</v>
      </c>
      <c r="B4" s="946"/>
      <c r="C4" s="942"/>
      <c r="D4" s="948" t="str">
        <f>"编制人员："&amp;表头!$C$6</f>
        <v>编制人员：</v>
      </c>
      <c r="E4" s="942"/>
      <c r="F4" s="942"/>
      <c r="G4" s="950" t="s">
        <v>1460</v>
      </c>
      <c r="H4" s="950" t="s">
        <v>2099</v>
      </c>
    </row>
    <row r="5" spans="1:8" s="951" customFormat="1" ht="11.25">
      <c r="A5" s="945" t="str">
        <f>"报表期间："&amp;IF(AND(MONTH(表头!C4)=12,DAY(表头!C4)=31),YEAR(表头!C4)&amp;"年度",YEAR(表头!C4)&amp;"年1-"&amp;MONTH(表头!C4)&amp;"月")</f>
        <v>报表期间：2019年度</v>
      </c>
      <c r="B5" s="946"/>
      <c r="C5" s="942"/>
      <c r="D5" s="948" t="str">
        <f>"会计主管："&amp;表头!$C$7</f>
        <v>会计主管：</v>
      </c>
      <c r="E5" s="942"/>
      <c r="F5" s="942"/>
      <c r="G5" s="950" t="s">
        <v>1461</v>
      </c>
      <c r="H5" s="950"/>
    </row>
    <row r="6" spans="1:8" s="962" customFormat="1" ht="8.1" customHeight="1" thickBot="1">
      <c r="A6" s="961"/>
      <c r="B6" s="961"/>
      <c r="C6" s="961"/>
      <c r="D6" s="961"/>
      <c r="E6" s="961"/>
      <c r="F6" s="961"/>
      <c r="G6" s="961"/>
      <c r="H6" s="961"/>
    </row>
    <row r="7" spans="1:8" s="935" customFormat="1" ht="22.5">
      <c r="A7" s="933" t="s">
        <v>398</v>
      </c>
      <c r="B7" s="1921" t="s">
        <v>365</v>
      </c>
      <c r="C7" s="1921" t="s">
        <v>1596</v>
      </c>
      <c r="D7" s="1921" t="s">
        <v>807</v>
      </c>
      <c r="E7" s="929" t="s">
        <v>398</v>
      </c>
      <c r="F7" s="1921" t="s">
        <v>366</v>
      </c>
      <c r="G7" s="1921" t="s">
        <v>1596</v>
      </c>
      <c r="H7" s="1922" t="s">
        <v>808</v>
      </c>
    </row>
    <row r="8" spans="1:8" ht="15" customHeight="1">
      <c r="A8" s="1305">
        <v>1</v>
      </c>
      <c r="B8" s="1306"/>
      <c r="C8" s="1254"/>
      <c r="D8" s="30"/>
      <c r="E8" s="1923">
        <v>1</v>
      </c>
      <c r="F8" s="1306"/>
      <c r="G8" s="1254"/>
      <c r="H8" s="1308"/>
    </row>
    <row r="9" spans="1:8" ht="15" customHeight="1">
      <c r="A9" s="1305">
        <v>2</v>
      </c>
      <c r="B9" s="1306"/>
      <c r="C9" s="1254"/>
      <c r="D9" s="30"/>
      <c r="E9" s="1923">
        <v>2</v>
      </c>
      <c r="F9" s="1306"/>
      <c r="G9" s="1254"/>
      <c r="H9" s="1308"/>
    </row>
    <row r="10" spans="1:8" ht="15" customHeight="1">
      <c r="A10" s="1305">
        <v>3</v>
      </c>
      <c r="B10" s="1306"/>
      <c r="C10" s="1254"/>
      <c r="D10" s="30"/>
      <c r="E10" s="1923">
        <v>3</v>
      </c>
      <c r="F10" s="1306"/>
      <c r="G10" s="1254"/>
      <c r="H10" s="1308"/>
    </row>
    <row r="11" spans="1:8" ht="15" customHeight="1">
      <c r="A11" s="1305">
        <v>4</v>
      </c>
      <c r="B11" s="1306"/>
      <c r="C11" s="1254"/>
      <c r="D11" s="30"/>
      <c r="E11" s="1923">
        <v>4</v>
      </c>
      <c r="F11" s="1306"/>
      <c r="G11" s="1254"/>
      <c r="H11" s="1308"/>
    </row>
    <row r="12" spans="1:8" ht="15" customHeight="1">
      <c r="A12" s="1305">
        <v>5</v>
      </c>
      <c r="B12" s="1306"/>
      <c r="C12" s="1254"/>
      <c r="D12" s="30"/>
      <c r="E12" s="1923">
        <v>5</v>
      </c>
      <c r="F12" s="1306"/>
      <c r="G12" s="1254"/>
      <c r="H12" s="1308"/>
    </row>
    <row r="13" spans="1:8" ht="15" customHeight="1">
      <c r="A13" s="1305">
        <v>6</v>
      </c>
      <c r="B13" s="1306"/>
      <c r="C13" s="1254"/>
      <c r="D13" s="30"/>
      <c r="E13" s="1923">
        <v>6</v>
      </c>
      <c r="F13" s="1306"/>
      <c r="G13" s="1254"/>
      <c r="H13" s="1308"/>
    </row>
    <row r="14" spans="1:8" ht="15" customHeight="1">
      <c r="A14" s="1305">
        <v>7</v>
      </c>
      <c r="B14" s="1306"/>
      <c r="C14" s="1254"/>
      <c r="D14" s="30"/>
      <c r="E14" s="1923">
        <v>7</v>
      </c>
      <c r="F14" s="1306"/>
      <c r="G14" s="1254"/>
      <c r="H14" s="1308"/>
    </row>
    <row r="15" spans="1:8" ht="15" customHeight="1">
      <c r="A15" s="1305">
        <v>8</v>
      </c>
      <c r="B15" s="1306"/>
      <c r="C15" s="1254"/>
      <c r="D15" s="30"/>
      <c r="E15" s="1923">
        <v>8</v>
      </c>
      <c r="F15" s="1306"/>
      <c r="G15" s="1254"/>
      <c r="H15" s="1308"/>
    </row>
    <row r="16" spans="1:8" ht="15" customHeight="1">
      <c r="A16" s="1305">
        <v>9</v>
      </c>
      <c r="B16" s="1306"/>
      <c r="C16" s="1254"/>
      <c r="D16" s="30"/>
      <c r="E16" s="1923">
        <v>9</v>
      </c>
      <c r="F16" s="1306"/>
      <c r="G16" s="1254"/>
      <c r="H16" s="1308"/>
    </row>
    <row r="17" spans="1:8" ht="15" customHeight="1">
      <c r="A17" s="1305">
        <v>10</v>
      </c>
      <c r="B17" s="1306"/>
      <c r="C17" s="1254"/>
      <c r="D17" s="30"/>
      <c r="E17" s="1923">
        <v>10</v>
      </c>
      <c r="F17" s="1306"/>
      <c r="G17" s="1254"/>
      <c r="H17" s="1308"/>
    </row>
    <row r="18" spans="1:8" ht="15" customHeight="1">
      <c r="A18" s="3056" t="s">
        <v>220</v>
      </c>
      <c r="B18" s="3166"/>
      <c r="C18" s="1622"/>
      <c r="D18" s="71">
        <f>SUM(D8:D17)</f>
        <v>0</v>
      </c>
      <c r="E18" s="3167" t="s">
        <v>220</v>
      </c>
      <c r="F18" s="3167"/>
      <c r="G18" s="1924"/>
      <c r="H18" s="1626">
        <f>SUM(H8:H17)</f>
        <v>0</v>
      </c>
    </row>
    <row r="19" spans="1:8" ht="15" customHeight="1" thickBot="1">
      <c r="A19" s="3168" t="s">
        <v>2602</v>
      </c>
      <c r="B19" s="3169"/>
      <c r="C19" s="1256"/>
      <c r="D19" s="1926">
        <f>IF(主营业务收入成本1!$B$22&lt;&gt;0,ROUND(销售前10名!D18/主营业务收入成本1!$B$22*100,4),0)</f>
        <v>0</v>
      </c>
      <c r="E19" s="3170" t="s">
        <v>2602</v>
      </c>
      <c r="F19" s="3170"/>
      <c r="G19" s="1925"/>
      <c r="H19" s="1927">
        <f>IF(主营业务收入成本1!$B$23&lt;&gt;0,ROUND(销售前10名!H18/主营业务收入成本1!$B$23*100,4),0)</f>
        <v>0</v>
      </c>
    </row>
  </sheetData>
  <mergeCells count="4">
    <mergeCell ref="A18:B18"/>
    <mergeCell ref="E18:F18"/>
    <mergeCell ref="A19:B19"/>
    <mergeCell ref="E19:F19"/>
  </mergeCells>
  <phoneticPr fontId="5" type="noConversion"/>
  <dataValidations count="1">
    <dataValidation type="list" allowBlank="1" showInputMessage="1" showErrorMessage="1" sqref="C8:C17 G8:G17">
      <formula1>"是,否"</formula1>
    </dataValidation>
  </dataValidations>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pageSetUpPr fitToPage="1"/>
  </sheetPr>
  <dimension ref="A1:R22"/>
  <sheetViews>
    <sheetView showZeros="0" view="pageBreakPreview" zoomScaleSheetLayoutView="100" workbookViewId="0">
      <selection activeCell="I9" sqref="I9"/>
    </sheetView>
  </sheetViews>
  <sheetFormatPr defaultColWidth="9.140625" defaultRowHeight="12" customHeight="1"/>
  <cols>
    <col min="1" max="1" width="5.7109375" style="298" customWidth="1"/>
    <col min="2" max="2" width="27.7109375" style="479" customWidth="1"/>
    <col min="3" max="3" width="18.85546875" style="479" customWidth="1"/>
    <col min="4" max="4" width="16.140625" style="479" customWidth="1"/>
    <col min="5" max="5" width="6.85546875" style="479" customWidth="1"/>
    <col min="6" max="6" width="9.140625" style="479" customWidth="1"/>
    <col min="7" max="7" width="12.5703125" style="479" customWidth="1"/>
    <col min="8" max="8" width="8.28515625" style="479" customWidth="1"/>
    <col min="9" max="14" width="12.5703125" style="479" customWidth="1"/>
    <col min="15" max="15" width="9.7109375" style="479" customWidth="1"/>
    <col min="16" max="18" width="12.5703125" style="479" customWidth="1"/>
    <col min="19" max="16384" width="9.140625" style="298"/>
  </cols>
  <sheetData>
    <row r="1" spans="1:18" s="297" customFormat="1" ht="15" customHeight="1">
      <c r="A1" s="2691" t="str">
        <f>HYPERLINK("#资产表审定!A1","返回资产表审定")</f>
        <v>返回资产表审定</v>
      </c>
      <c r="B1" s="2692" t="str">
        <f>HYPERLINK("#资产表原报!A1","返回资产表原报")</f>
        <v>返回资产表原报</v>
      </c>
      <c r="C1" s="570"/>
      <c r="D1" s="478"/>
      <c r="E1" s="478"/>
      <c r="F1" s="478"/>
      <c r="G1" s="478"/>
      <c r="H1" s="478"/>
      <c r="I1" s="478"/>
      <c r="J1" s="478"/>
      <c r="K1" s="478"/>
      <c r="L1" s="478"/>
      <c r="M1" s="478"/>
      <c r="N1" s="478"/>
      <c r="O1" s="478"/>
      <c r="P1" s="478"/>
      <c r="Q1" s="478"/>
      <c r="R1" s="478"/>
    </row>
    <row r="2" spans="1:18" s="581" customFormat="1" ht="30" customHeight="1">
      <c r="A2" s="578" t="s">
        <v>1135</v>
      </c>
      <c r="B2" s="579"/>
      <c r="C2" s="580"/>
      <c r="D2" s="579"/>
      <c r="E2" s="579"/>
      <c r="F2" s="579"/>
      <c r="G2" s="579"/>
      <c r="H2" s="579"/>
      <c r="I2" s="579"/>
      <c r="J2" s="579"/>
      <c r="K2" s="579"/>
      <c r="L2" s="579"/>
      <c r="M2" s="579"/>
      <c r="N2" s="579"/>
      <c r="O2" s="579"/>
      <c r="P2" s="579"/>
      <c r="Q2" s="579"/>
      <c r="R2" s="579"/>
    </row>
    <row r="3" spans="1:18" s="1171" customFormat="1" ht="11.25">
      <c r="A3" s="1166"/>
      <c r="B3" s="1167"/>
      <c r="C3" s="1167"/>
      <c r="D3" s="1167"/>
      <c r="E3" s="1167"/>
      <c r="F3" s="1167"/>
      <c r="G3" s="1167"/>
      <c r="H3" s="1168"/>
      <c r="I3" s="1168"/>
      <c r="J3" s="1168"/>
      <c r="K3" s="1168"/>
      <c r="L3" s="1168"/>
      <c r="M3" s="1168"/>
      <c r="N3" s="1167"/>
      <c r="O3" s="1169"/>
      <c r="P3" s="1167"/>
      <c r="Q3" s="2790" t="str">
        <f>"单位："&amp;表头!$C$5</f>
        <v>单位：人民币元</v>
      </c>
      <c r="R3" s="2790"/>
    </row>
    <row r="4" spans="1:18" s="1177" customFormat="1">
      <c r="A4" s="1155" t="str">
        <f>"客户："&amp;表头!C3</f>
        <v>客户：</v>
      </c>
      <c r="B4" s="1172"/>
      <c r="C4" s="1172"/>
      <c r="D4" s="1172"/>
      <c r="E4" s="1172"/>
      <c r="F4" s="1172"/>
      <c r="G4" s="1174"/>
      <c r="H4" s="1175" t="str">
        <f>"编制人员："&amp;表头!$C$6</f>
        <v>编制人员：</v>
      </c>
      <c r="I4" s="1176"/>
      <c r="J4" s="1176"/>
      <c r="K4" s="1176"/>
      <c r="L4" s="1190"/>
      <c r="M4" s="1172"/>
      <c r="N4" s="1172"/>
      <c r="O4" s="1157"/>
      <c r="P4" s="1157"/>
      <c r="Q4" s="1157" t="s">
        <v>1460</v>
      </c>
      <c r="R4" s="2143" t="s">
        <v>62</v>
      </c>
    </row>
    <row r="5" spans="1:18" s="1177" customFormat="1" ht="11.25">
      <c r="A5" s="1155" t="str">
        <f>"报表截止日："&amp;TEXT(表头!C4,"yyyy-mm-dd")</f>
        <v>报表截止日：2019-12-31</v>
      </c>
      <c r="B5" s="1172"/>
      <c r="C5" s="1175"/>
      <c r="D5" s="1175"/>
      <c r="E5" s="1175"/>
      <c r="F5" s="1175"/>
      <c r="G5" s="1172"/>
      <c r="H5" s="1175" t="str">
        <f>"会计主管："&amp;表头!$C$7</f>
        <v>会计主管：</v>
      </c>
      <c r="I5" s="1176"/>
      <c r="J5" s="1176"/>
      <c r="K5" s="1176"/>
      <c r="L5" s="1190"/>
      <c r="M5" s="1172"/>
      <c r="N5" s="1172"/>
      <c r="O5" s="1157"/>
      <c r="P5" s="1157"/>
      <c r="Q5" s="1157" t="s">
        <v>1461</v>
      </c>
      <c r="R5" s="1191"/>
    </row>
    <row r="6" spans="1:18" ht="8.1" customHeight="1" thickBot="1">
      <c r="A6" s="179"/>
      <c r="B6" s="473"/>
      <c r="C6" s="473"/>
      <c r="D6" s="473"/>
      <c r="E6" s="473"/>
      <c r="F6" s="473"/>
      <c r="G6" s="473"/>
      <c r="H6" s="473"/>
      <c r="I6" s="473"/>
      <c r="J6" s="473"/>
      <c r="K6" s="473"/>
      <c r="L6" s="473"/>
      <c r="M6" s="473"/>
      <c r="N6" s="473"/>
      <c r="O6" s="473"/>
      <c r="P6" s="473"/>
      <c r="Q6" s="473"/>
      <c r="R6" s="473"/>
    </row>
    <row r="7" spans="1:18" s="568" customFormat="1" ht="15" customHeight="1">
      <c r="A7" s="2781" t="s">
        <v>950</v>
      </c>
      <c r="B7" s="2783" t="s">
        <v>945</v>
      </c>
      <c r="C7" s="2783" t="s">
        <v>946</v>
      </c>
      <c r="D7" s="2783" t="s">
        <v>1127</v>
      </c>
      <c r="E7" s="2783" t="s">
        <v>1128</v>
      </c>
      <c r="F7" s="2783" t="s">
        <v>947</v>
      </c>
      <c r="G7" s="2774" t="s">
        <v>2308</v>
      </c>
      <c r="H7" s="2775"/>
      <c r="I7" s="2775"/>
      <c r="J7" s="2775"/>
      <c r="K7" s="2776"/>
      <c r="L7" s="2783" t="s">
        <v>906</v>
      </c>
      <c r="M7" s="2783" t="s">
        <v>907</v>
      </c>
      <c r="N7" s="2774" t="s">
        <v>2309</v>
      </c>
      <c r="O7" s="2775"/>
      <c r="P7" s="2775"/>
      <c r="Q7" s="2775"/>
      <c r="R7" s="2789"/>
    </row>
    <row r="8" spans="1:18" s="568" customFormat="1" ht="15" customHeight="1">
      <c r="A8" s="2782"/>
      <c r="B8" s="2784"/>
      <c r="C8" s="2784"/>
      <c r="D8" s="2784"/>
      <c r="E8" s="2784"/>
      <c r="F8" s="2784"/>
      <c r="G8" s="2097" t="s">
        <v>948</v>
      </c>
      <c r="H8" s="2097" t="s">
        <v>909</v>
      </c>
      <c r="I8" s="2097" t="s">
        <v>2313</v>
      </c>
      <c r="J8" s="2097" t="s">
        <v>829</v>
      </c>
      <c r="K8" s="2097" t="s">
        <v>2310</v>
      </c>
      <c r="L8" s="2785"/>
      <c r="M8" s="2785"/>
      <c r="N8" s="2097" t="s">
        <v>948</v>
      </c>
      <c r="O8" s="2097" t="s">
        <v>909</v>
      </c>
      <c r="P8" s="2097" t="s">
        <v>2313</v>
      </c>
      <c r="Q8" s="2097" t="s">
        <v>2311</v>
      </c>
      <c r="R8" s="2275" t="s">
        <v>2312</v>
      </c>
    </row>
    <row r="9" spans="1:18" s="299" customFormat="1" ht="15" customHeight="1">
      <c r="A9" s="1354">
        <v>1</v>
      </c>
      <c r="B9" s="490"/>
      <c r="C9" s="1180"/>
      <c r="D9" s="490"/>
      <c r="E9" s="1192"/>
      <c r="F9" s="490"/>
      <c r="G9" s="1182"/>
      <c r="H9" s="1183"/>
      <c r="I9" s="1183"/>
      <c r="J9" s="1184"/>
      <c r="K9" s="496">
        <f>I9+J9</f>
        <v>0</v>
      </c>
      <c r="L9" s="1182"/>
      <c r="M9" s="1182"/>
      <c r="N9" s="496">
        <f>G9+L9-M9</f>
        <v>0</v>
      </c>
      <c r="O9" s="1183"/>
      <c r="P9" s="1183"/>
      <c r="Q9" s="1184"/>
      <c r="R9" s="2297">
        <f>P9+Q9</f>
        <v>0</v>
      </c>
    </row>
    <row r="10" spans="1:18" s="299" customFormat="1" ht="15" customHeight="1">
      <c r="A10" s="1354">
        <v>2</v>
      </c>
      <c r="B10" s="490"/>
      <c r="C10" s="1180"/>
      <c r="D10" s="490"/>
      <c r="E10" s="1192"/>
      <c r="F10" s="490"/>
      <c r="G10" s="1182"/>
      <c r="H10" s="1183"/>
      <c r="I10" s="1183"/>
      <c r="J10" s="1184"/>
      <c r="K10" s="496">
        <f t="shared" ref="K10:K18" si="0">I10+J10</f>
        <v>0</v>
      </c>
      <c r="L10" s="1182"/>
      <c r="M10" s="1182"/>
      <c r="N10" s="496">
        <f t="shared" ref="N10:N18" si="1">G10+L10-M10</f>
        <v>0</v>
      </c>
      <c r="O10" s="1183"/>
      <c r="P10" s="1183"/>
      <c r="Q10" s="1184"/>
      <c r="R10" s="2297">
        <f t="shared" ref="R10:R18" si="2">P10+Q10</f>
        <v>0</v>
      </c>
    </row>
    <row r="11" spans="1:18" s="299" customFormat="1" ht="15" customHeight="1">
      <c r="A11" s="1354">
        <v>3</v>
      </c>
      <c r="B11" s="490"/>
      <c r="C11" s="1180"/>
      <c r="D11" s="490"/>
      <c r="E11" s="1192"/>
      <c r="F11" s="490"/>
      <c r="G11" s="1182"/>
      <c r="H11" s="1183"/>
      <c r="I11" s="1183"/>
      <c r="J11" s="1184"/>
      <c r="K11" s="496">
        <f t="shared" si="0"/>
        <v>0</v>
      </c>
      <c r="L11" s="1182"/>
      <c r="M11" s="1182"/>
      <c r="N11" s="496">
        <f t="shared" si="1"/>
        <v>0</v>
      </c>
      <c r="O11" s="1183"/>
      <c r="P11" s="1183"/>
      <c r="Q11" s="1184"/>
      <c r="R11" s="2297">
        <f t="shared" si="2"/>
        <v>0</v>
      </c>
    </row>
    <row r="12" spans="1:18" s="299" customFormat="1" ht="15" customHeight="1">
      <c r="A12" s="1354">
        <v>4</v>
      </c>
      <c r="B12" s="490"/>
      <c r="C12" s="1180"/>
      <c r="D12" s="490"/>
      <c r="E12" s="1192"/>
      <c r="F12" s="490"/>
      <c r="G12" s="1182"/>
      <c r="H12" s="1183"/>
      <c r="I12" s="1183"/>
      <c r="J12" s="1184"/>
      <c r="K12" s="496">
        <f t="shared" si="0"/>
        <v>0</v>
      </c>
      <c r="L12" s="1182"/>
      <c r="M12" s="1182"/>
      <c r="N12" s="496">
        <f t="shared" si="1"/>
        <v>0</v>
      </c>
      <c r="O12" s="1183"/>
      <c r="P12" s="1183"/>
      <c r="Q12" s="1184"/>
      <c r="R12" s="2297">
        <f t="shared" si="2"/>
        <v>0</v>
      </c>
    </row>
    <row r="13" spans="1:18" s="299" customFormat="1" ht="15" customHeight="1">
      <c r="A13" s="1354">
        <v>5</v>
      </c>
      <c r="B13" s="490"/>
      <c r="C13" s="1180"/>
      <c r="D13" s="490"/>
      <c r="E13" s="1192"/>
      <c r="F13" s="490"/>
      <c r="G13" s="1182"/>
      <c r="H13" s="1183"/>
      <c r="I13" s="1183"/>
      <c r="J13" s="1184"/>
      <c r="K13" s="496">
        <f t="shared" si="0"/>
        <v>0</v>
      </c>
      <c r="L13" s="1182"/>
      <c r="M13" s="1182"/>
      <c r="N13" s="496">
        <f t="shared" si="1"/>
        <v>0</v>
      </c>
      <c r="O13" s="1183"/>
      <c r="P13" s="1183"/>
      <c r="Q13" s="1184"/>
      <c r="R13" s="2297">
        <f t="shared" si="2"/>
        <v>0</v>
      </c>
    </row>
    <row r="14" spans="1:18" s="299" customFormat="1" ht="15" customHeight="1">
      <c r="A14" s="1354">
        <v>6</v>
      </c>
      <c r="B14" s="490"/>
      <c r="C14" s="1180"/>
      <c r="D14" s="490"/>
      <c r="E14" s="1192"/>
      <c r="F14" s="490"/>
      <c r="G14" s="1182"/>
      <c r="H14" s="1183"/>
      <c r="I14" s="1183"/>
      <c r="J14" s="1184"/>
      <c r="K14" s="496">
        <f t="shared" si="0"/>
        <v>0</v>
      </c>
      <c r="L14" s="1182"/>
      <c r="M14" s="1182"/>
      <c r="N14" s="496">
        <f t="shared" si="1"/>
        <v>0</v>
      </c>
      <c r="O14" s="1183"/>
      <c r="P14" s="1183"/>
      <c r="Q14" s="1184"/>
      <c r="R14" s="2297">
        <f t="shared" si="2"/>
        <v>0</v>
      </c>
    </row>
    <row r="15" spans="1:18" s="299" customFormat="1" ht="15" customHeight="1">
      <c r="A15" s="1354">
        <v>7</v>
      </c>
      <c r="B15" s="490"/>
      <c r="C15" s="1180"/>
      <c r="D15" s="490"/>
      <c r="E15" s="1192"/>
      <c r="F15" s="490"/>
      <c r="G15" s="1182"/>
      <c r="H15" s="1183"/>
      <c r="I15" s="1183"/>
      <c r="J15" s="1184"/>
      <c r="K15" s="496">
        <f t="shared" si="0"/>
        <v>0</v>
      </c>
      <c r="L15" s="1182"/>
      <c r="M15" s="1182"/>
      <c r="N15" s="496">
        <f t="shared" si="1"/>
        <v>0</v>
      </c>
      <c r="O15" s="1183"/>
      <c r="P15" s="1183"/>
      <c r="Q15" s="1184"/>
      <c r="R15" s="2297">
        <f t="shared" si="2"/>
        <v>0</v>
      </c>
    </row>
    <row r="16" spans="1:18" s="299" customFormat="1" ht="15" customHeight="1">
      <c r="A16" s="1354">
        <v>8</v>
      </c>
      <c r="B16" s="490"/>
      <c r="C16" s="1180"/>
      <c r="D16" s="490"/>
      <c r="E16" s="1192"/>
      <c r="F16" s="490"/>
      <c r="G16" s="1182"/>
      <c r="H16" s="1183"/>
      <c r="I16" s="1183"/>
      <c r="J16" s="1184"/>
      <c r="K16" s="496">
        <f t="shared" si="0"/>
        <v>0</v>
      </c>
      <c r="L16" s="1182"/>
      <c r="M16" s="1182"/>
      <c r="N16" s="496">
        <f t="shared" si="1"/>
        <v>0</v>
      </c>
      <c r="O16" s="1183"/>
      <c r="P16" s="1183"/>
      <c r="Q16" s="1184"/>
      <c r="R16" s="2297">
        <f t="shared" si="2"/>
        <v>0</v>
      </c>
    </row>
    <row r="17" spans="1:18" s="299" customFormat="1" ht="15" customHeight="1">
      <c r="A17" s="1354">
        <v>9</v>
      </c>
      <c r="B17" s="490"/>
      <c r="C17" s="1180"/>
      <c r="D17" s="490"/>
      <c r="E17" s="1192"/>
      <c r="F17" s="490"/>
      <c r="G17" s="1182"/>
      <c r="H17" s="1183"/>
      <c r="I17" s="1183"/>
      <c r="J17" s="1184"/>
      <c r="K17" s="496">
        <f t="shared" si="0"/>
        <v>0</v>
      </c>
      <c r="L17" s="1182"/>
      <c r="M17" s="1182"/>
      <c r="N17" s="496">
        <f t="shared" si="1"/>
        <v>0</v>
      </c>
      <c r="O17" s="1183"/>
      <c r="P17" s="1183"/>
      <c r="Q17" s="1184"/>
      <c r="R17" s="2297">
        <f t="shared" si="2"/>
        <v>0</v>
      </c>
    </row>
    <row r="18" spans="1:18" s="299" customFormat="1" ht="15" customHeight="1">
      <c r="A18" s="1354">
        <v>10</v>
      </c>
      <c r="B18" s="490"/>
      <c r="C18" s="1180"/>
      <c r="D18" s="490"/>
      <c r="E18" s="1192"/>
      <c r="F18" s="490"/>
      <c r="G18" s="1182"/>
      <c r="H18" s="1183"/>
      <c r="I18" s="1183"/>
      <c r="J18" s="1184"/>
      <c r="K18" s="496">
        <f t="shared" si="0"/>
        <v>0</v>
      </c>
      <c r="L18" s="1182"/>
      <c r="M18" s="1182"/>
      <c r="N18" s="496">
        <f t="shared" si="1"/>
        <v>0</v>
      </c>
      <c r="O18" s="1183"/>
      <c r="P18" s="1183"/>
      <c r="Q18" s="1184"/>
      <c r="R18" s="2297">
        <f t="shared" si="2"/>
        <v>0</v>
      </c>
    </row>
    <row r="19" spans="1:18" s="566" customFormat="1" ht="15" customHeight="1">
      <c r="A19" s="1354"/>
      <c r="B19" s="571"/>
      <c r="C19" s="1193"/>
      <c r="D19" s="571"/>
      <c r="E19" s="1194"/>
      <c r="F19" s="571"/>
      <c r="G19" s="496"/>
      <c r="H19" s="1195"/>
      <c r="I19" s="496"/>
      <c r="J19" s="496"/>
      <c r="K19" s="496"/>
      <c r="L19" s="496"/>
      <c r="M19" s="496"/>
      <c r="N19" s="496"/>
      <c r="O19" s="1195"/>
      <c r="P19" s="496"/>
      <c r="Q19" s="496"/>
      <c r="R19" s="2297"/>
    </row>
    <row r="20" spans="1:18" s="482" customFormat="1" ht="15" customHeight="1" thickBot="1">
      <c r="A20" s="2777" t="s">
        <v>1592</v>
      </c>
      <c r="B20" s="2778"/>
      <c r="C20" s="2778"/>
      <c r="D20" s="2778"/>
      <c r="E20" s="2778"/>
      <c r="F20" s="2778"/>
      <c r="G20" s="2778"/>
      <c r="H20" s="2778"/>
      <c r="I20" s="2298">
        <f>SUM(I9:I19)</f>
        <v>0</v>
      </c>
      <c r="J20" s="2298">
        <f>SUM(J9:J19)</f>
        <v>0</v>
      </c>
      <c r="K20" s="2298">
        <f>SUM(K9:K19)</f>
        <v>0</v>
      </c>
      <c r="L20" s="2298"/>
      <c r="M20" s="2298"/>
      <c r="N20" s="2298"/>
      <c r="O20" s="2298"/>
      <c r="P20" s="2298">
        <f>SUM(P9:P19)</f>
        <v>0</v>
      </c>
      <c r="Q20" s="2298">
        <f>SUM(Q9:Q18)</f>
        <v>0</v>
      </c>
      <c r="R20" s="2299">
        <f>SUM(R9:R19)</f>
        <v>0</v>
      </c>
    </row>
    <row r="21" spans="1:18" ht="15" customHeight="1">
      <c r="A21" s="298" t="s">
        <v>190</v>
      </c>
    </row>
    <row r="22" spans="1:18" ht="15" customHeight="1">
      <c r="A22" s="568" t="s">
        <v>1136</v>
      </c>
    </row>
  </sheetData>
  <sheetProtection insertRows="0" deleteRows="0" autoFilter="0"/>
  <mergeCells count="12">
    <mergeCell ref="G7:K7"/>
    <mergeCell ref="N7:R7"/>
    <mergeCell ref="A20:H20"/>
    <mergeCell ref="Q3:R3"/>
    <mergeCell ref="A7:A8"/>
    <mergeCell ref="B7:B8"/>
    <mergeCell ref="C7:C8"/>
    <mergeCell ref="F7:F8"/>
    <mergeCell ref="L7:L8"/>
    <mergeCell ref="M7:M8"/>
    <mergeCell ref="D7:D8"/>
    <mergeCell ref="E7:E8"/>
  </mergeCells>
  <phoneticPr fontId="5" type="noConversion"/>
  <conditionalFormatting sqref="I8">
    <cfRule type="expression" dxfId="2" priority="3">
      <formula>$G$35&lt;&gt;0</formula>
    </cfRule>
  </conditionalFormatting>
  <conditionalFormatting sqref="J8:K8">
    <cfRule type="expression" dxfId="1" priority="2">
      <formula>$G$35&lt;&gt;0</formula>
    </cfRule>
  </conditionalFormatting>
  <conditionalFormatting sqref="P8">
    <cfRule type="expression" dxfId="0" priority="1">
      <formula>$G$35&lt;&gt;0</formula>
    </cfRule>
  </conditionalFormatting>
  <dataValidations count="1">
    <dataValidation type="list" allowBlank="1" showInputMessage="1" showErrorMessage="1" sqref="E9:E19">
      <formula1>"是,否"</formula1>
    </dataValidation>
  </dataValidations>
  <printOptions horizontalCentered="1"/>
  <pageMargins left="0.70866141732283472" right="0.70866141732283472" top="0.74803149606299213" bottom="0.74803149606299213" header="0.31496062992125984" footer="0.31496062992125984"/>
  <pageSetup paperSize="9" scale="64" fitToHeight="0" orientation="landscape" blackAndWhite="1" verticalDpi="1200" r:id="rId1"/>
  <headerFooter alignWithMargins="0"/>
  <legacyDrawingHF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
    <tabColor rgb="FF008000"/>
    <pageSetUpPr fitToPage="1"/>
  </sheetPr>
  <dimension ref="A1:J40"/>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32" sqref="I32"/>
    </sheetView>
  </sheetViews>
  <sheetFormatPr defaultColWidth="9.140625" defaultRowHeight="12" customHeight="1"/>
  <cols>
    <col min="1" max="1" width="20.42578125" style="223" customWidth="1"/>
    <col min="2" max="3" width="12.7109375" style="223" customWidth="1"/>
    <col min="4" max="4" width="12.7109375" style="430" customWidth="1"/>
    <col min="5" max="9" width="12.7109375" style="223" customWidth="1"/>
    <col min="10" max="10" width="20.7109375" style="223" customWidth="1"/>
    <col min="11" max="16384" width="9.140625" style="223"/>
  </cols>
  <sheetData>
    <row r="1" spans="1:10" s="629" customFormat="1" ht="15" customHeight="1">
      <c r="A1" s="2691" t="str">
        <f>HYPERLINK("#利润表审定!A1","返回利润表审定")</f>
        <v>返回利润表审定</v>
      </c>
      <c r="B1" s="2692" t="str">
        <f>HYPERLINK("#利润表原报!A1","返回利润表原报")</f>
        <v>返回利润表原报</v>
      </c>
      <c r="D1" s="790"/>
    </row>
    <row r="2" spans="1:10" s="707" customFormat="1" ht="30" customHeight="1">
      <c r="A2" s="594" t="s">
        <v>1343</v>
      </c>
      <c r="B2" s="706"/>
      <c r="C2" s="706"/>
      <c r="D2" s="791"/>
      <c r="E2" s="706"/>
      <c r="F2" s="706"/>
      <c r="G2" s="706"/>
      <c r="H2" s="706"/>
      <c r="I2" s="706"/>
      <c r="J2" s="706"/>
    </row>
    <row r="3" spans="1:10" s="935" customFormat="1" ht="11.25">
      <c r="A3" s="939"/>
      <c r="B3" s="940"/>
      <c r="C3" s="940"/>
      <c r="D3" s="941"/>
      <c r="E3" s="942"/>
      <c r="F3" s="942"/>
      <c r="G3" s="942"/>
      <c r="H3" s="942"/>
      <c r="I3" s="943"/>
      <c r="J3" s="944" t="str">
        <f>"单位："&amp;表头!$C$5</f>
        <v>单位：人民币元</v>
      </c>
    </row>
    <row r="4" spans="1:10" s="951" customFormat="1" ht="11.25">
      <c r="A4" s="945" t="str">
        <f>"客户："&amp;表头!C3</f>
        <v>客户：</v>
      </c>
      <c r="B4" s="946"/>
      <c r="C4" s="946"/>
      <c r="D4" s="947"/>
      <c r="E4" s="948" t="str">
        <f>"编制人员："&amp;表头!$C$6</f>
        <v>编制人员：</v>
      </c>
      <c r="F4" s="948"/>
      <c r="G4" s="948"/>
      <c r="H4" s="942"/>
      <c r="I4" s="949" t="s">
        <v>1460</v>
      </c>
      <c r="J4" s="950" t="s">
        <v>2100</v>
      </c>
    </row>
    <row r="5" spans="1:10" s="951" customFormat="1" ht="11.25">
      <c r="A5" s="945" t="str">
        <f>"报表期间："&amp;IF(AND(MONTH(表头!C4)=12,DAY(表头!C4)=31),YEAR(表头!C4)&amp;"年度",YEAR(表头!C4)&amp;"年1-"&amp;MONTH(表头!C4)&amp;"月")</f>
        <v>报表期间：2019年度</v>
      </c>
      <c r="B5" s="946"/>
      <c r="C5" s="946"/>
      <c r="D5" s="947"/>
      <c r="E5" s="948" t="str">
        <f>"会计主管："&amp;表头!$C$7</f>
        <v>会计主管：</v>
      </c>
      <c r="F5" s="948"/>
      <c r="G5" s="948"/>
      <c r="H5" s="942"/>
      <c r="I5" s="949" t="s">
        <v>1461</v>
      </c>
      <c r="J5" s="946"/>
    </row>
    <row r="6" spans="1:10" s="962" customFormat="1" ht="8.1" customHeight="1" thickBot="1">
      <c r="A6" s="961"/>
      <c r="B6" s="961"/>
      <c r="C6" s="961"/>
      <c r="D6" s="1928"/>
      <c r="E6" s="961"/>
      <c r="F6" s="961"/>
      <c r="G6" s="961"/>
      <c r="H6" s="961"/>
      <c r="I6" s="961"/>
      <c r="J6" s="961"/>
    </row>
    <row r="7" spans="1:10" s="935" customFormat="1" ht="11.25">
      <c r="A7" s="933" t="s">
        <v>1458</v>
      </c>
      <c r="B7" s="929" t="s">
        <v>807</v>
      </c>
      <c r="C7" s="929" t="s">
        <v>1075</v>
      </c>
      <c r="D7" s="930" t="s">
        <v>1076</v>
      </c>
      <c r="E7" s="929" t="s">
        <v>808</v>
      </c>
      <c r="F7" s="929" t="s">
        <v>1077</v>
      </c>
      <c r="G7" s="929" t="s">
        <v>1078</v>
      </c>
      <c r="H7" s="929" t="s">
        <v>809</v>
      </c>
      <c r="I7" s="929" t="s">
        <v>2606</v>
      </c>
      <c r="J7" s="934" t="s">
        <v>1459</v>
      </c>
    </row>
    <row r="8" spans="1:10" ht="15" customHeight="1">
      <c r="A8" s="921" t="s">
        <v>1449</v>
      </c>
      <c r="B8" s="792">
        <f>SUM(B9:B17)</f>
        <v>0</v>
      </c>
      <c r="C8" s="792">
        <f t="shared" ref="C8:G8" si="0">SUM(C9:C17)</f>
        <v>0</v>
      </c>
      <c r="D8" s="792">
        <f t="shared" si="0"/>
        <v>0</v>
      </c>
      <c r="E8" s="792">
        <f t="shared" si="0"/>
        <v>0</v>
      </c>
      <c r="F8" s="792">
        <f t="shared" si="0"/>
        <v>0</v>
      </c>
      <c r="G8" s="792">
        <f t="shared" si="0"/>
        <v>0</v>
      </c>
      <c r="H8" s="792">
        <f>D8-G8</f>
        <v>0</v>
      </c>
      <c r="I8" s="2709">
        <f>IF(G8&lt;&gt;0,H8/G8*100,0)</f>
        <v>0</v>
      </c>
      <c r="J8" s="983"/>
    </row>
    <row r="9" spans="1:10" ht="15" customHeight="1">
      <c r="A9" s="922" t="s">
        <v>1450</v>
      </c>
      <c r="B9" s="75"/>
      <c r="C9" s="994"/>
      <c r="D9" s="995">
        <f>B9+C9</f>
        <v>0</v>
      </c>
      <c r="E9" s="75"/>
      <c r="F9" s="994"/>
      <c r="G9" s="995">
        <f>E9+F9</f>
        <v>0</v>
      </c>
      <c r="H9" s="136">
        <f>D9-G9</f>
        <v>0</v>
      </c>
      <c r="I9" s="2709">
        <f t="shared" ref="I9:I25" si="1">IF(G9&lt;&gt;0,H9/G9*100,0)</f>
        <v>0</v>
      </c>
      <c r="J9" s="1934"/>
    </row>
    <row r="10" spans="1:10" ht="15" customHeight="1">
      <c r="A10" s="923" t="s">
        <v>1451</v>
      </c>
      <c r="B10" s="75"/>
      <c r="C10" s="994"/>
      <c r="D10" s="995">
        <f t="shared" ref="D10:D16" si="2">B10+C10</f>
        <v>0</v>
      </c>
      <c r="E10" s="75"/>
      <c r="F10" s="994"/>
      <c r="G10" s="995">
        <f t="shared" ref="G10:G16" si="3">E10+F10</f>
        <v>0</v>
      </c>
      <c r="H10" s="136">
        <f>D10-G10</f>
        <v>0</v>
      </c>
      <c r="I10" s="2709">
        <f t="shared" si="1"/>
        <v>0</v>
      </c>
      <c r="J10" s="1934"/>
    </row>
    <row r="11" spans="1:10" ht="15" customHeight="1">
      <c r="A11" s="923" t="s">
        <v>1452</v>
      </c>
      <c r="B11" s="75"/>
      <c r="C11" s="994"/>
      <c r="D11" s="995">
        <f t="shared" si="2"/>
        <v>0</v>
      </c>
      <c r="E11" s="75"/>
      <c r="F11" s="994"/>
      <c r="G11" s="995">
        <f t="shared" si="3"/>
        <v>0</v>
      </c>
      <c r="H11" s="136">
        <f t="shared" ref="H11:H26" si="4">D11-G11</f>
        <v>0</v>
      </c>
      <c r="I11" s="2709">
        <f t="shared" si="1"/>
        <v>0</v>
      </c>
      <c r="J11" s="1934"/>
    </row>
    <row r="12" spans="1:10" ht="15" customHeight="1">
      <c r="A12" s="923" t="s">
        <v>1453</v>
      </c>
      <c r="B12" s="75"/>
      <c r="C12" s="994"/>
      <c r="D12" s="995">
        <f t="shared" si="2"/>
        <v>0</v>
      </c>
      <c r="E12" s="75"/>
      <c r="F12" s="994"/>
      <c r="G12" s="995">
        <f t="shared" si="3"/>
        <v>0</v>
      </c>
      <c r="H12" s="136">
        <f>D12-G12</f>
        <v>0</v>
      </c>
      <c r="I12" s="2709">
        <f t="shared" si="1"/>
        <v>0</v>
      </c>
      <c r="J12" s="1934"/>
    </row>
    <row r="13" spans="1:10" ht="15" customHeight="1">
      <c r="A13" s="923" t="s">
        <v>1454</v>
      </c>
      <c r="B13" s="75"/>
      <c r="C13" s="994"/>
      <c r="D13" s="995">
        <f t="shared" si="2"/>
        <v>0</v>
      </c>
      <c r="E13" s="75"/>
      <c r="F13" s="994"/>
      <c r="G13" s="995">
        <f t="shared" si="3"/>
        <v>0</v>
      </c>
      <c r="H13" s="136">
        <f t="shared" si="4"/>
        <v>0</v>
      </c>
      <c r="I13" s="2709">
        <f t="shared" si="1"/>
        <v>0</v>
      </c>
      <c r="J13" s="1934"/>
    </row>
    <row r="14" spans="1:10" ht="15" customHeight="1">
      <c r="A14" s="923" t="s">
        <v>1454</v>
      </c>
      <c r="B14" s="75"/>
      <c r="C14" s="994"/>
      <c r="D14" s="995">
        <f t="shared" si="2"/>
        <v>0</v>
      </c>
      <c r="E14" s="75"/>
      <c r="F14" s="994"/>
      <c r="G14" s="995">
        <f t="shared" si="3"/>
        <v>0</v>
      </c>
      <c r="H14" s="136">
        <f t="shared" si="4"/>
        <v>0</v>
      </c>
      <c r="I14" s="2709">
        <f t="shared" si="1"/>
        <v>0</v>
      </c>
      <c r="J14" s="1934"/>
    </row>
    <row r="15" spans="1:10" ht="15" customHeight="1">
      <c r="A15" s="923" t="s">
        <v>1454</v>
      </c>
      <c r="B15" s="75"/>
      <c r="C15" s="994"/>
      <c r="D15" s="995">
        <f t="shared" si="2"/>
        <v>0</v>
      </c>
      <c r="E15" s="75"/>
      <c r="F15" s="994"/>
      <c r="G15" s="995">
        <f t="shared" si="3"/>
        <v>0</v>
      </c>
      <c r="H15" s="136">
        <f t="shared" si="4"/>
        <v>0</v>
      </c>
      <c r="I15" s="2709">
        <f t="shared" si="1"/>
        <v>0</v>
      </c>
      <c r="J15" s="1934"/>
    </row>
    <row r="16" spans="1:10" ht="15" customHeight="1">
      <c r="A16" s="923" t="s">
        <v>1454</v>
      </c>
      <c r="B16" s="75"/>
      <c r="C16" s="994"/>
      <c r="D16" s="995">
        <f t="shared" si="2"/>
        <v>0</v>
      </c>
      <c r="E16" s="75"/>
      <c r="F16" s="994"/>
      <c r="G16" s="995">
        <f t="shared" si="3"/>
        <v>0</v>
      </c>
      <c r="H16" s="136">
        <f t="shared" si="4"/>
        <v>0</v>
      </c>
      <c r="I16" s="2709">
        <f t="shared" si="1"/>
        <v>0</v>
      </c>
      <c r="J16" s="1934"/>
    </row>
    <row r="17" spans="1:10" ht="15" customHeight="1">
      <c r="A17" s="924"/>
      <c r="B17" s="137"/>
      <c r="C17" s="137"/>
      <c r="D17" s="543"/>
      <c r="E17" s="137"/>
      <c r="F17" s="137"/>
      <c r="G17" s="137"/>
      <c r="H17" s="135"/>
      <c r="I17" s="2709">
        <f t="shared" si="1"/>
        <v>0</v>
      </c>
      <c r="J17" s="983"/>
    </row>
    <row r="18" spans="1:10" ht="15" customHeight="1">
      <c r="A18" s="924" t="s">
        <v>1455</v>
      </c>
      <c r="B18" s="135">
        <f t="shared" ref="B18:G18" si="5">SUM(B19:B27)</f>
        <v>0</v>
      </c>
      <c r="C18" s="135">
        <f t="shared" si="5"/>
        <v>0</v>
      </c>
      <c r="D18" s="135">
        <f t="shared" si="5"/>
        <v>0</v>
      </c>
      <c r="E18" s="135">
        <f t="shared" si="5"/>
        <v>0</v>
      </c>
      <c r="F18" s="135">
        <f t="shared" si="5"/>
        <v>0</v>
      </c>
      <c r="G18" s="135">
        <f t="shared" si="5"/>
        <v>0</v>
      </c>
      <c r="H18" s="135">
        <f t="shared" si="4"/>
        <v>0</v>
      </c>
      <c r="I18" s="2709">
        <f t="shared" si="1"/>
        <v>0</v>
      </c>
      <c r="J18" s="983"/>
    </row>
    <row r="19" spans="1:10" ht="15" customHeight="1">
      <c r="A19" s="924" t="str">
        <f t="shared" ref="A19:A26" si="6">A9</f>
        <v>其中：材料销售</v>
      </c>
      <c r="B19" s="74"/>
      <c r="C19" s="1929"/>
      <c r="D19" s="1930">
        <f>B19+C19</f>
        <v>0</v>
      </c>
      <c r="E19" s="74"/>
      <c r="F19" s="1929"/>
      <c r="G19" s="995">
        <f>E19+F19</f>
        <v>0</v>
      </c>
      <c r="H19" s="135">
        <f t="shared" si="4"/>
        <v>0</v>
      </c>
      <c r="I19" s="2709">
        <f t="shared" si="1"/>
        <v>0</v>
      </c>
      <c r="J19" s="1934"/>
    </row>
    <row r="20" spans="1:10" ht="15" customHeight="1">
      <c r="A20" s="924" t="str">
        <f t="shared" si="6"/>
        <v xml:space="preserve">      固定资产出租</v>
      </c>
      <c r="B20" s="74"/>
      <c r="C20" s="1929"/>
      <c r="D20" s="1930">
        <f t="shared" ref="D20:D26" si="7">B20+C20</f>
        <v>0</v>
      </c>
      <c r="E20" s="74"/>
      <c r="F20" s="1929"/>
      <c r="G20" s="995">
        <f t="shared" ref="G20:G25" si="8">E20+F20</f>
        <v>0</v>
      </c>
      <c r="H20" s="135">
        <f t="shared" si="4"/>
        <v>0</v>
      </c>
      <c r="I20" s="2709">
        <f t="shared" si="1"/>
        <v>0</v>
      </c>
      <c r="J20" s="1934"/>
    </row>
    <row r="21" spans="1:10" ht="15" customHeight="1">
      <c r="A21" s="924" t="str">
        <f t="shared" si="6"/>
        <v xml:space="preserve">      咨询费收入</v>
      </c>
      <c r="B21" s="74"/>
      <c r="C21" s="1929"/>
      <c r="D21" s="1930">
        <f t="shared" si="7"/>
        <v>0</v>
      </c>
      <c r="E21" s="74"/>
      <c r="F21" s="1929"/>
      <c r="G21" s="995">
        <f t="shared" si="8"/>
        <v>0</v>
      </c>
      <c r="H21" s="135">
        <f t="shared" si="4"/>
        <v>0</v>
      </c>
      <c r="I21" s="2709">
        <f t="shared" si="1"/>
        <v>0</v>
      </c>
      <c r="J21" s="1934"/>
    </row>
    <row r="22" spans="1:10" ht="15" customHeight="1">
      <c r="A22" s="924" t="str">
        <f t="shared" si="6"/>
        <v xml:space="preserve">      资金占用</v>
      </c>
      <c r="B22" s="74"/>
      <c r="C22" s="1929"/>
      <c r="D22" s="1930">
        <f t="shared" si="7"/>
        <v>0</v>
      </c>
      <c r="E22" s="74"/>
      <c r="F22" s="1929"/>
      <c r="G22" s="995">
        <f t="shared" si="8"/>
        <v>0</v>
      </c>
      <c r="H22" s="135">
        <f t="shared" si="4"/>
        <v>0</v>
      </c>
      <c r="I22" s="2709">
        <f t="shared" si="1"/>
        <v>0</v>
      </c>
      <c r="J22" s="1934"/>
    </row>
    <row r="23" spans="1:10" ht="15" customHeight="1">
      <c r="A23" s="924" t="str">
        <f t="shared" si="6"/>
        <v xml:space="preserve">      其他×</v>
      </c>
      <c r="B23" s="74"/>
      <c r="C23" s="1929"/>
      <c r="D23" s="1930">
        <f t="shared" si="7"/>
        <v>0</v>
      </c>
      <c r="E23" s="74"/>
      <c r="F23" s="1929"/>
      <c r="G23" s="995">
        <f t="shared" si="8"/>
        <v>0</v>
      </c>
      <c r="H23" s="135">
        <f t="shared" si="4"/>
        <v>0</v>
      </c>
      <c r="I23" s="2709">
        <f t="shared" si="1"/>
        <v>0</v>
      </c>
      <c r="J23" s="1934"/>
    </row>
    <row r="24" spans="1:10" ht="15" customHeight="1">
      <c r="A24" s="924" t="str">
        <f t="shared" si="6"/>
        <v xml:space="preserve">      其他×</v>
      </c>
      <c r="B24" s="74"/>
      <c r="C24" s="1929"/>
      <c r="D24" s="1930">
        <f t="shared" si="7"/>
        <v>0</v>
      </c>
      <c r="E24" s="74"/>
      <c r="F24" s="1929"/>
      <c r="G24" s="995">
        <f t="shared" si="8"/>
        <v>0</v>
      </c>
      <c r="H24" s="135">
        <f t="shared" si="4"/>
        <v>0</v>
      </c>
      <c r="I24" s="2709">
        <f t="shared" si="1"/>
        <v>0</v>
      </c>
      <c r="J24" s="1934"/>
    </row>
    <row r="25" spans="1:10" ht="15" customHeight="1">
      <c r="A25" s="924" t="str">
        <f t="shared" si="6"/>
        <v xml:space="preserve">      其他×</v>
      </c>
      <c r="B25" s="74"/>
      <c r="C25" s="1929"/>
      <c r="D25" s="1930">
        <f t="shared" si="7"/>
        <v>0</v>
      </c>
      <c r="E25" s="74"/>
      <c r="F25" s="1929"/>
      <c r="G25" s="995">
        <f t="shared" si="8"/>
        <v>0</v>
      </c>
      <c r="H25" s="135">
        <f t="shared" si="4"/>
        <v>0</v>
      </c>
      <c r="I25" s="2709">
        <f t="shared" si="1"/>
        <v>0</v>
      </c>
      <c r="J25" s="1934"/>
    </row>
    <row r="26" spans="1:10" ht="15" customHeight="1">
      <c r="A26" s="924" t="str">
        <f t="shared" si="6"/>
        <v xml:space="preserve">      其他×</v>
      </c>
      <c r="B26" s="74"/>
      <c r="C26" s="1929"/>
      <c r="D26" s="1930">
        <f t="shared" si="7"/>
        <v>0</v>
      </c>
      <c r="E26" s="74"/>
      <c r="F26" s="1929"/>
      <c r="G26" s="995">
        <f>E26+F26</f>
        <v>0</v>
      </c>
      <c r="H26" s="135">
        <f t="shared" si="4"/>
        <v>0</v>
      </c>
      <c r="I26" s="2709">
        <f>IF(G26&lt;&gt;0,H26/G26*100,0)</f>
        <v>0</v>
      </c>
      <c r="J26" s="1934"/>
    </row>
    <row r="27" spans="1:10" ht="15" customHeight="1">
      <c r="A27" s="924"/>
      <c r="B27" s="1931"/>
      <c r="C27" s="1931"/>
      <c r="D27" s="1932"/>
      <c r="E27" s="1931"/>
      <c r="F27" s="1931"/>
      <c r="G27" s="1931"/>
      <c r="H27" s="1933"/>
      <c r="I27" s="2709"/>
      <c r="J27" s="983"/>
    </row>
    <row r="28" spans="1:10" s="635" customFormat="1" ht="15" customHeight="1">
      <c r="A28" s="925" t="s">
        <v>138</v>
      </c>
      <c r="B28" s="928" t="s">
        <v>807</v>
      </c>
      <c r="C28" s="928" t="s">
        <v>1075</v>
      </c>
      <c r="D28" s="1923" t="s">
        <v>1076</v>
      </c>
      <c r="E28" s="928" t="s">
        <v>808</v>
      </c>
      <c r="F28" s="928" t="s">
        <v>1077</v>
      </c>
      <c r="G28" s="928" t="s">
        <v>1078</v>
      </c>
      <c r="H28" s="928" t="s">
        <v>2607</v>
      </c>
      <c r="I28" s="931" t="s">
        <v>2608</v>
      </c>
      <c r="J28" s="932" t="s">
        <v>1457</v>
      </c>
    </row>
    <row r="29" spans="1:10" ht="15" customHeight="1">
      <c r="A29" s="926" t="s">
        <v>1456</v>
      </c>
      <c r="B29" s="136">
        <f t="shared" ref="B29:G29" si="9">SUM(B30:B38)</f>
        <v>0</v>
      </c>
      <c r="C29" s="136">
        <f t="shared" si="9"/>
        <v>0</v>
      </c>
      <c r="D29" s="136">
        <f t="shared" si="9"/>
        <v>0</v>
      </c>
      <c r="E29" s="136">
        <f t="shared" si="9"/>
        <v>0</v>
      </c>
      <c r="F29" s="136">
        <f t="shared" si="9"/>
        <v>0</v>
      </c>
      <c r="G29" s="1999">
        <f t="shared" si="9"/>
        <v>0</v>
      </c>
      <c r="H29" s="2709">
        <f>IF(B8&lt;&gt;0,B29/B8*100,0)</f>
        <v>0</v>
      </c>
      <c r="I29" s="2709">
        <f>IF(G8&lt;&gt;0,G29/G8*100,0)</f>
        <v>0</v>
      </c>
      <c r="J29" s="1935"/>
    </row>
    <row r="30" spans="1:10" ht="15" customHeight="1">
      <c r="A30" s="921" t="str">
        <f t="shared" ref="A30:A37" si="10">A9</f>
        <v>其中：材料销售</v>
      </c>
      <c r="B30" s="136">
        <f t="shared" ref="B30:E37" si="11">B9-B19</f>
        <v>0</v>
      </c>
      <c r="C30" s="136">
        <f t="shared" ref="C30:D37" si="12">C9-C19</f>
        <v>0</v>
      </c>
      <c r="D30" s="136">
        <f t="shared" si="12"/>
        <v>0</v>
      </c>
      <c r="E30" s="136">
        <f t="shared" si="11"/>
        <v>0</v>
      </c>
      <c r="F30" s="136">
        <f t="shared" ref="F30:G37" si="13">F9-F19</f>
        <v>0</v>
      </c>
      <c r="G30" s="1999">
        <f t="shared" si="13"/>
        <v>0</v>
      </c>
      <c r="H30" s="2709">
        <f t="shared" ref="H30:H37" si="14">IF(B9&lt;&gt;0,B30/B9*100,0)</f>
        <v>0</v>
      </c>
      <c r="I30" s="2709">
        <f t="shared" ref="I30:I37" si="15">IF(G9&lt;&gt;0,G30/G9*100,0)</f>
        <v>0</v>
      </c>
      <c r="J30" s="1934"/>
    </row>
    <row r="31" spans="1:10" ht="15" customHeight="1">
      <c r="A31" s="921" t="str">
        <f t="shared" si="10"/>
        <v xml:space="preserve">      固定资产出租</v>
      </c>
      <c r="B31" s="136">
        <f t="shared" si="11"/>
        <v>0</v>
      </c>
      <c r="C31" s="136">
        <f t="shared" si="12"/>
        <v>0</v>
      </c>
      <c r="D31" s="136">
        <f t="shared" si="12"/>
        <v>0</v>
      </c>
      <c r="E31" s="136">
        <f t="shared" si="11"/>
        <v>0</v>
      </c>
      <c r="F31" s="136">
        <f t="shared" si="13"/>
        <v>0</v>
      </c>
      <c r="G31" s="1999">
        <f t="shared" si="13"/>
        <v>0</v>
      </c>
      <c r="H31" s="2709">
        <f t="shared" si="14"/>
        <v>0</v>
      </c>
      <c r="I31" s="2709">
        <f t="shared" si="15"/>
        <v>0</v>
      </c>
      <c r="J31" s="1934"/>
    </row>
    <row r="32" spans="1:10" ht="15" customHeight="1">
      <c r="A32" s="921" t="str">
        <f t="shared" si="10"/>
        <v xml:space="preserve">      咨询费收入</v>
      </c>
      <c r="B32" s="136">
        <f t="shared" si="11"/>
        <v>0</v>
      </c>
      <c r="C32" s="136">
        <f t="shared" si="12"/>
        <v>0</v>
      </c>
      <c r="D32" s="136">
        <f t="shared" si="12"/>
        <v>0</v>
      </c>
      <c r="E32" s="136">
        <f t="shared" si="11"/>
        <v>0</v>
      </c>
      <c r="F32" s="136">
        <f t="shared" si="13"/>
        <v>0</v>
      </c>
      <c r="G32" s="1999">
        <f t="shared" si="13"/>
        <v>0</v>
      </c>
      <c r="H32" s="2709">
        <f t="shared" si="14"/>
        <v>0</v>
      </c>
      <c r="I32" s="2709">
        <f t="shared" si="15"/>
        <v>0</v>
      </c>
      <c r="J32" s="1934"/>
    </row>
    <row r="33" spans="1:10" ht="15" customHeight="1">
      <c r="A33" s="921" t="str">
        <f t="shared" si="10"/>
        <v xml:space="preserve">      资金占用</v>
      </c>
      <c r="B33" s="136">
        <f t="shared" si="11"/>
        <v>0</v>
      </c>
      <c r="C33" s="136">
        <f t="shared" si="12"/>
        <v>0</v>
      </c>
      <c r="D33" s="136">
        <f t="shared" si="12"/>
        <v>0</v>
      </c>
      <c r="E33" s="136">
        <f t="shared" si="11"/>
        <v>0</v>
      </c>
      <c r="F33" s="136">
        <f t="shared" si="13"/>
        <v>0</v>
      </c>
      <c r="G33" s="1999">
        <f t="shared" si="13"/>
        <v>0</v>
      </c>
      <c r="H33" s="2709">
        <f t="shared" si="14"/>
        <v>0</v>
      </c>
      <c r="I33" s="2709">
        <f t="shared" si="15"/>
        <v>0</v>
      </c>
      <c r="J33" s="1934"/>
    </row>
    <row r="34" spans="1:10" ht="15" customHeight="1">
      <c r="A34" s="921" t="str">
        <f t="shared" si="10"/>
        <v xml:space="preserve">      其他×</v>
      </c>
      <c r="B34" s="136">
        <f t="shared" si="11"/>
        <v>0</v>
      </c>
      <c r="C34" s="136">
        <f t="shared" si="12"/>
        <v>0</v>
      </c>
      <c r="D34" s="136">
        <f t="shared" si="12"/>
        <v>0</v>
      </c>
      <c r="E34" s="136">
        <f t="shared" si="11"/>
        <v>0</v>
      </c>
      <c r="F34" s="136">
        <f t="shared" si="13"/>
        <v>0</v>
      </c>
      <c r="G34" s="1999">
        <f t="shared" si="13"/>
        <v>0</v>
      </c>
      <c r="H34" s="2709">
        <f t="shared" si="14"/>
        <v>0</v>
      </c>
      <c r="I34" s="2709">
        <f t="shared" si="15"/>
        <v>0</v>
      </c>
      <c r="J34" s="1934"/>
    </row>
    <row r="35" spans="1:10" ht="15" customHeight="1">
      <c r="A35" s="921" t="str">
        <f t="shared" si="10"/>
        <v xml:space="preserve">      其他×</v>
      </c>
      <c r="B35" s="136">
        <f t="shared" si="11"/>
        <v>0</v>
      </c>
      <c r="C35" s="136">
        <f t="shared" si="12"/>
        <v>0</v>
      </c>
      <c r="D35" s="136">
        <f t="shared" si="12"/>
        <v>0</v>
      </c>
      <c r="E35" s="136">
        <f t="shared" si="11"/>
        <v>0</v>
      </c>
      <c r="F35" s="136">
        <f t="shared" si="13"/>
        <v>0</v>
      </c>
      <c r="G35" s="1999">
        <f t="shared" si="13"/>
        <v>0</v>
      </c>
      <c r="H35" s="2709">
        <f t="shared" si="14"/>
        <v>0</v>
      </c>
      <c r="I35" s="2709">
        <f t="shared" si="15"/>
        <v>0</v>
      </c>
      <c r="J35" s="1934"/>
    </row>
    <row r="36" spans="1:10" ht="15" customHeight="1">
      <c r="A36" s="921" t="str">
        <f t="shared" si="10"/>
        <v xml:space="preserve">      其他×</v>
      </c>
      <c r="B36" s="136">
        <f t="shared" si="11"/>
        <v>0</v>
      </c>
      <c r="C36" s="136">
        <f t="shared" si="12"/>
        <v>0</v>
      </c>
      <c r="D36" s="136">
        <f t="shared" si="12"/>
        <v>0</v>
      </c>
      <c r="E36" s="136">
        <f t="shared" si="11"/>
        <v>0</v>
      </c>
      <c r="F36" s="136">
        <f t="shared" si="13"/>
        <v>0</v>
      </c>
      <c r="G36" s="1999">
        <f t="shared" si="13"/>
        <v>0</v>
      </c>
      <c r="H36" s="2709">
        <f t="shared" si="14"/>
        <v>0</v>
      </c>
      <c r="I36" s="2709">
        <f t="shared" si="15"/>
        <v>0</v>
      </c>
      <c r="J36" s="1934"/>
    </row>
    <row r="37" spans="1:10" ht="15" customHeight="1">
      <c r="A37" s="921" t="str">
        <f t="shared" si="10"/>
        <v xml:space="preserve">      其他×</v>
      </c>
      <c r="B37" s="136">
        <f t="shared" si="11"/>
        <v>0</v>
      </c>
      <c r="C37" s="136">
        <f t="shared" si="12"/>
        <v>0</v>
      </c>
      <c r="D37" s="136">
        <f t="shared" si="12"/>
        <v>0</v>
      </c>
      <c r="E37" s="136">
        <f t="shared" si="11"/>
        <v>0</v>
      </c>
      <c r="F37" s="136">
        <f t="shared" si="13"/>
        <v>0</v>
      </c>
      <c r="G37" s="1999">
        <f t="shared" si="13"/>
        <v>0</v>
      </c>
      <c r="H37" s="2709">
        <f t="shared" si="14"/>
        <v>0</v>
      </c>
      <c r="I37" s="2709">
        <f t="shared" si="15"/>
        <v>0</v>
      </c>
      <c r="J37" s="1934"/>
    </row>
    <row r="38" spans="1:10" ht="15" customHeight="1" thickBot="1">
      <c r="A38" s="927"/>
      <c r="B38" s="134"/>
      <c r="C38" s="134"/>
      <c r="D38" s="544"/>
      <c r="E38" s="134"/>
      <c r="F38" s="134"/>
      <c r="G38" s="134"/>
      <c r="H38" s="134"/>
      <c r="I38" s="134"/>
      <c r="J38" s="1936"/>
    </row>
    <row r="39" spans="1:10" ht="15" customHeight="1">
      <c r="A39" s="223" t="s">
        <v>190</v>
      </c>
    </row>
    <row r="40" spans="1:10" ht="15" customHeight="1">
      <c r="A40" s="223" t="s">
        <v>194</v>
      </c>
    </row>
  </sheetData>
  <phoneticPr fontId="5" type="noConversion"/>
  <printOptions horizontalCentered="1"/>
  <pageMargins left="0.70866141732283472" right="0.70866141732283472" top="0.74803149606299213" bottom="0.74803149606299213" header="0.31496062992125984" footer="0.31496062992125984"/>
  <pageSetup paperSize="9" scale="68" fitToHeight="0" orientation="portrait" blackAndWhite="1" verticalDpi="1200" r:id="rId1"/>
  <headerFooter alignWithMargins="0"/>
  <legacyDrawingHF r:id="rId2"/>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2">
    <tabColor rgb="FF008000"/>
    <pageSetUpPr fitToPage="1"/>
  </sheetPr>
  <dimension ref="A1:M23"/>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22" sqref="I22"/>
    </sheetView>
  </sheetViews>
  <sheetFormatPr defaultColWidth="9.140625" defaultRowHeight="12" customHeight="1"/>
  <cols>
    <col min="1" max="1" width="19.28515625" style="403" customWidth="1"/>
    <col min="2" max="4" width="12.7109375" style="403" customWidth="1"/>
    <col min="5" max="5" width="10.7109375" style="403" customWidth="1"/>
    <col min="6" max="8" width="12.7109375" style="405" customWidth="1"/>
    <col min="9" max="10" width="10.7109375" style="403" customWidth="1"/>
    <col min="11" max="12" width="12.7109375" style="403" customWidth="1"/>
    <col min="13" max="13" width="16.5703125" style="405" customWidth="1"/>
    <col min="14" max="16384" width="9.140625" style="403"/>
  </cols>
  <sheetData>
    <row r="1" spans="1:13" s="793" customFormat="1" ht="15" customHeight="1">
      <c r="A1" s="2691" t="str">
        <f>HYPERLINK("#利润表审定!A1","返回利润表审定")</f>
        <v>返回利润表审定</v>
      </c>
      <c r="B1" s="2692" t="str">
        <f>HYPERLINK("#利润表原报!A1","返回利润表原报")</f>
        <v>返回利润表原报</v>
      </c>
      <c r="F1" s="794"/>
      <c r="G1" s="794"/>
      <c r="H1" s="794"/>
      <c r="M1" s="794"/>
    </row>
    <row r="2" spans="1:13" s="795" customFormat="1" ht="30" customHeight="1">
      <c r="A2" s="3171" t="s">
        <v>1344</v>
      </c>
      <c r="B2" s="3171"/>
      <c r="C2" s="3171"/>
      <c r="D2" s="3171"/>
      <c r="E2" s="3171"/>
      <c r="F2" s="3171"/>
      <c r="G2" s="3171"/>
      <c r="H2" s="3171"/>
      <c r="I2" s="3171"/>
      <c r="J2" s="3171"/>
      <c r="K2" s="3171"/>
      <c r="L2" s="3171"/>
      <c r="M2" s="3171"/>
    </row>
    <row r="3" spans="1:13" s="954" customFormat="1" ht="11.25">
      <c r="A3" s="952"/>
      <c r="B3" s="952"/>
      <c r="C3" s="952"/>
      <c r="D3" s="952"/>
      <c r="E3" s="952"/>
      <c r="F3" s="952"/>
      <c r="G3" s="952"/>
      <c r="H3" s="952"/>
      <c r="I3" s="953"/>
      <c r="J3" s="953"/>
      <c r="K3" s="952"/>
      <c r="L3" s="952"/>
      <c r="M3" s="944" t="str">
        <f>"单位："&amp;表头!$C$5</f>
        <v>单位：人民币元</v>
      </c>
    </row>
    <row r="4" spans="1:13" s="958" customFormat="1" ht="11.25">
      <c r="A4" s="945" t="str">
        <f>"客户："&amp;表头!C3</f>
        <v>客户：</v>
      </c>
      <c r="B4" s="955"/>
      <c r="C4" s="955"/>
      <c r="D4" s="955"/>
      <c r="E4" s="956"/>
      <c r="F4" s="942"/>
      <c r="G4" s="948" t="str">
        <f>"编制人员："&amp;表头!$C$6</f>
        <v>编制人员：</v>
      </c>
      <c r="H4" s="942"/>
      <c r="I4" s="948"/>
      <c r="J4" s="942"/>
      <c r="K4" s="955"/>
      <c r="L4" s="957" t="s">
        <v>1460</v>
      </c>
      <c r="M4" s="955" t="s">
        <v>176</v>
      </c>
    </row>
    <row r="5" spans="1:13" s="958" customFormat="1" ht="11.25">
      <c r="A5" s="945" t="str">
        <f>"报表期间："&amp;IF(AND(MONTH(表头!C4)=12,DAY(表头!C4)=31),YEAR(表头!C4)&amp;"年度",YEAR(表头!C4)&amp;"年1-"&amp;MONTH(表头!C4)&amp;"月")</f>
        <v>报表期间：2019年度</v>
      </c>
      <c r="B5" s="955"/>
      <c r="C5" s="955"/>
      <c r="D5" s="955"/>
      <c r="E5" s="956"/>
      <c r="F5" s="942"/>
      <c r="G5" s="948" t="str">
        <f>"会计主管："&amp;表头!$C$7</f>
        <v>会计主管：</v>
      </c>
      <c r="H5" s="942"/>
      <c r="I5" s="948"/>
      <c r="J5" s="942"/>
      <c r="K5" s="955"/>
      <c r="L5" s="957" t="s">
        <v>1461</v>
      </c>
      <c r="M5" s="955"/>
    </row>
    <row r="6" spans="1:13" s="664" customFormat="1" ht="8.1" customHeight="1" thickBot="1">
      <c r="A6" s="959"/>
      <c r="B6" s="959"/>
      <c r="C6" s="959"/>
      <c r="D6" s="959"/>
      <c r="E6" s="959"/>
      <c r="F6" s="959"/>
      <c r="G6" s="959"/>
      <c r="H6" s="959"/>
      <c r="I6" s="959"/>
      <c r="J6" s="959"/>
      <c r="K6" s="959"/>
      <c r="L6" s="959"/>
      <c r="M6" s="959"/>
    </row>
    <row r="7" spans="1:13" s="404" customFormat="1" ht="15" customHeight="1">
      <c r="A7" s="3174" t="s">
        <v>129</v>
      </c>
      <c r="B7" s="3176" t="s">
        <v>285</v>
      </c>
      <c r="C7" s="3176"/>
      <c r="D7" s="3176"/>
      <c r="E7" s="3176"/>
      <c r="F7" s="3176" t="s">
        <v>286</v>
      </c>
      <c r="G7" s="3176"/>
      <c r="H7" s="3176"/>
      <c r="I7" s="3176"/>
      <c r="J7" s="3176" t="s">
        <v>298</v>
      </c>
      <c r="K7" s="3176" t="s">
        <v>287</v>
      </c>
      <c r="L7" s="3178" t="s">
        <v>2605</v>
      </c>
      <c r="M7" s="3172" t="s">
        <v>1459</v>
      </c>
    </row>
    <row r="8" spans="1:13" ht="15" customHeight="1">
      <c r="A8" s="3175"/>
      <c r="B8" s="2139" t="s">
        <v>279</v>
      </c>
      <c r="C8" s="465" t="s">
        <v>1071</v>
      </c>
      <c r="D8" s="465" t="s">
        <v>1072</v>
      </c>
      <c r="E8" s="465" t="s">
        <v>2656</v>
      </c>
      <c r="F8" s="2139" t="s">
        <v>279</v>
      </c>
      <c r="G8" s="465" t="s">
        <v>1073</v>
      </c>
      <c r="H8" s="465" t="s">
        <v>1074</v>
      </c>
      <c r="I8" s="465" t="s">
        <v>2656</v>
      </c>
      <c r="J8" s="3177"/>
      <c r="K8" s="3177"/>
      <c r="L8" s="3177"/>
      <c r="M8" s="3173"/>
    </row>
    <row r="9" spans="1:13" ht="15" customHeight="1">
      <c r="A9" s="228" t="s">
        <v>752</v>
      </c>
      <c r="B9" s="888"/>
      <c r="C9" s="1209"/>
      <c r="D9" s="1210">
        <f>B9+C9</f>
        <v>0</v>
      </c>
      <c r="E9" s="1210">
        <f>IF($D$21&lt;&gt;0,D9/$D$21*100,0)</f>
        <v>0</v>
      </c>
      <c r="F9" s="888"/>
      <c r="G9" s="1209"/>
      <c r="H9" s="1210">
        <f>F9+G9</f>
        <v>0</v>
      </c>
      <c r="I9" s="1210">
        <f>IF($H$21&lt;&gt;0,H9/$H$21*100,0)</f>
        <v>0</v>
      </c>
      <c r="J9" s="1938"/>
      <c r="K9" s="67">
        <f>D9-H9</f>
        <v>0</v>
      </c>
      <c r="L9" s="1210">
        <f>IF(H9&lt;&gt;0,D9/H9*100,0)</f>
        <v>0</v>
      </c>
      <c r="M9" s="2589"/>
    </row>
    <row r="10" spans="1:13" ht="15" customHeight="1">
      <c r="A10" s="228" t="s">
        <v>1445</v>
      </c>
      <c r="B10" s="888"/>
      <c r="C10" s="1209"/>
      <c r="D10" s="1210">
        <f t="shared" ref="D10:D19" si="0">B10+C10</f>
        <v>0</v>
      </c>
      <c r="E10" s="1210">
        <f t="shared" ref="E10:E19" si="1">IF($D$21&lt;&gt;0,D10/$D$21*100,0)</f>
        <v>0</v>
      </c>
      <c r="F10" s="888"/>
      <c r="G10" s="1209"/>
      <c r="H10" s="1210">
        <f t="shared" ref="H10:H19" si="2">F10+G10</f>
        <v>0</v>
      </c>
      <c r="I10" s="1210">
        <f t="shared" ref="I10:I19" si="3">IF($H$21&lt;&gt;0,H10/$H$21*100,0)</f>
        <v>0</v>
      </c>
      <c r="J10" s="1938"/>
      <c r="K10" s="67">
        <f t="shared" ref="K10:K19" si="4">D10-H10</f>
        <v>0</v>
      </c>
      <c r="L10" s="1210">
        <f t="shared" ref="L10:L19" si="5">IF(H10&lt;&gt;0,D10/H10*100,0)</f>
        <v>0</v>
      </c>
      <c r="M10" s="2589"/>
    </row>
    <row r="11" spans="1:13" ht="15" customHeight="1">
      <c r="A11" s="228" t="s">
        <v>1446</v>
      </c>
      <c r="B11" s="888"/>
      <c r="C11" s="1209"/>
      <c r="D11" s="1210">
        <f t="shared" si="0"/>
        <v>0</v>
      </c>
      <c r="E11" s="1210">
        <f t="shared" si="1"/>
        <v>0</v>
      </c>
      <c r="F11" s="888"/>
      <c r="G11" s="1209"/>
      <c r="H11" s="1210">
        <f t="shared" si="2"/>
        <v>0</v>
      </c>
      <c r="I11" s="1210">
        <f t="shared" si="3"/>
        <v>0</v>
      </c>
      <c r="J11" s="1938"/>
      <c r="K11" s="67">
        <f t="shared" si="4"/>
        <v>0</v>
      </c>
      <c r="L11" s="1210">
        <f t="shared" si="5"/>
        <v>0</v>
      </c>
      <c r="M11" s="2589"/>
    </row>
    <row r="12" spans="1:13" ht="15" customHeight="1">
      <c r="A12" s="228" t="s">
        <v>1447</v>
      </c>
      <c r="B12" s="888"/>
      <c r="C12" s="1209"/>
      <c r="D12" s="1210">
        <f t="shared" si="0"/>
        <v>0</v>
      </c>
      <c r="E12" s="1210">
        <f t="shared" si="1"/>
        <v>0</v>
      </c>
      <c r="F12" s="888"/>
      <c r="G12" s="1209"/>
      <c r="H12" s="1210">
        <f t="shared" si="2"/>
        <v>0</v>
      </c>
      <c r="I12" s="1210">
        <f t="shared" si="3"/>
        <v>0</v>
      </c>
      <c r="J12" s="1938"/>
      <c r="K12" s="67">
        <f t="shared" si="4"/>
        <v>0</v>
      </c>
      <c r="L12" s="1210">
        <f t="shared" si="5"/>
        <v>0</v>
      </c>
      <c r="M12" s="2589"/>
    </row>
    <row r="13" spans="1:13" ht="15" customHeight="1">
      <c r="A13" s="228" t="s">
        <v>1448</v>
      </c>
      <c r="B13" s="888"/>
      <c r="C13" s="1209"/>
      <c r="D13" s="1210">
        <f t="shared" si="0"/>
        <v>0</v>
      </c>
      <c r="E13" s="1210">
        <f t="shared" si="1"/>
        <v>0</v>
      </c>
      <c r="F13" s="888"/>
      <c r="G13" s="1209"/>
      <c r="H13" s="1210">
        <f t="shared" si="2"/>
        <v>0</v>
      </c>
      <c r="I13" s="1210">
        <f t="shared" si="3"/>
        <v>0</v>
      </c>
      <c r="J13" s="1938"/>
      <c r="K13" s="67">
        <f t="shared" si="4"/>
        <v>0</v>
      </c>
      <c r="L13" s="1210">
        <f t="shared" si="5"/>
        <v>0</v>
      </c>
      <c r="M13" s="2589"/>
    </row>
    <row r="14" spans="1:13" ht="15" customHeight="1">
      <c r="A14" s="228" t="s">
        <v>125</v>
      </c>
      <c r="B14" s="888"/>
      <c r="C14" s="1209"/>
      <c r="D14" s="1210">
        <f t="shared" si="0"/>
        <v>0</v>
      </c>
      <c r="E14" s="1210">
        <f t="shared" si="1"/>
        <v>0</v>
      </c>
      <c r="F14" s="888"/>
      <c r="G14" s="1209"/>
      <c r="H14" s="1210">
        <f t="shared" si="2"/>
        <v>0</v>
      </c>
      <c r="I14" s="1210">
        <f t="shared" si="3"/>
        <v>0</v>
      </c>
      <c r="J14" s="1938"/>
      <c r="K14" s="67">
        <f t="shared" si="4"/>
        <v>0</v>
      </c>
      <c r="L14" s="1210">
        <f t="shared" si="5"/>
        <v>0</v>
      </c>
      <c r="M14" s="2589"/>
    </row>
    <row r="15" spans="1:13" ht="15" customHeight="1">
      <c r="A15" s="228" t="s">
        <v>124</v>
      </c>
      <c r="B15" s="888"/>
      <c r="C15" s="1209"/>
      <c r="D15" s="1210">
        <f t="shared" si="0"/>
        <v>0</v>
      </c>
      <c r="E15" s="1210">
        <f t="shared" si="1"/>
        <v>0</v>
      </c>
      <c r="F15" s="888"/>
      <c r="G15" s="1209"/>
      <c r="H15" s="1210">
        <f t="shared" si="2"/>
        <v>0</v>
      </c>
      <c r="I15" s="1210">
        <f t="shared" si="3"/>
        <v>0</v>
      </c>
      <c r="J15" s="1938"/>
      <c r="K15" s="67">
        <f t="shared" si="4"/>
        <v>0</v>
      </c>
      <c r="L15" s="1210">
        <f t="shared" si="5"/>
        <v>0</v>
      </c>
      <c r="M15" s="2589"/>
    </row>
    <row r="16" spans="1:13" ht="15" customHeight="1">
      <c r="A16" s="228" t="s">
        <v>123</v>
      </c>
      <c r="B16" s="888"/>
      <c r="C16" s="1209"/>
      <c r="D16" s="1210">
        <f t="shared" si="0"/>
        <v>0</v>
      </c>
      <c r="E16" s="1210">
        <f t="shared" si="1"/>
        <v>0</v>
      </c>
      <c r="F16" s="888"/>
      <c r="G16" s="1209"/>
      <c r="H16" s="1210">
        <f t="shared" si="2"/>
        <v>0</v>
      </c>
      <c r="I16" s="1210">
        <f t="shared" si="3"/>
        <v>0</v>
      </c>
      <c r="J16" s="1938"/>
      <c r="K16" s="67">
        <f t="shared" si="4"/>
        <v>0</v>
      </c>
      <c r="L16" s="1210">
        <f t="shared" si="5"/>
        <v>0</v>
      </c>
      <c r="M16" s="2589"/>
    </row>
    <row r="17" spans="1:13" ht="15" customHeight="1">
      <c r="A17" s="228" t="s">
        <v>734</v>
      </c>
      <c r="B17" s="888"/>
      <c r="C17" s="1209"/>
      <c r="D17" s="1210">
        <f t="shared" si="0"/>
        <v>0</v>
      </c>
      <c r="E17" s="1210">
        <f t="shared" si="1"/>
        <v>0</v>
      </c>
      <c r="F17" s="888"/>
      <c r="G17" s="1209"/>
      <c r="H17" s="1210">
        <f t="shared" si="2"/>
        <v>0</v>
      </c>
      <c r="I17" s="1210">
        <f t="shared" si="3"/>
        <v>0</v>
      </c>
      <c r="J17" s="1938"/>
      <c r="K17" s="67">
        <f t="shared" si="4"/>
        <v>0</v>
      </c>
      <c r="L17" s="1210">
        <f t="shared" si="5"/>
        <v>0</v>
      </c>
      <c r="M17" s="2589"/>
    </row>
    <row r="18" spans="1:13" ht="15" customHeight="1">
      <c r="A18" s="228" t="s">
        <v>735</v>
      </c>
      <c r="B18" s="888"/>
      <c r="C18" s="1209"/>
      <c r="D18" s="1210">
        <f t="shared" si="0"/>
        <v>0</v>
      </c>
      <c r="E18" s="1210">
        <f t="shared" si="1"/>
        <v>0</v>
      </c>
      <c r="F18" s="888"/>
      <c r="G18" s="1209"/>
      <c r="H18" s="1210">
        <f t="shared" si="2"/>
        <v>0</v>
      </c>
      <c r="I18" s="1210">
        <f t="shared" si="3"/>
        <v>0</v>
      </c>
      <c r="J18" s="1938"/>
      <c r="K18" s="67">
        <f t="shared" si="4"/>
        <v>0</v>
      </c>
      <c r="L18" s="1210">
        <f t="shared" si="5"/>
        <v>0</v>
      </c>
      <c r="M18" s="2589"/>
    </row>
    <row r="19" spans="1:13" ht="15" customHeight="1">
      <c r="A19" s="228" t="s">
        <v>736</v>
      </c>
      <c r="B19" s="888"/>
      <c r="C19" s="1209"/>
      <c r="D19" s="1210">
        <f t="shared" si="0"/>
        <v>0</v>
      </c>
      <c r="E19" s="1210">
        <f t="shared" si="1"/>
        <v>0</v>
      </c>
      <c r="F19" s="888"/>
      <c r="G19" s="1209"/>
      <c r="H19" s="1210">
        <f t="shared" si="2"/>
        <v>0</v>
      </c>
      <c r="I19" s="1210">
        <f t="shared" si="3"/>
        <v>0</v>
      </c>
      <c r="J19" s="1938"/>
      <c r="K19" s="67">
        <f t="shared" si="4"/>
        <v>0</v>
      </c>
      <c r="L19" s="1210">
        <f t="shared" si="5"/>
        <v>0</v>
      </c>
      <c r="M19" s="2589"/>
    </row>
    <row r="20" spans="1:13" ht="15" customHeight="1">
      <c r="A20" s="2174"/>
      <c r="B20" s="67"/>
      <c r="C20" s="67"/>
      <c r="D20" s="67"/>
      <c r="E20" s="1937"/>
      <c r="F20" s="67"/>
      <c r="G20" s="67"/>
      <c r="H20" s="67"/>
      <c r="I20" s="1937"/>
      <c r="J20" s="55"/>
      <c r="K20" s="67"/>
      <c r="L20" s="1939"/>
      <c r="M20" s="2590"/>
    </row>
    <row r="21" spans="1:13" ht="15" customHeight="1" thickBot="1">
      <c r="A21" s="2117" t="s">
        <v>175</v>
      </c>
      <c r="B21" s="1480">
        <f>SUM(B9:B20)</f>
        <v>0</v>
      </c>
      <c r="C21" s="1480">
        <f>SUM(C9:C20)</f>
        <v>0</v>
      </c>
      <c r="D21" s="1480">
        <f>SUM(D9:D20)</f>
        <v>0</v>
      </c>
      <c r="E21" s="2713">
        <f>IF($D$21&lt;&gt;0,D21/$D$21*100,0)</f>
        <v>0</v>
      </c>
      <c r="F21" s="1480">
        <f>SUM(F9:F20)</f>
        <v>0</v>
      </c>
      <c r="G21" s="1480">
        <f>SUM(G9:G20)</f>
        <v>0</v>
      </c>
      <c r="H21" s="1480">
        <f>SUM(H9:H20)</f>
        <v>0</v>
      </c>
      <c r="I21" s="2713">
        <f>IF($H$21&lt;&gt;0,H21/$H$21*100,0)</f>
        <v>0</v>
      </c>
      <c r="J21" s="1362"/>
      <c r="K21" s="1480">
        <f>B21-F21</f>
        <v>0</v>
      </c>
      <c r="L21" s="1480">
        <f>IF(H21&lt;&gt;0,D21/H21*100,0)</f>
        <v>0</v>
      </c>
      <c r="M21" s="2591"/>
    </row>
    <row r="22" spans="1:13" ht="15" customHeight="1">
      <c r="A22" s="403" t="s">
        <v>190</v>
      </c>
    </row>
    <row r="23" spans="1:13" ht="15" customHeight="1">
      <c r="A23" s="403" t="s">
        <v>195</v>
      </c>
    </row>
  </sheetData>
  <mergeCells count="8">
    <mergeCell ref="A2:M2"/>
    <mergeCell ref="M7:M8"/>
    <mergeCell ref="A7:A8"/>
    <mergeCell ref="B7:E7"/>
    <mergeCell ref="F7:I7"/>
    <mergeCell ref="J7:J8"/>
    <mergeCell ref="K7:K8"/>
    <mergeCell ref="L7:L8"/>
  </mergeCells>
  <phoneticPr fontId="5" type="noConversion"/>
  <printOptions horizontalCentered="1"/>
  <pageMargins left="0.70866141732283472" right="0.70866141732283472" top="0.74803149606299213" bottom="0.74803149606299213" header="0.31496062992125984" footer="0.31496062992125984"/>
  <pageSetup paperSize="9" scale="86" fitToHeight="0" orientation="landscape" blackAndWhite="1" verticalDpi="1200" r:id="rId1"/>
  <headerFooter alignWithMargins="0"/>
  <drawing r:id="rId2"/>
  <legacyDrawing r:id="rId3"/>
  <legacyDrawingHF r:id="rId4"/>
  <oleObjects>
    <mc:AlternateContent xmlns:mc="http://schemas.openxmlformats.org/markup-compatibility/2006">
      <mc:Choice Requires="x14">
        <oleObject progId="PBrush" shapeId="107521" r:id="rId5">
          <objectPr defaultSize="0" autoPict="0" r:id="rId6">
            <anchor moveWithCells="1" sizeWithCells="1">
              <from>
                <xdr:col>13</xdr:col>
                <xdr:colOff>0</xdr:colOff>
                <xdr:row>1</xdr:row>
                <xdr:rowOff>0</xdr:rowOff>
              </from>
              <to>
                <xdr:col>13</xdr:col>
                <xdr:colOff>0</xdr:colOff>
                <xdr:row>1</xdr:row>
                <xdr:rowOff>171450</xdr:rowOff>
              </to>
            </anchor>
          </objectPr>
        </oleObject>
      </mc:Choice>
      <mc:Fallback>
        <oleObject progId="PBrush" shapeId="107521" r:id="rId5"/>
      </mc:Fallback>
    </mc:AlternateContent>
  </oleObjects>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3">
    <tabColor rgb="FF008000"/>
    <pageSetUpPr fitToPage="1"/>
  </sheetPr>
  <dimension ref="A1:M23"/>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L26" sqref="L26"/>
    </sheetView>
  </sheetViews>
  <sheetFormatPr defaultColWidth="9.140625" defaultRowHeight="12" customHeight="1"/>
  <cols>
    <col min="1" max="1" width="5.7109375" style="223" customWidth="1"/>
    <col min="2" max="2" width="24.7109375" style="223" customWidth="1"/>
    <col min="3" max="10" width="12.7109375" style="311" customWidth="1"/>
    <col min="11" max="12" width="12.7109375" style="223" customWidth="1"/>
    <col min="13" max="13" width="20.7109375" style="311" customWidth="1"/>
    <col min="14" max="16384" width="9.140625" style="311"/>
  </cols>
  <sheetData>
    <row r="1" spans="1:13" s="671" customFormat="1" ht="15" customHeight="1">
      <c r="A1" s="2691" t="str">
        <f>HYPERLINK("#利润表审定!A1","返回利润表审定")</f>
        <v>返回利润表审定</v>
      </c>
      <c r="B1" s="2692" t="str">
        <f>HYPERLINK("#利润表原报!A1","返回利润表原报")</f>
        <v>返回利润表原报</v>
      </c>
      <c r="K1" s="629"/>
      <c r="L1" s="629"/>
    </row>
    <row r="2" spans="1:13" s="294" customFormat="1" ht="30" customHeight="1">
      <c r="A2" s="547" t="s">
        <v>1345</v>
      </c>
      <c r="B2" s="716"/>
      <c r="C2" s="716"/>
      <c r="D2" s="716"/>
      <c r="E2" s="716"/>
      <c r="F2" s="716"/>
      <c r="G2" s="716"/>
      <c r="H2" s="716"/>
      <c r="I2" s="716"/>
      <c r="J2" s="716"/>
      <c r="K2" s="716"/>
      <c r="L2" s="716"/>
      <c r="M2" s="716"/>
    </row>
    <row r="3" spans="1:13" s="935" customFormat="1" ht="11.25">
      <c r="A3" s="939"/>
      <c r="B3" s="939"/>
      <c r="C3" s="940"/>
      <c r="D3" s="940"/>
      <c r="E3" s="940"/>
      <c r="F3" s="940"/>
      <c r="G3" s="940"/>
      <c r="H3" s="940"/>
      <c r="I3" s="940"/>
      <c r="J3" s="940"/>
      <c r="K3" s="943"/>
      <c r="L3" s="943"/>
      <c r="M3" s="944" t="str">
        <f>"单位："&amp;表头!$C$5</f>
        <v>单位：人民币元</v>
      </c>
    </row>
    <row r="4" spans="1:13" s="951" customFormat="1">
      <c r="A4" s="945" t="str">
        <f>"客户："&amp;表头!C3</f>
        <v>客户：</v>
      </c>
      <c r="B4" s="946"/>
      <c r="C4" s="960"/>
      <c r="D4" s="960"/>
      <c r="E4" s="960"/>
      <c r="F4" s="960"/>
      <c r="G4" s="948" t="str">
        <f>"编制人员："&amp;表头!$C$6</f>
        <v>编制人员：</v>
      </c>
      <c r="H4" s="948"/>
      <c r="I4" s="948"/>
      <c r="J4" s="948"/>
      <c r="K4" s="960"/>
      <c r="L4" s="949" t="s">
        <v>1460</v>
      </c>
      <c r="M4" s="11" t="s">
        <v>2101</v>
      </c>
    </row>
    <row r="5" spans="1:13" s="951" customFormat="1" ht="11.25">
      <c r="A5" s="945" t="str">
        <f>"报表期间："&amp;IF(AND(MONTH(表头!C4)=12,DAY(表头!C4)=31),YEAR(表头!C4)&amp;"年度",YEAR(表头!C4)&amp;"年1-"&amp;MONTH(表头!C4)&amp;"月")</f>
        <v>报表期间：2019年度</v>
      </c>
      <c r="B5" s="946"/>
      <c r="C5" s="960"/>
      <c r="D5" s="960"/>
      <c r="E5" s="960"/>
      <c r="F5" s="960"/>
      <c r="G5" s="948" t="str">
        <f>"会计主管："&amp;表头!$C$7</f>
        <v>会计主管：</v>
      </c>
      <c r="H5" s="948"/>
      <c r="I5" s="948"/>
      <c r="J5" s="948"/>
      <c r="K5" s="960"/>
      <c r="L5" s="949" t="s">
        <v>1461</v>
      </c>
      <c r="M5" s="950"/>
    </row>
    <row r="6" spans="1:13" s="962" customFormat="1" ht="8.1" customHeight="1" thickBot="1">
      <c r="A6" s="961"/>
      <c r="B6" s="961"/>
      <c r="C6" s="961"/>
      <c r="D6" s="961"/>
      <c r="E6" s="961"/>
      <c r="F6" s="961"/>
      <c r="G6" s="961"/>
      <c r="H6" s="961"/>
      <c r="I6" s="961"/>
      <c r="J6" s="961"/>
      <c r="K6" s="961"/>
      <c r="L6" s="961"/>
      <c r="M6" s="961"/>
    </row>
    <row r="7" spans="1:13" s="223" customFormat="1" ht="15" customHeight="1">
      <c r="A7" s="215" t="s">
        <v>288</v>
      </c>
      <c r="B7" s="216" t="s">
        <v>292</v>
      </c>
      <c r="C7" s="216" t="s">
        <v>285</v>
      </c>
      <c r="D7" s="546" t="s">
        <v>1071</v>
      </c>
      <c r="E7" s="546" t="s">
        <v>1079</v>
      </c>
      <c r="F7" s="546" t="s">
        <v>2657</v>
      </c>
      <c r="G7" s="216" t="s">
        <v>286</v>
      </c>
      <c r="H7" s="546" t="s">
        <v>1073</v>
      </c>
      <c r="I7" s="546" t="s">
        <v>1080</v>
      </c>
      <c r="J7" s="546" t="s">
        <v>2657</v>
      </c>
      <c r="K7" s="216" t="s">
        <v>287</v>
      </c>
      <c r="L7" s="546" t="s">
        <v>2606</v>
      </c>
      <c r="M7" s="1945" t="s">
        <v>1459</v>
      </c>
    </row>
    <row r="8" spans="1:13" ht="15" customHeight="1">
      <c r="A8" s="406">
        <v>1</v>
      </c>
      <c r="B8" s="920" t="s">
        <v>378</v>
      </c>
      <c r="C8" s="1360"/>
      <c r="D8" s="1940"/>
      <c r="E8" s="1941">
        <f>C8+D8</f>
        <v>0</v>
      </c>
      <c r="F8" s="1941">
        <f>IF(E$21=0,0,E8/E$21*100)</f>
        <v>0</v>
      </c>
      <c r="G8" s="1360"/>
      <c r="H8" s="1940"/>
      <c r="I8" s="1941">
        <f>G8+H8</f>
        <v>0</v>
      </c>
      <c r="J8" s="1941">
        <f>IF(I$21=0,0,I8/I$21*100)</f>
        <v>0</v>
      </c>
      <c r="K8" s="1942">
        <f>E8-I8</f>
        <v>0</v>
      </c>
      <c r="L8" s="1942">
        <f>IF(I8&lt;&gt;0,K8/I8*100,0)</f>
        <v>0</v>
      </c>
      <c r="M8" s="982"/>
    </row>
    <row r="9" spans="1:13" ht="15" customHeight="1">
      <c r="A9" s="406">
        <v>2</v>
      </c>
      <c r="B9" s="920" t="s">
        <v>379</v>
      </c>
      <c r="C9" s="1360"/>
      <c r="D9" s="1940"/>
      <c r="E9" s="1941">
        <f t="shared" ref="E9:E20" si="0">C9+D9</f>
        <v>0</v>
      </c>
      <c r="F9" s="1941">
        <f t="shared" ref="F9:F20" si="1">IF(E$21=0,0,E9/E$21*100)</f>
        <v>0</v>
      </c>
      <c r="G9" s="1360"/>
      <c r="H9" s="1940"/>
      <c r="I9" s="1941">
        <f t="shared" ref="I9:I20" si="2">G9+H9</f>
        <v>0</v>
      </c>
      <c r="J9" s="1941">
        <f t="shared" ref="J9:J20" si="3">IF(I$21=0,0,I9/I$21*100)</f>
        <v>0</v>
      </c>
      <c r="K9" s="1942">
        <f t="shared" ref="K9:K20" si="4">E9-I9</f>
        <v>0</v>
      </c>
      <c r="L9" s="1942">
        <f t="shared" ref="L9:L20" si="5">IF(I9&lt;&gt;0,K9/I9*100,0)</f>
        <v>0</v>
      </c>
      <c r="M9" s="982"/>
    </row>
    <row r="10" spans="1:13" ht="15" customHeight="1">
      <c r="A10" s="406">
        <v>3</v>
      </c>
      <c r="B10" s="920" t="s">
        <v>380</v>
      </c>
      <c r="C10" s="1360"/>
      <c r="D10" s="1940"/>
      <c r="E10" s="1941">
        <f t="shared" si="0"/>
        <v>0</v>
      </c>
      <c r="F10" s="1941">
        <f t="shared" si="1"/>
        <v>0</v>
      </c>
      <c r="G10" s="1360"/>
      <c r="H10" s="1940"/>
      <c r="I10" s="1941">
        <f t="shared" si="2"/>
        <v>0</v>
      </c>
      <c r="J10" s="1941">
        <f t="shared" si="3"/>
        <v>0</v>
      </c>
      <c r="K10" s="1942">
        <f t="shared" si="4"/>
        <v>0</v>
      </c>
      <c r="L10" s="1942">
        <f t="shared" si="5"/>
        <v>0</v>
      </c>
      <c r="M10" s="982"/>
    </row>
    <row r="11" spans="1:13" ht="15" customHeight="1">
      <c r="A11" s="406">
        <v>4</v>
      </c>
      <c r="B11" s="920" t="s">
        <v>381</v>
      </c>
      <c r="C11" s="1360"/>
      <c r="D11" s="1940"/>
      <c r="E11" s="1941">
        <f t="shared" si="0"/>
        <v>0</v>
      </c>
      <c r="F11" s="1941">
        <f t="shared" si="1"/>
        <v>0</v>
      </c>
      <c r="G11" s="1360"/>
      <c r="H11" s="1940"/>
      <c r="I11" s="1941">
        <f t="shared" si="2"/>
        <v>0</v>
      </c>
      <c r="J11" s="1941">
        <f t="shared" si="3"/>
        <v>0</v>
      </c>
      <c r="K11" s="1942">
        <f t="shared" si="4"/>
        <v>0</v>
      </c>
      <c r="L11" s="1942">
        <f t="shared" si="5"/>
        <v>0</v>
      </c>
      <c r="M11" s="982"/>
    </row>
    <row r="12" spans="1:13" ht="15" customHeight="1">
      <c r="A12" s="406">
        <v>5</v>
      </c>
      <c r="B12" s="920" t="s">
        <v>382</v>
      </c>
      <c r="C12" s="1360"/>
      <c r="D12" s="1940"/>
      <c r="E12" s="1941">
        <f t="shared" si="0"/>
        <v>0</v>
      </c>
      <c r="F12" s="1941">
        <f t="shared" si="1"/>
        <v>0</v>
      </c>
      <c r="G12" s="1360"/>
      <c r="H12" s="1940"/>
      <c r="I12" s="1941">
        <f t="shared" si="2"/>
        <v>0</v>
      </c>
      <c r="J12" s="1941">
        <f t="shared" si="3"/>
        <v>0</v>
      </c>
      <c r="K12" s="1942">
        <f t="shared" si="4"/>
        <v>0</v>
      </c>
      <c r="L12" s="1942">
        <f t="shared" si="5"/>
        <v>0</v>
      </c>
      <c r="M12" s="982"/>
    </row>
    <row r="13" spans="1:13" ht="15" customHeight="1">
      <c r="A13" s="406">
        <v>6</v>
      </c>
      <c r="B13" s="920" t="s">
        <v>383</v>
      </c>
      <c r="C13" s="1360"/>
      <c r="D13" s="1940"/>
      <c r="E13" s="1941">
        <f t="shared" si="0"/>
        <v>0</v>
      </c>
      <c r="F13" s="1941">
        <f t="shared" si="1"/>
        <v>0</v>
      </c>
      <c r="G13" s="1360"/>
      <c r="H13" s="1940"/>
      <c r="I13" s="1941">
        <f t="shared" si="2"/>
        <v>0</v>
      </c>
      <c r="J13" s="1941">
        <f t="shared" si="3"/>
        <v>0</v>
      </c>
      <c r="K13" s="1942">
        <f t="shared" si="4"/>
        <v>0</v>
      </c>
      <c r="L13" s="1942">
        <f t="shared" si="5"/>
        <v>0</v>
      </c>
      <c r="M13" s="982"/>
    </row>
    <row r="14" spans="1:13" ht="15" customHeight="1">
      <c r="A14" s="406">
        <v>7</v>
      </c>
      <c r="B14" s="920" t="s">
        <v>384</v>
      </c>
      <c r="C14" s="1360"/>
      <c r="D14" s="1940"/>
      <c r="E14" s="1941">
        <f t="shared" si="0"/>
        <v>0</v>
      </c>
      <c r="F14" s="1941">
        <f t="shared" si="1"/>
        <v>0</v>
      </c>
      <c r="G14" s="1360"/>
      <c r="H14" s="1940"/>
      <c r="I14" s="1941">
        <f t="shared" si="2"/>
        <v>0</v>
      </c>
      <c r="J14" s="1941">
        <f t="shared" si="3"/>
        <v>0</v>
      </c>
      <c r="K14" s="1942">
        <f t="shared" si="4"/>
        <v>0</v>
      </c>
      <c r="L14" s="1942">
        <f t="shared" si="5"/>
        <v>0</v>
      </c>
      <c r="M14" s="982"/>
    </row>
    <row r="15" spans="1:13" ht="15" customHeight="1">
      <c r="A15" s="406">
        <v>8</v>
      </c>
      <c r="B15" s="920" t="s">
        <v>599</v>
      </c>
      <c r="C15" s="1360"/>
      <c r="D15" s="1940"/>
      <c r="E15" s="1941">
        <f t="shared" si="0"/>
        <v>0</v>
      </c>
      <c r="F15" s="1941">
        <f t="shared" si="1"/>
        <v>0</v>
      </c>
      <c r="G15" s="1360"/>
      <c r="H15" s="1940"/>
      <c r="I15" s="1941">
        <f t="shared" si="2"/>
        <v>0</v>
      </c>
      <c r="J15" s="1941">
        <f t="shared" si="3"/>
        <v>0</v>
      </c>
      <c r="K15" s="1942">
        <f t="shared" si="4"/>
        <v>0</v>
      </c>
      <c r="L15" s="1942">
        <f t="shared" si="5"/>
        <v>0</v>
      </c>
      <c r="M15" s="982"/>
    </row>
    <row r="16" spans="1:13" ht="15" customHeight="1">
      <c r="A16" s="406">
        <v>9</v>
      </c>
      <c r="B16" s="920" t="s">
        <v>385</v>
      </c>
      <c r="C16" s="1360"/>
      <c r="D16" s="1940"/>
      <c r="E16" s="1941">
        <f t="shared" si="0"/>
        <v>0</v>
      </c>
      <c r="F16" s="1941">
        <f t="shared" si="1"/>
        <v>0</v>
      </c>
      <c r="G16" s="1360"/>
      <c r="H16" s="1940"/>
      <c r="I16" s="1941">
        <f t="shared" si="2"/>
        <v>0</v>
      </c>
      <c r="J16" s="1941">
        <f t="shared" si="3"/>
        <v>0</v>
      </c>
      <c r="K16" s="1942">
        <f t="shared" si="4"/>
        <v>0</v>
      </c>
      <c r="L16" s="1942">
        <f t="shared" si="5"/>
        <v>0</v>
      </c>
      <c r="M16" s="982"/>
    </row>
    <row r="17" spans="1:13" ht="15" customHeight="1">
      <c r="A17" s="406">
        <v>10</v>
      </c>
      <c r="B17" s="920" t="s">
        <v>386</v>
      </c>
      <c r="C17" s="1360"/>
      <c r="D17" s="1940"/>
      <c r="E17" s="1941">
        <f t="shared" si="0"/>
        <v>0</v>
      </c>
      <c r="F17" s="1941">
        <f t="shared" si="1"/>
        <v>0</v>
      </c>
      <c r="G17" s="1360"/>
      <c r="H17" s="1940"/>
      <c r="I17" s="1941">
        <f t="shared" si="2"/>
        <v>0</v>
      </c>
      <c r="J17" s="1941">
        <f t="shared" si="3"/>
        <v>0</v>
      </c>
      <c r="K17" s="1942">
        <f t="shared" si="4"/>
        <v>0</v>
      </c>
      <c r="L17" s="1942">
        <f t="shared" si="5"/>
        <v>0</v>
      </c>
      <c r="M17" s="982"/>
    </row>
    <row r="18" spans="1:13" ht="15" customHeight="1">
      <c r="A18" s="406">
        <v>11</v>
      </c>
      <c r="B18" s="920" t="s">
        <v>388</v>
      </c>
      <c r="C18" s="1360"/>
      <c r="D18" s="1940"/>
      <c r="E18" s="1941">
        <f t="shared" si="0"/>
        <v>0</v>
      </c>
      <c r="F18" s="1941">
        <f t="shared" si="1"/>
        <v>0</v>
      </c>
      <c r="G18" s="1360"/>
      <c r="H18" s="1940"/>
      <c r="I18" s="1941">
        <f t="shared" si="2"/>
        <v>0</v>
      </c>
      <c r="J18" s="1941">
        <f t="shared" si="3"/>
        <v>0</v>
      </c>
      <c r="K18" s="1942">
        <f t="shared" si="4"/>
        <v>0</v>
      </c>
      <c r="L18" s="1942">
        <f t="shared" si="5"/>
        <v>0</v>
      </c>
      <c r="M18" s="982"/>
    </row>
    <row r="19" spans="1:13" ht="15" customHeight="1">
      <c r="A19" s="406">
        <v>12</v>
      </c>
      <c r="B19" s="920" t="s">
        <v>2018</v>
      </c>
      <c r="C19" s="1360"/>
      <c r="D19" s="1940"/>
      <c r="E19" s="1941">
        <f t="shared" si="0"/>
        <v>0</v>
      </c>
      <c r="F19" s="1941">
        <f t="shared" si="1"/>
        <v>0</v>
      </c>
      <c r="G19" s="1360"/>
      <c r="H19" s="1940"/>
      <c r="I19" s="1941">
        <f t="shared" si="2"/>
        <v>0</v>
      </c>
      <c r="J19" s="1941">
        <f t="shared" si="3"/>
        <v>0</v>
      </c>
      <c r="K19" s="1942">
        <f t="shared" si="4"/>
        <v>0</v>
      </c>
      <c r="L19" s="1942">
        <f t="shared" si="5"/>
        <v>0</v>
      </c>
      <c r="M19" s="982"/>
    </row>
    <row r="20" spans="1:13" ht="15" customHeight="1">
      <c r="A20" s="406">
        <v>13</v>
      </c>
      <c r="B20" s="920" t="s">
        <v>2017</v>
      </c>
      <c r="C20" s="1360"/>
      <c r="D20" s="1940"/>
      <c r="E20" s="1941">
        <f t="shared" si="0"/>
        <v>0</v>
      </c>
      <c r="F20" s="1941">
        <f t="shared" si="1"/>
        <v>0</v>
      </c>
      <c r="G20" s="1360"/>
      <c r="H20" s="1940"/>
      <c r="I20" s="1941">
        <f t="shared" si="2"/>
        <v>0</v>
      </c>
      <c r="J20" s="1941">
        <f t="shared" si="3"/>
        <v>0</v>
      </c>
      <c r="K20" s="1942">
        <f t="shared" si="4"/>
        <v>0</v>
      </c>
      <c r="L20" s="1942">
        <f t="shared" si="5"/>
        <v>0</v>
      </c>
      <c r="M20" s="982"/>
    </row>
    <row r="21" spans="1:13" s="223" customFormat="1" ht="15" customHeight="1" thickBot="1">
      <c r="A21" s="3179" t="s">
        <v>16</v>
      </c>
      <c r="B21" s="3180"/>
      <c r="C21" s="1944">
        <f t="shared" ref="C21:K21" si="6">SUM(C8:C20)</f>
        <v>0</v>
      </c>
      <c r="D21" s="1944">
        <f t="shared" si="6"/>
        <v>0</v>
      </c>
      <c r="E21" s="1944">
        <f t="shared" si="6"/>
        <v>0</v>
      </c>
      <c r="F21" s="1944">
        <f>SUM(F8:F20)</f>
        <v>0</v>
      </c>
      <c r="G21" s="1944">
        <f t="shared" si="6"/>
        <v>0</v>
      </c>
      <c r="H21" s="1944">
        <f t="shared" si="6"/>
        <v>0</v>
      </c>
      <c r="I21" s="1944">
        <f t="shared" si="6"/>
        <v>0</v>
      </c>
      <c r="J21" s="1944">
        <f>SUM(J8:J20)</f>
        <v>0</v>
      </c>
      <c r="K21" s="1944">
        <f t="shared" si="6"/>
        <v>0</v>
      </c>
      <c r="L21" s="1944">
        <f>IF(G21&lt;&gt;0,K21/G21*100,0)</f>
        <v>0</v>
      </c>
      <c r="M21" s="1946"/>
    </row>
    <row r="22" spans="1:13" ht="15" customHeight="1">
      <c r="A22" s="223" t="s">
        <v>190</v>
      </c>
    </row>
    <row r="23" spans="1:13" ht="15" customHeight="1">
      <c r="A23" s="223" t="s">
        <v>194</v>
      </c>
    </row>
  </sheetData>
  <sheetProtection formatColumns="0" formatRows="0"/>
  <mergeCells count="1">
    <mergeCell ref="A21:B21"/>
  </mergeCells>
  <phoneticPr fontId="5" type="noConversion"/>
  <printOptions horizontalCentered="1"/>
  <pageMargins left="0.70866141732283472" right="0.70866141732283472" top="0.74803149606299213" bottom="0.74803149606299213" header="0.31496062992125984" footer="0.31496062992125984"/>
  <pageSetup paperSize="9" scale="82" fitToHeight="0" orientation="landscape" blackAndWhite="1" verticalDpi="1200" r:id="rId1"/>
  <headerFooter alignWithMargins="0"/>
  <legacyDrawingHF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4">
    <tabColor rgb="FF008000"/>
    <pageSetUpPr fitToPage="1"/>
  </sheetPr>
  <dimension ref="A1:M26"/>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J25" sqref="J25"/>
    </sheetView>
  </sheetViews>
  <sheetFormatPr defaultColWidth="9.140625" defaultRowHeight="12" customHeight="1"/>
  <cols>
    <col min="1" max="1" width="5.7109375" style="223" customWidth="1"/>
    <col min="2" max="2" width="24.7109375" style="223" customWidth="1"/>
    <col min="3" max="10" width="12.7109375" style="311" customWidth="1"/>
    <col min="11" max="12" width="12.7109375" style="223" customWidth="1"/>
    <col min="13" max="13" width="20.7109375" style="311" customWidth="1"/>
    <col min="14" max="16384" width="9.140625" style="311"/>
  </cols>
  <sheetData>
    <row r="1" spans="1:13" s="671" customFormat="1" ht="15" customHeight="1">
      <c r="A1" s="2691" t="str">
        <f>HYPERLINK("#利润表审定!A1","返回利润表审定")</f>
        <v>返回利润表审定</v>
      </c>
      <c r="B1" s="2692" t="str">
        <f>HYPERLINK("#利润表原报!A1","返回利润表原报")</f>
        <v>返回利润表原报</v>
      </c>
      <c r="K1" s="629"/>
      <c r="L1" s="629"/>
    </row>
    <row r="2" spans="1:13" s="707" customFormat="1" ht="30" customHeight="1">
      <c r="A2" s="914" t="s">
        <v>1346</v>
      </c>
      <c r="B2" s="798"/>
      <c r="C2" s="798"/>
      <c r="D2" s="798"/>
      <c r="E2" s="798"/>
      <c r="F2" s="798"/>
      <c r="G2" s="798"/>
      <c r="H2" s="798"/>
      <c r="I2" s="798"/>
      <c r="J2" s="798"/>
      <c r="K2" s="798"/>
      <c r="L2" s="798"/>
      <c r="M2" s="798"/>
    </row>
    <row r="3" spans="1:13" s="935" customFormat="1" ht="11.25">
      <c r="A3" s="939"/>
      <c r="B3" s="939"/>
      <c r="C3" s="3181"/>
      <c r="D3" s="3181"/>
      <c r="E3" s="3181"/>
      <c r="F3" s="3181"/>
      <c r="G3" s="3181"/>
      <c r="H3" s="940"/>
      <c r="I3" s="940"/>
      <c r="J3" s="940"/>
      <c r="K3" s="940"/>
      <c r="L3" s="940"/>
      <c r="M3" s="944" t="str">
        <f>"单位："&amp;表头!$C$5</f>
        <v>单位：人民币元</v>
      </c>
    </row>
    <row r="4" spans="1:13" s="951" customFormat="1">
      <c r="A4" s="945" t="str">
        <f>"客户："&amp;表头!C3</f>
        <v>客户：</v>
      </c>
      <c r="B4" s="945"/>
      <c r="C4" s="945"/>
      <c r="D4" s="945"/>
      <c r="E4" s="945"/>
      <c r="F4" s="945"/>
      <c r="G4" s="948" t="str">
        <f>"编制人员："&amp;表头!$C$6</f>
        <v>编制人员：</v>
      </c>
      <c r="H4" s="948"/>
      <c r="I4" s="948"/>
      <c r="J4" s="948"/>
      <c r="K4" s="960"/>
      <c r="L4" s="949" t="s">
        <v>1460</v>
      </c>
      <c r="M4" s="2085" t="s">
        <v>172</v>
      </c>
    </row>
    <row r="5" spans="1:13" s="951" customFormat="1" ht="11.25">
      <c r="A5" s="945" t="str">
        <f>"报表期间："&amp;IF(AND(MONTH(表头!C4)=12,DAY(表头!C4)=31),YEAR(表头!C4)&amp;"年度",YEAR(表头!C4)&amp;"年1-"&amp;MONTH(表头!C4)&amp;"月")</f>
        <v>报表期间：2019年度</v>
      </c>
      <c r="B5" s="945"/>
      <c r="C5" s="945"/>
      <c r="D5" s="945"/>
      <c r="E5" s="945"/>
      <c r="F5" s="945"/>
      <c r="G5" s="948" t="str">
        <f>"会计主管："&amp;表头!$C$7</f>
        <v>会计主管：</v>
      </c>
      <c r="H5" s="948"/>
      <c r="I5" s="948"/>
      <c r="J5" s="948"/>
      <c r="K5" s="960"/>
      <c r="L5" s="949" t="s">
        <v>1461</v>
      </c>
      <c r="M5" s="950"/>
    </row>
    <row r="6" spans="1:13" s="962" customFormat="1" ht="8.1" customHeight="1" thickBot="1">
      <c r="A6" s="961"/>
      <c r="B6" s="961"/>
      <c r="C6" s="961"/>
      <c r="D6" s="961"/>
      <c r="E6" s="961"/>
      <c r="F6" s="961"/>
      <c r="G6" s="961"/>
      <c r="H6" s="961"/>
      <c r="I6" s="961"/>
      <c r="J6" s="961"/>
      <c r="K6" s="961"/>
      <c r="L6" s="961"/>
      <c r="M6" s="961"/>
    </row>
    <row r="7" spans="1:13" s="223" customFormat="1" ht="15" customHeight="1">
      <c r="A7" s="215" t="s">
        <v>288</v>
      </c>
      <c r="B7" s="216" t="s">
        <v>292</v>
      </c>
      <c r="C7" s="216" t="s">
        <v>285</v>
      </c>
      <c r="D7" s="546" t="s">
        <v>1071</v>
      </c>
      <c r="E7" s="546" t="s">
        <v>1072</v>
      </c>
      <c r="F7" s="546" t="s">
        <v>2657</v>
      </c>
      <c r="G7" s="216" t="s">
        <v>286</v>
      </c>
      <c r="H7" s="546" t="s">
        <v>1073</v>
      </c>
      <c r="I7" s="546" t="s">
        <v>1074</v>
      </c>
      <c r="J7" s="546" t="s">
        <v>2657</v>
      </c>
      <c r="K7" s="216" t="s">
        <v>287</v>
      </c>
      <c r="L7" s="546" t="s">
        <v>2606</v>
      </c>
      <c r="M7" s="1945" t="s">
        <v>1459</v>
      </c>
    </row>
    <row r="8" spans="1:13" ht="15" customHeight="1">
      <c r="A8" s="2165">
        <v>1</v>
      </c>
      <c r="B8" s="920" t="s">
        <v>378</v>
      </c>
      <c r="C8" s="1360"/>
      <c r="D8" s="1940"/>
      <c r="E8" s="1941">
        <f>C8+D8</f>
        <v>0</v>
      </c>
      <c r="F8" s="1941">
        <f>IF(E$24=0,0,E8/E$24*100)</f>
        <v>0</v>
      </c>
      <c r="G8" s="1360"/>
      <c r="H8" s="1940"/>
      <c r="I8" s="1941">
        <f>G8+H8</f>
        <v>0</v>
      </c>
      <c r="J8" s="1941">
        <f>IF(I$24=0,0,I8/I$24*100)</f>
        <v>0</v>
      </c>
      <c r="K8" s="1942">
        <f>E8-I8</f>
        <v>0</v>
      </c>
      <c r="L8" s="1942">
        <f>IF(I8&lt;&gt;0,K8/I8*100,0)</f>
        <v>0</v>
      </c>
      <c r="M8" s="982"/>
    </row>
    <row r="9" spans="1:13" ht="15" customHeight="1">
      <c r="A9" s="2165">
        <v>2</v>
      </c>
      <c r="B9" s="920" t="s">
        <v>379</v>
      </c>
      <c r="C9" s="1360"/>
      <c r="D9" s="1940"/>
      <c r="E9" s="1941">
        <f t="shared" ref="E9:E22" si="0">C9+D9</f>
        <v>0</v>
      </c>
      <c r="F9" s="1941">
        <f t="shared" ref="F9:F22" si="1">IF(E$24=0,0,E9/E$24*100)</f>
        <v>0</v>
      </c>
      <c r="G9" s="1360"/>
      <c r="H9" s="1940"/>
      <c r="I9" s="1941">
        <f t="shared" ref="I9:I22" si="2">G9+H9</f>
        <v>0</v>
      </c>
      <c r="J9" s="1941">
        <f t="shared" ref="J9:J22" si="3">IF(I$24=0,0,I9/I$24*100)</f>
        <v>0</v>
      </c>
      <c r="K9" s="1942">
        <f t="shared" ref="K9:K22" si="4">E9-I9</f>
        <v>0</v>
      </c>
      <c r="L9" s="1942">
        <f t="shared" ref="L9:L22" si="5">IF(I9&lt;&gt;0,K9/I9*100,0)</f>
        <v>0</v>
      </c>
      <c r="M9" s="982"/>
    </row>
    <row r="10" spans="1:13" ht="15" customHeight="1">
      <c r="A10" s="2165">
        <v>3</v>
      </c>
      <c r="B10" s="920" t="s">
        <v>380</v>
      </c>
      <c r="C10" s="1360"/>
      <c r="D10" s="1940"/>
      <c r="E10" s="1941">
        <f t="shared" si="0"/>
        <v>0</v>
      </c>
      <c r="F10" s="1941">
        <f t="shared" si="1"/>
        <v>0</v>
      </c>
      <c r="G10" s="1360"/>
      <c r="H10" s="1940"/>
      <c r="I10" s="1941">
        <f t="shared" si="2"/>
        <v>0</v>
      </c>
      <c r="J10" s="1941">
        <f t="shared" si="3"/>
        <v>0</v>
      </c>
      <c r="K10" s="1942">
        <f t="shared" si="4"/>
        <v>0</v>
      </c>
      <c r="L10" s="1942">
        <f t="shared" si="5"/>
        <v>0</v>
      </c>
      <c r="M10" s="982"/>
    </row>
    <row r="11" spans="1:13" ht="15" customHeight="1">
      <c r="A11" s="2165">
        <v>4</v>
      </c>
      <c r="B11" s="920" t="s">
        <v>389</v>
      </c>
      <c r="C11" s="1360"/>
      <c r="D11" s="1940"/>
      <c r="E11" s="1941">
        <f t="shared" si="0"/>
        <v>0</v>
      </c>
      <c r="F11" s="1941">
        <f t="shared" si="1"/>
        <v>0</v>
      </c>
      <c r="G11" s="1360"/>
      <c r="H11" s="1940"/>
      <c r="I11" s="1941">
        <f t="shared" si="2"/>
        <v>0</v>
      </c>
      <c r="J11" s="1941">
        <f t="shared" si="3"/>
        <v>0</v>
      </c>
      <c r="K11" s="1942">
        <f t="shared" si="4"/>
        <v>0</v>
      </c>
      <c r="L11" s="1942">
        <f t="shared" si="5"/>
        <v>0</v>
      </c>
      <c r="M11" s="982"/>
    </row>
    <row r="12" spans="1:13" ht="15" customHeight="1">
      <c r="A12" s="2165">
        <v>5</v>
      </c>
      <c r="B12" s="920" t="s">
        <v>385</v>
      </c>
      <c r="C12" s="1360"/>
      <c r="D12" s="1940"/>
      <c r="E12" s="1941">
        <f t="shared" si="0"/>
        <v>0</v>
      </c>
      <c r="F12" s="1941">
        <f t="shared" si="1"/>
        <v>0</v>
      </c>
      <c r="G12" s="1360"/>
      <c r="H12" s="1940"/>
      <c r="I12" s="1941">
        <f t="shared" si="2"/>
        <v>0</v>
      </c>
      <c r="J12" s="1941">
        <f t="shared" si="3"/>
        <v>0</v>
      </c>
      <c r="K12" s="1942">
        <f t="shared" si="4"/>
        <v>0</v>
      </c>
      <c r="L12" s="1942">
        <f t="shared" si="5"/>
        <v>0</v>
      </c>
      <c r="M12" s="982"/>
    </row>
    <row r="13" spans="1:13" ht="15" customHeight="1">
      <c r="A13" s="2165">
        <v>6</v>
      </c>
      <c r="B13" s="920" t="s">
        <v>390</v>
      </c>
      <c r="C13" s="1360"/>
      <c r="D13" s="1940"/>
      <c r="E13" s="1941">
        <f t="shared" si="0"/>
        <v>0</v>
      </c>
      <c r="F13" s="1941">
        <f t="shared" si="1"/>
        <v>0</v>
      </c>
      <c r="G13" s="1360"/>
      <c r="H13" s="1940"/>
      <c r="I13" s="1941">
        <f t="shared" si="2"/>
        <v>0</v>
      </c>
      <c r="J13" s="1941">
        <f t="shared" si="3"/>
        <v>0</v>
      </c>
      <c r="K13" s="1942">
        <f t="shared" si="4"/>
        <v>0</v>
      </c>
      <c r="L13" s="1942">
        <f t="shared" si="5"/>
        <v>0</v>
      </c>
      <c r="M13" s="982"/>
    </row>
    <row r="14" spans="1:13" ht="15" customHeight="1">
      <c r="A14" s="2165">
        <v>7</v>
      </c>
      <c r="B14" s="920" t="s">
        <v>391</v>
      </c>
      <c r="C14" s="1360"/>
      <c r="D14" s="1940"/>
      <c r="E14" s="1941">
        <f t="shared" si="0"/>
        <v>0</v>
      </c>
      <c r="F14" s="1941">
        <f t="shared" si="1"/>
        <v>0</v>
      </c>
      <c r="G14" s="1360"/>
      <c r="H14" s="1940"/>
      <c r="I14" s="1941">
        <f t="shared" si="2"/>
        <v>0</v>
      </c>
      <c r="J14" s="1941">
        <f t="shared" si="3"/>
        <v>0</v>
      </c>
      <c r="K14" s="1942">
        <f t="shared" si="4"/>
        <v>0</v>
      </c>
      <c r="L14" s="1942">
        <f t="shared" si="5"/>
        <v>0</v>
      </c>
      <c r="M14" s="982"/>
    </row>
    <row r="15" spans="1:13" ht="15" customHeight="1">
      <c r="A15" s="2165">
        <v>8</v>
      </c>
      <c r="B15" s="920" t="s">
        <v>387</v>
      </c>
      <c r="C15" s="1360"/>
      <c r="D15" s="1940"/>
      <c r="E15" s="1941">
        <f t="shared" si="0"/>
        <v>0</v>
      </c>
      <c r="F15" s="1941">
        <f t="shared" si="1"/>
        <v>0</v>
      </c>
      <c r="G15" s="1360"/>
      <c r="H15" s="1940"/>
      <c r="I15" s="1941">
        <f t="shared" si="2"/>
        <v>0</v>
      </c>
      <c r="J15" s="1941">
        <f t="shared" si="3"/>
        <v>0</v>
      </c>
      <c r="K15" s="1942">
        <f t="shared" si="4"/>
        <v>0</v>
      </c>
      <c r="L15" s="1942">
        <f t="shared" si="5"/>
        <v>0</v>
      </c>
      <c r="M15" s="982"/>
    </row>
    <row r="16" spans="1:13" ht="15" customHeight="1">
      <c r="A16" s="2165">
        <v>9</v>
      </c>
      <c r="B16" s="920" t="s">
        <v>392</v>
      </c>
      <c r="C16" s="1360"/>
      <c r="D16" s="1940"/>
      <c r="E16" s="1941">
        <f t="shared" si="0"/>
        <v>0</v>
      </c>
      <c r="F16" s="1941">
        <f t="shared" si="1"/>
        <v>0</v>
      </c>
      <c r="G16" s="1360"/>
      <c r="H16" s="1940"/>
      <c r="I16" s="1941">
        <f t="shared" si="2"/>
        <v>0</v>
      </c>
      <c r="J16" s="1941">
        <f t="shared" si="3"/>
        <v>0</v>
      </c>
      <c r="K16" s="1942">
        <f t="shared" si="4"/>
        <v>0</v>
      </c>
      <c r="L16" s="1942">
        <f t="shared" si="5"/>
        <v>0</v>
      </c>
      <c r="M16" s="982"/>
    </row>
    <row r="17" spans="1:13" ht="15" customHeight="1">
      <c r="A17" s="2165">
        <v>10</v>
      </c>
      <c r="B17" s="920" t="s">
        <v>393</v>
      </c>
      <c r="C17" s="1360"/>
      <c r="D17" s="1940"/>
      <c r="E17" s="1941">
        <f t="shared" si="0"/>
        <v>0</v>
      </c>
      <c r="F17" s="1941">
        <f t="shared" si="1"/>
        <v>0</v>
      </c>
      <c r="G17" s="1360"/>
      <c r="H17" s="1940"/>
      <c r="I17" s="1941">
        <f t="shared" si="2"/>
        <v>0</v>
      </c>
      <c r="J17" s="1941">
        <f t="shared" si="3"/>
        <v>0</v>
      </c>
      <c r="K17" s="1942">
        <f t="shared" si="4"/>
        <v>0</v>
      </c>
      <c r="L17" s="1942">
        <f t="shared" si="5"/>
        <v>0</v>
      </c>
      <c r="M17" s="982"/>
    </row>
    <row r="18" spans="1:13" ht="15" customHeight="1">
      <c r="A18" s="2165">
        <v>11</v>
      </c>
      <c r="B18" s="920" t="s">
        <v>394</v>
      </c>
      <c r="C18" s="1360"/>
      <c r="D18" s="1940"/>
      <c r="E18" s="1941">
        <f t="shared" si="0"/>
        <v>0</v>
      </c>
      <c r="F18" s="1941">
        <f t="shared" si="1"/>
        <v>0</v>
      </c>
      <c r="G18" s="1360"/>
      <c r="H18" s="1940"/>
      <c r="I18" s="1941">
        <f t="shared" si="2"/>
        <v>0</v>
      </c>
      <c r="J18" s="1941">
        <f t="shared" si="3"/>
        <v>0</v>
      </c>
      <c r="K18" s="1942">
        <f t="shared" si="4"/>
        <v>0</v>
      </c>
      <c r="L18" s="1942">
        <f t="shared" si="5"/>
        <v>0</v>
      </c>
      <c r="M18" s="982"/>
    </row>
    <row r="19" spans="1:13" ht="15" customHeight="1">
      <c r="A19" s="2165">
        <v>12</v>
      </c>
      <c r="B19" s="920" t="s">
        <v>395</v>
      </c>
      <c r="C19" s="1360"/>
      <c r="D19" s="1940"/>
      <c r="E19" s="1941">
        <f t="shared" si="0"/>
        <v>0</v>
      </c>
      <c r="F19" s="1941">
        <f t="shared" si="1"/>
        <v>0</v>
      </c>
      <c r="G19" s="1360"/>
      <c r="H19" s="1940"/>
      <c r="I19" s="1941">
        <f t="shared" si="2"/>
        <v>0</v>
      </c>
      <c r="J19" s="1941">
        <f t="shared" si="3"/>
        <v>0</v>
      </c>
      <c r="K19" s="1942">
        <f t="shared" si="4"/>
        <v>0</v>
      </c>
      <c r="L19" s="1942">
        <f t="shared" si="5"/>
        <v>0</v>
      </c>
      <c r="M19" s="982"/>
    </row>
    <row r="20" spans="1:13" ht="15" customHeight="1">
      <c r="A20" s="2165">
        <v>13</v>
      </c>
      <c r="B20" s="920" t="s">
        <v>2018</v>
      </c>
      <c r="C20" s="1360"/>
      <c r="D20" s="1940"/>
      <c r="E20" s="1941">
        <f t="shared" si="0"/>
        <v>0</v>
      </c>
      <c r="F20" s="1941">
        <f t="shared" si="1"/>
        <v>0</v>
      </c>
      <c r="G20" s="1360"/>
      <c r="H20" s="1940"/>
      <c r="I20" s="1941">
        <f t="shared" si="2"/>
        <v>0</v>
      </c>
      <c r="J20" s="1941">
        <f t="shared" si="3"/>
        <v>0</v>
      </c>
      <c r="K20" s="1942">
        <f t="shared" si="4"/>
        <v>0</v>
      </c>
      <c r="L20" s="1942">
        <f t="shared" si="5"/>
        <v>0</v>
      </c>
      <c r="M20" s="982"/>
    </row>
    <row r="21" spans="1:13" ht="15" customHeight="1">
      <c r="A21" s="2165">
        <v>14</v>
      </c>
      <c r="B21" s="920" t="s">
        <v>2017</v>
      </c>
      <c r="C21" s="1360"/>
      <c r="D21" s="1940"/>
      <c r="E21" s="1941">
        <f t="shared" si="0"/>
        <v>0</v>
      </c>
      <c r="F21" s="1941">
        <f t="shared" si="1"/>
        <v>0</v>
      </c>
      <c r="G21" s="1360"/>
      <c r="H21" s="1940"/>
      <c r="I21" s="1941">
        <f t="shared" si="2"/>
        <v>0</v>
      </c>
      <c r="J21" s="1941">
        <f t="shared" si="3"/>
        <v>0</v>
      </c>
      <c r="K21" s="1942">
        <f t="shared" si="4"/>
        <v>0</v>
      </c>
      <c r="L21" s="1942">
        <f t="shared" si="5"/>
        <v>0</v>
      </c>
      <c r="M21" s="982"/>
    </row>
    <row r="22" spans="1:13" ht="15" customHeight="1">
      <c r="A22" s="2165"/>
      <c r="B22" s="920"/>
      <c r="C22" s="1360"/>
      <c r="D22" s="1940"/>
      <c r="E22" s="1941">
        <f t="shared" si="0"/>
        <v>0</v>
      </c>
      <c r="F22" s="1941">
        <f t="shared" si="1"/>
        <v>0</v>
      </c>
      <c r="G22" s="1360"/>
      <c r="H22" s="1940"/>
      <c r="I22" s="1941">
        <f t="shared" si="2"/>
        <v>0</v>
      </c>
      <c r="J22" s="1941">
        <f t="shared" si="3"/>
        <v>0</v>
      </c>
      <c r="K22" s="1942">
        <f t="shared" si="4"/>
        <v>0</v>
      </c>
      <c r="L22" s="1942">
        <f t="shared" si="5"/>
        <v>0</v>
      </c>
      <c r="M22" s="982"/>
    </row>
    <row r="23" spans="1:13" ht="15" customHeight="1">
      <c r="A23" s="2166"/>
      <c r="B23" s="70"/>
      <c r="C23" s="1943"/>
      <c r="D23" s="1943"/>
      <c r="E23" s="1943"/>
      <c r="F23" s="1943"/>
      <c r="G23" s="1943"/>
      <c r="H23" s="1943"/>
      <c r="I23" s="1943"/>
      <c r="J23" s="1943"/>
      <c r="K23" s="1942"/>
      <c r="L23" s="1942"/>
      <c r="M23" s="2167"/>
    </row>
    <row r="24" spans="1:13" s="223" customFormat="1" ht="15" customHeight="1" thickBot="1">
      <c r="A24" s="3179" t="s">
        <v>16</v>
      </c>
      <c r="B24" s="3180"/>
      <c r="C24" s="1944">
        <f t="shared" ref="C24:I24" si="6">SUM(C8:C23)</f>
        <v>0</v>
      </c>
      <c r="D24" s="1944">
        <f t="shared" si="6"/>
        <v>0</v>
      </c>
      <c r="E24" s="1944">
        <f t="shared" si="6"/>
        <v>0</v>
      </c>
      <c r="F24" s="1944">
        <f>SUM(F8:F23)</f>
        <v>0</v>
      </c>
      <c r="G24" s="1944">
        <f t="shared" si="6"/>
        <v>0</v>
      </c>
      <c r="H24" s="1944">
        <f t="shared" si="6"/>
        <v>0</v>
      </c>
      <c r="I24" s="1944">
        <f t="shared" si="6"/>
        <v>0</v>
      </c>
      <c r="J24" s="1944">
        <f>SUM(J8:J23)</f>
        <v>0</v>
      </c>
      <c r="K24" s="1944">
        <f>C24-G24</f>
        <v>0</v>
      </c>
      <c r="L24" s="1944">
        <f>IF(I24&lt;&gt;0,K24/I24*100,0)</f>
        <v>0</v>
      </c>
      <c r="M24" s="1946"/>
    </row>
    <row r="25" spans="1:13" ht="15" customHeight="1">
      <c r="A25" s="223" t="s">
        <v>190</v>
      </c>
    </row>
    <row r="26" spans="1:13" ht="15" customHeight="1">
      <c r="A26" s="223" t="s">
        <v>193</v>
      </c>
    </row>
  </sheetData>
  <sheetProtection formatColumns="0" formatRows="0"/>
  <mergeCells count="2">
    <mergeCell ref="C3:G3"/>
    <mergeCell ref="A24:B24"/>
  </mergeCells>
  <phoneticPr fontId="5" type="noConversion"/>
  <printOptions horizontalCentered="1"/>
  <pageMargins left="0.70866141732283472" right="0.70866141732283472" top="0.74803149606299213" bottom="0.74803149606299213" header="0.31496062992125984" footer="0.31496062992125984"/>
  <pageSetup paperSize="9" scale="82" fitToHeight="0" orientation="landscape" blackAndWhite="1" verticalDpi="1200" r:id="rId1"/>
  <headerFooter alignWithMargins="0"/>
  <legacyDrawingHF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tabColor rgb="FF008000"/>
    <pageSetUpPr fitToPage="1"/>
  </sheetPr>
  <dimension ref="A1:P22"/>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N20" sqref="N20"/>
    </sheetView>
  </sheetViews>
  <sheetFormatPr defaultColWidth="11" defaultRowHeight="12" customHeight="1"/>
  <cols>
    <col min="1" max="1" width="5.85546875" style="407" bestFit="1" customWidth="1"/>
    <col min="2" max="2" width="17.85546875" style="407" customWidth="1"/>
    <col min="3" max="3" width="11" style="407"/>
    <col min="4" max="4" width="12.5703125" style="407" bestFit="1" customWidth="1"/>
    <col min="5" max="5" width="11" style="407"/>
    <col min="6" max="6" width="8.42578125" style="407" customWidth="1"/>
    <col min="7" max="7" width="9.42578125" style="407" customWidth="1"/>
    <col min="8" max="10" width="11" style="407"/>
    <col min="11" max="11" width="13.140625" style="407" bestFit="1" customWidth="1"/>
    <col min="12" max="16" width="11" style="407"/>
    <col min="17" max="18" width="7.7109375" style="407" customWidth="1"/>
    <col min="19" max="235" width="11" style="407"/>
    <col min="236" max="236" width="18.85546875" style="407" customWidth="1"/>
    <col min="237" max="491" width="11" style="407"/>
    <col min="492" max="492" width="18.85546875" style="407" customWidth="1"/>
    <col min="493" max="747" width="11" style="407"/>
    <col min="748" max="748" width="18.85546875" style="407" customWidth="1"/>
    <col min="749" max="1003" width="11" style="407"/>
    <col min="1004" max="1004" width="18.85546875" style="407" customWidth="1"/>
    <col min="1005" max="1259" width="11" style="407"/>
    <col min="1260" max="1260" width="18.85546875" style="407" customWidth="1"/>
    <col min="1261" max="1515" width="11" style="407"/>
    <col min="1516" max="1516" width="18.85546875" style="407" customWidth="1"/>
    <col min="1517" max="1771" width="11" style="407"/>
    <col min="1772" max="1772" width="18.85546875" style="407" customWidth="1"/>
    <col min="1773" max="2027" width="11" style="407"/>
    <col min="2028" max="2028" width="18.85546875" style="407" customWidth="1"/>
    <col min="2029" max="2283" width="11" style="407"/>
    <col min="2284" max="2284" width="18.85546875" style="407" customWidth="1"/>
    <col min="2285" max="2539" width="11" style="407"/>
    <col min="2540" max="2540" width="18.85546875" style="407" customWidth="1"/>
    <col min="2541" max="2795" width="11" style="407"/>
    <col min="2796" max="2796" width="18.85546875" style="407" customWidth="1"/>
    <col min="2797" max="3051" width="11" style="407"/>
    <col min="3052" max="3052" width="18.85546875" style="407" customWidth="1"/>
    <col min="3053" max="3307" width="11" style="407"/>
    <col min="3308" max="3308" width="18.85546875" style="407" customWidth="1"/>
    <col min="3309" max="3563" width="11" style="407"/>
    <col min="3564" max="3564" width="18.85546875" style="407" customWidth="1"/>
    <col min="3565" max="3819" width="11" style="407"/>
    <col min="3820" max="3820" width="18.85546875" style="407" customWidth="1"/>
    <col min="3821" max="4075" width="11" style="407"/>
    <col min="4076" max="4076" width="18.85546875" style="407" customWidth="1"/>
    <col min="4077" max="4331" width="11" style="407"/>
    <col min="4332" max="4332" width="18.85546875" style="407" customWidth="1"/>
    <col min="4333" max="4587" width="11" style="407"/>
    <col min="4588" max="4588" width="18.85546875" style="407" customWidth="1"/>
    <col min="4589" max="4843" width="11" style="407"/>
    <col min="4844" max="4844" width="18.85546875" style="407" customWidth="1"/>
    <col min="4845" max="5099" width="11" style="407"/>
    <col min="5100" max="5100" width="18.85546875" style="407" customWidth="1"/>
    <col min="5101" max="5355" width="11" style="407"/>
    <col min="5356" max="5356" width="18.85546875" style="407" customWidth="1"/>
    <col min="5357" max="5611" width="11" style="407"/>
    <col min="5612" max="5612" width="18.85546875" style="407" customWidth="1"/>
    <col min="5613" max="5867" width="11" style="407"/>
    <col min="5868" max="5868" width="18.85546875" style="407" customWidth="1"/>
    <col min="5869" max="6123" width="11" style="407"/>
    <col min="6124" max="6124" width="18.85546875" style="407" customWidth="1"/>
    <col min="6125" max="6379" width="11" style="407"/>
    <col min="6380" max="6380" width="18.85546875" style="407" customWidth="1"/>
    <col min="6381" max="6635" width="11" style="407"/>
    <col min="6636" max="6636" width="18.85546875" style="407" customWidth="1"/>
    <col min="6637" max="6891" width="11" style="407"/>
    <col min="6892" max="6892" width="18.85546875" style="407" customWidth="1"/>
    <col min="6893" max="7147" width="11" style="407"/>
    <col min="7148" max="7148" width="18.85546875" style="407" customWidth="1"/>
    <col min="7149" max="7403" width="11" style="407"/>
    <col min="7404" max="7404" width="18.85546875" style="407" customWidth="1"/>
    <col min="7405" max="7659" width="11" style="407"/>
    <col min="7660" max="7660" width="18.85546875" style="407" customWidth="1"/>
    <col min="7661" max="7915" width="11" style="407"/>
    <col min="7916" max="7916" width="18.85546875" style="407" customWidth="1"/>
    <col min="7917" max="8171" width="11" style="407"/>
    <col min="8172" max="8172" width="18.85546875" style="407" customWidth="1"/>
    <col min="8173" max="8427" width="11" style="407"/>
    <col min="8428" max="8428" width="18.85546875" style="407" customWidth="1"/>
    <col min="8429" max="8683" width="11" style="407"/>
    <col min="8684" max="8684" width="18.85546875" style="407" customWidth="1"/>
    <col min="8685" max="8939" width="11" style="407"/>
    <col min="8940" max="8940" width="18.85546875" style="407" customWidth="1"/>
    <col min="8941" max="9195" width="11" style="407"/>
    <col min="9196" max="9196" width="18.85546875" style="407" customWidth="1"/>
    <col min="9197" max="9451" width="11" style="407"/>
    <col min="9452" max="9452" width="18.85546875" style="407" customWidth="1"/>
    <col min="9453" max="9707" width="11" style="407"/>
    <col min="9708" max="9708" width="18.85546875" style="407" customWidth="1"/>
    <col min="9709" max="9963" width="11" style="407"/>
    <col min="9964" max="9964" width="18.85546875" style="407" customWidth="1"/>
    <col min="9965" max="10219" width="11" style="407"/>
    <col min="10220" max="10220" width="18.85546875" style="407" customWidth="1"/>
    <col min="10221" max="10475" width="11" style="407"/>
    <col min="10476" max="10476" width="18.85546875" style="407" customWidth="1"/>
    <col min="10477" max="10731" width="11" style="407"/>
    <col min="10732" max="10732" width="18.85546875" style="407" customWidth="1"/>
    <col min="10733" max="10987" width="11" style="407"/>
    <col min="10988" max="10988" width="18.85546875" style="407" customWidth="1"/>
    <col min="10989" max="11243" width="11" style="407"/>
    <col min="11244" max="11244" width="18.85546875" style="407" customWidth="1"/>
    <col min="11245" max="11499" width="11" style="407"/>
    <col min="11500" max="11500" width="18.85546875" style="407" customWidth="1"/>
    <col min="11501" max="11755" width="11" style="407"/>
    <col min="11756" max="11756" width="18.85546875" style="407" customWidth="1"/>
    <col min="11757" max="12011" width="11" style="407"/>
    <col min="12012" max="12012" width="18.85546875" style="407" customWidth="1"/>
    <col min="12013" max="12267" width="11" style="407"/>
    <col min="12268" max="12268" width="18.85546875" style="407" customWidth="1"/>
    <col min="12269" max="12523" width="11" style="407"/>
    <col min="12524" max="12524" width="18.85546875" style="407" customWidth="1"/>
    <col min="12525" max="12779" width="11" style="407"/>
    <col min="12780" max="12780" width="18.85546875" style="407" customWidth="1"/>
    <col min="12781" max="13035" width="11" style="407"/>
    <col min="13036" max="13036" width="18.85546875" style="407" customWidth="1"/>
    <col min="13037" max="13291" width="11" style="407"/>
    <col min="13292" max="13292" width="18.85546875" style="407" customWidth="1"/>
    <col min="13293" max="13547" width="11" style="407"/>
    <col min="13548" max="13548" width="18.85546875" style="407" customWidth="1"/>
    <col min="13549" max="13803" width="11" style="407"/>
    <col min="13804" max="13804" width="18.85546875" style="407" customWidth="1"/>
    <col min="13805" max="14059" width="11" style="407"/>
    <col min="14060" max="14060" width="18.85546875" style="407" customWidth="1"/>
    <col min="14061" max="14315" width="11" style="407"/>
    <col min="14316" max="14316" width="18.85546875" style="407" customWidth="1"/>
    <col min="14317" max="14571" width="11" style="407"/>
    <col min="14572" max="14572" width="18.85546875" style="407" customWidth="1"/>
    <col min="14573" max="14827" width="11" style="407"/>
    <col min="14828" max="14828" width="18.85546875" style="407" customWidth="1"/>
    <col min="14829" max="15083" width="11" style="407"/>
    <col min="15084" max="15084" width="18.85546875" style="407" customWidth="1"/>
    <col min="15085" max="15339" width="11" style="407"/>
    <col min="15340" max="15340" width="18.85546875" style="407" customWidth="1"/>
    <col min="15341" max="15595" width="11" style="407"/>
    <col min="15596" max="15596" width="18.85546875" style="407" customWidth="1"/>
    <col min="15597" max="15851" width="11" style="407"/>
    <col min="15852" max="15852" width="18.85546875" style="407" customWidth="1"/>
    <col min="15853" max="16107" width="11" style="407"/>
    <col min="16108" max="16108" width="18.85546875" style="407" customWidth="1"/>
    <col min="16109" max="16384" width="11" style="407"/>
  </cols>
  <sheetData>
    <row r="1" spans="1:16" s="671" customFormat="1" ht="15" customHeight="1">
      <c r="A1" s="2691" t="str">
        <f>HYPERLINK("#利润表审定!A1","返回利润表审定")</f>
        <v>返回利润表审定</v>
      </c>
      <c r="B1" s="2692" t="str">
        <f>HYPERLINK("#利润表原报!A1","返回利润表原报")</f>
        <v>返回利润表原报</v>
      </c>
      <c r="I1" s="629"/>
      <c r="J1" s="629"/>
    </row>
    <row r="2" spans="1:16" s="799" customFormat="1" ht="30" customHeight="1">
      <c r="A2" s="3182" t="s">
        <v>1347</v>
      </c>
      <c r="B2" s="3182"/>
      <c r="C2" s="3182"/>
      <c r="D2" s="3182"/>
      <c r="E2" s="3182"/>
      <c r="F2" s="3182"/>
      <c r="G2" s="3182"/>
      <c r="H2" s="3182"/>
      <c r="I2" s="3182"/>
      <c r="J2" s="3182"/>
      <c r="K2" s="3182"/>
      <c r="L2" s="3182"/>
      <c r="M2" s="3182"/>
      <c r="N2" s="3182"/>
      <c r="O2" s="3182"/>
      <c r="P2" s="3182"/>
    </row>
    <row r="3" spans="1:16" s="965" customFormat="1" ht="11.25">
      <c r="A3" s="963"/>
      <c r="B3" s="963"/>
      <c r="C3" s="963"/>
      <c r="D3" s="963"/>
      <c r="E3" s="963"/>
      <c r="F3" s="963"/>
      <c r="G3" s="964"/>
      <c r="H3" s="964"/>
      <c r="I3" s="964"/>
      <c r="J3" s="964"/>
      <c r="K3" s="944"/>
      <c r="L3" s="944"/>
      <c r="M3" s="944"/>
      <c r="N3" s="944"/>
      <c r="O3" s="944"/>
      <c r="P3" s="944" t="str">
        <f>"单位："&amp;表头!$C$5</f>
        <v>单位：人民币元</v>
      </c>
    </row>
    <row r="4" spans="1:16" s="965" customFormat="1">
      <c r="A4" s="945" t="str">
        <f>"客户："&amp;表头!C3</f>
        <v>客户：</v>
      </c>
      <c r="B4" s="963"/>
      <c r="C4" s="963"/>
      <c r="D4" s="942"/>
      <c r="E4" s="948"/>
      <c r="F4" s="942"/>
      <c r="G4" s="957"/>
      <c r="H4" s="957"/>
      <c r="I4" s="948" t="str">
        <f>"编制人员："&amp;表头!$C$6</f>
        <v>编制人员：</v>
      </c>
      <c r="J4" s="948"/>
      <c r="K4" s="955"/>
      <c r="L4" s="955"/>
      <c r="M4" s="955"/>
      <c r="N4" s="955"/>
      <c r="O4" s="957" t="s">
        <v>1460</v>
      </c>
      <c r="P4" s="2027" t="s">
        <v>2102</v>
      </c>
    </row>
    <row r="5" spans="1:16" s="965" customFormat="1" ht="11.25">
      <c r="A5" s="945" t="str">
        <f>"报表期间："&amp;IF(AND(MONTH(表头!C4)=12,DAY(表头!C4)=31),YEAR(表头!C4)&amp;"年度",YEAR(表头!C4)&amp;"年1-"&amp;MONTH(表头!C4)&amp;"月")</f>
        <v>报表期间：2019年度</v>
      </c>
      <c r="B5" s="963"/>
      <c r="C5" s="963"/>
      <c r="D5" s="942"/>
      <c r="E5" s="948"/>
      <c r="F5" s="942"/>
      <c r="G5" s="957"/>
      <c r="H5" s="957"/>
      <c r="I5" s="948" t="str">
        <f>"会计主管："&amp;表头!$C$7</f>
        <v>会计主管：</v>
      </c>
      <c r="J5" s="948"/>
      <c r="K5" s="955"/>
      <c r="L5" s="955"/>
      <c r="M5" s="955"/>
      <c r="N5" s="955"/>
      <c r="O5" s="957" t="s">
        <v>1461</v>
      </c>
      <c r="P5" s="955"/>
    </row>
    <row r="6" spans="1:16" s="965" customFormat="1" ht="8.1" customHeight="1" thickBot="1">
      <c r="A6" s="966"/>
      <c r="B6" s="966"/>
      <c r="C6" s="966"/>
      <c r="D6" s="942"/>
      <c r="E6" s="942"/>
      <c r="F6" s="942"/>
      <c r="G6" s="966"/>
      <c r="H6" s="967"/>
      <c r="I6" s="967"/>
      <c r="J6" s="967"/>
      <c r="K6" s="967"/>
      <c r="L6" s="967"/>
      <c r="M6" s="967"/>
      <c r="N6" s="967"/>
      <c r="O6" s="967"/>
      <c r="P6" s="967"/>
    </row>
    <row r="7" spans="1:16" ht="15" customHeight="1">
      <c r="A7" s="160" t="s">
        <v>288</v>
      </c>
      <c r="B7" s="161" t="s">
        <v>296</v>
      </c>
      <c r="C7" s="161" t="s">
        <v>297</v>
      </c>
      <c r="D7" s="161" t="s">
        <v>297</v>
      </c>
      <c r="E7" s="161" t="s">
        <v>297</v>
      </c>
      <c r="F7" s="161" t="s">
        <v>18</v>
      </c>
      <c r="G7" s="161"/>
      <c r="H7" s="432" t="s">
        <v>807</v>
      </c>
      <c r="I7" s="432" t="s">
        <v>1081</v>
      </c>
      <c r="J7" s="432" t="s">
        <v>1082</v>
      </c>
      <c r="K7" s="432" t="s">
        <v>2658</v>
      </c>
      <c r="L7" s="432" t="s">
        <v>808</v>
      </c>
      <c r="M7" s="432" t="s">
        <v>1083</v>
      </c>
      <c r="N7" s="432" t="s">
        <v>1084</v>
      </c>
      <c r="O7" s="432" t="s">
        <v>809</v>
      </c>
      <c r="P7" s="433" t="s">
        <v>2606</v>
      </c>
    </row>
    <row r="8" spans="1:16" ht="15" customHeight="1">
      <c r="A8" s="800">
        <v>1</v>
      </c>
      <c r="B8" s="918" t="s">
        <v>1438</v>
      </c>
      <c r="C8" s="142"/>
      <c r="D8" s="142"/>
      <c r="E8" s="142"/>
      <c r="F8" s="142"/>
      <c r="G8" s="142"/>
      <c r="H8" s="64">
        <f>SUM(C8:G8)</f>
        <v>0</v>
      </c>
      <c r="I8" s="780"/>
      <c r="J8" s="64">
        <f>H8+I8</f>
        <v>0</v>
      </c>
      <c r="K8" s="2741">
        <f>IF($J$19=0,0,J8/$J$19*100)</f>
        <v>0</v>
      </c>
      <c r="L8" s="1671"/>
      <c r="M8" s="780"/>
      <c r="N8" s="64">
        <f>L8+M8</f>
        <v>0</v>
      </c>
      <c r="O8" s="64">
        <f>J8-N8</f>
        <v>0</v>
      </c>
      <c r="P8" s="2710">
        <f>IF(N8&lt;&gt;0,O8/N8*100,0)</f>
        <v>0</v>
      </c>
    </row>
    <row r="9" spans="1:16" ht="15" customHeight="1">
      <c r="A9" s="800">
        <v>2</v>
      </c>
      <c r="B9" s="919" t="s">
        <v>1439</v>
      </c>
      <c r="C9" s="142"/>
      <c r="D9" s="142"/>
      <c r="E9" s="142"/>
      <c r="F9" s="142"/>
      <c r="G9" s="142"/>
      <c r="H9" s="64">
        <f t="shared" ref="H9:H17" si="0">SUM(C9:G9)</f>
        <v>0</v>
      </c>
      <c r="I9" s="780"/>
      <c r="J9" s="64">
        <f t="shared" ref="J9:J17" si="1">H9+I9</f>
        <v>0</v>
      </c>
      <c r="K9" s="2741">
        <f t="shared" ref="K9:K18" si="2">IF($J$19=0,0,J9/$J$19*100)</f>
        <v>0</v>
      </c>
      <c r="L9" s="1671"/>
      <c r="M9" s="780"/>
      <c r="N9" s="64">
        <f t="shared" ref="N9:N17" si="3">L9+M9</f>
        <v>0</v>
      </c>
      <c r="O9" s="64">
        <f t="shared" ref="O9:O17" si="4">J9-N9</f>
        <v>0</v>
      </c>
      <c r="P9" s="2710">
        <f t="shared" ref="P9:P18" si="5">IF(N9&lt;&gt;0,O9/N9*100,0)</f>
        <v>0</v>
      </c>
    </row>
    <row r="10" spans="1:16" ht="15" customHeight="1">
      <c r="A10" s="800">
        <v>3</v>
      </c>
      <c r="B10" s="918" t="s">
        <v>1440</v>
      </c>
      <c r="C10" s="142"/>
      <c r="D10" s="142"/>
      <c r="E10" s="142"/>
      <c r="F10" s="142"/>
      <c r="G10" s="142"/>
      <c r="H10" s="64">
        <f t="shared" si="0"/>
        <v>0</v>
      </c>
      <c r="I10" s="780"/>
      <c r="J10" s="64">
        <f t="shared" si="1"/>
        <v>0</v>
      </c>
      <c r="K10" s="2741">
        <f t="shared" si="2"/>
        <v>0</v>
      </c>
      <c r="L10" s="1671"/>
      <c r="M10" s="780"/>
      <c r="N10" s="64">
        <f t="shared" si="3"/>
        <v>0</v>
      </c>
      <c r="O10" s="64">
        <f t="shared" si="4"/>
        <v>0</v>
      </c>
      <c r="P10" s="2710">
        <f t="shared" si="5"/>
        <v>0</v>
      </c>
    </row>
    <row r="11" spans="1:16" ht="15" customHeight="1">
      <c r="A11" s="800">
        <v>4</v>
      </c>
      <c r="B11" s="918" t="s">
        <v>1441</v>
      </c>
      <c r="C11" s="142"/>
      <c r="D11" s="142"/>
      <c r="E11" s="142"/>
      <c r="F11" s="142"/>
      <c r="G11" s="142"/>
      <c r="H11" s="64">
        <f t="shared" si="0"/>
        <v>0</v>
      </c>
      <c r="I11" s="780"/>
      <c r="J11" s="64">
        <f t="shared" si="1"/>
        <v>0</v>
      </c>
      <c r="K11" s="2741">
        <f t="shared" si="2"/>
        <v>0</v>
      </c>
      <c r="L11" s="1671"/>
      <c r="M11" s="780"/>
      <c r="N11" s="64">
        <f t="shared" si="3"/>
        <v>0</v>
      </c>
      <c r="O11" s="64">
        <f t="shared" si="4"/>
        <v>0</v>
      </c>
      <c r="P11" s="2710">
        <f t="shared" si="5"/>
        <v>0</v>
      </c>
    </row>
    <row r="12" spans="1:16" ht="15" customHeight="1">
      <c r="A12" s="800">
        <v>5</v>
      </c>
      <c r="B12" s="918" t="s">
        <v>1442</v>
      </c>
      <c r="C12" s="142"/>
      <c r="D12" s="142"/>
      <c r="E12" s="142"/>
      <c r="F12" s="142"/>
      <c r="G12" s="142"/>
      <c r="H12" s="64">
        <f t="shared" si="0"/>
        <v>0</v>
      </c>
      <c r="I12" s="780"/>
      <c r="J12" s="64">
        <f t="shared" si="1"/>
        <v>0</v>
      </c>
      <c r="K12" s="2741">
        <f t="shared" si="2"/>
        <v>0</v>
      </c>
      <c r="L12" s="1671"/>
      <c r="M12" s="780"/>
      <c r="N12" s="64">
        <f t="shared" si="3"/>
        <v>0</v>
      </c>
      <c r="O12" s="64">
        <f t="shared" si="4"/>
        <v>0</v>
      </c>
      <c r="P12" s="2710">
        <f t="shared" si="5"/>
        <v>0</v>
      </c>
    </row>
    <row r="13" spans="1:16" ht="15" customHeight="1">
      <c r="A13" s="800">
        <v>6</v>
      </c>
      <c r="B13" s="918" t="s">
        <v>1443</v>
      </c>
      <c r="C13" s="142"/>
      <c r="D13" s="142"/>
      <c r="E13" s="142"/>
      <c r="F13" s="142"/>
      <c r="G13" s="142"/>
      <c r="H13" s="64">
        <f t="shared" si="0"/>
        <v>0</v>
      </c>
      <c r="I13" s="780"/>
      <c r="J13" s="64">
        <f t="shared" si="1"/>
        <v>0</v>
      </c>
      <c r="K13" s="2741">
        <f t="shared" si="2"/>
        <v>0</v>
      </c>
      <c r="L13" s="1671"/>
      <c r="M13" s="780"/>
      <c r="N13" s="64">
        <f t="shared" si="3"/>
        <v>0</v>
      </c>
      <c r="O13" s="64">
        <f t="shared" si="4"/>
        <v>0</v>
      </c>
      <c r="P13" s="2710">
        <f t="shared" si="5"/>
        <v>0</v>
      </c>
    </row>
    <row r="14" spans="1:16" ht="15" customHeight="1">
      <c r="A14" s="800">
        <v>7</v>
      </c>
      <c r="B14" s="918" t="s">
        <v>1444</v>
      </c>
      <c r="C14" s="142"/>
      <c r="D14" s="142"/>
      <c r="E14" s="142"/>
      <c r="F14" s="142"/>
      <c r="G14" s="142"/>
      <c r="H14" s="64">
        <f t="shared" si="0"/>
        <v>0</v>
      </c>
      <c r="I14" s="780"/>
      <c r="J14" s="64">
        <f t="shared" si="1"/>
        <v>0</v>
      </c>
      <c r="K14" s="2741">
        <f t="shared" si="2"/>
        <v>0</v>
      </c>
      <c r="L14" s="1671"/>
      <c r="M14" s="780"/>
      <c r="N14" s="64">
        <f t="shared" si="3"/>
        <v>0</v>
      </c>
      <c r="O14" s="64">
        <f t="shared" si="4"/>
        <v>0</v>
      </c>
      <c r="P14" s="2710">
        <f t="shared" si="5"/>
        <v>0</v>
      </c>
    </row>
    <row r="15" spans="1:16" ht="15" customHeight="1">
      <c r="A15" s="800">
        <v>8</v>
      </c>
      <c r="B15" s="918" t="s">
        <v>2020</v>
      </c>
      <c r="C15" s="142"/>
      <c r="D15" s="142"/>
      <c r="E15" s="142"/>
      <c r="F15" s="142"/>
      <c r="G15" s="142"/>
      <c r="H15" s="64">
        <f t="shared" si="0"/>
        <v>0</v>
      </c>
      <c r="I15" s="780"/>
      <c r="J15" s="64">
        <f t="shared" si="1"/>
        <v>0</v>
      </c>
      <c r="K15" s="2741">
        <f t="shared" si="2"/>
        <v>0</v>
      </c>
      <c r="L15" s="1671"/>
      <c r="M15" s="780"/>
      <c r="N15" s="64">
        <f t="shared" si="3"/>
        <v>0</v>
      </c>
      <c r="O15" s="64">
        <f t="shared" si="4"/>
        <v>0</v>
      </c>
      <c r="P15" s="2710">
        <f t="shared" si="5"/>
        <v>0</v>
      </c>
    </row>
    <row r="16" spans="1:16" ht="15" customHeight="1">
      <c r="A16" s="800">
        <v>9</v>
      </c>
      <c r="B16" s="918" t="s">
        <v>2019</v>
      </c>
      <c r="C16" s="142"/>
      <c r="D16" s="142"/>
      <c r="E16" s="142"/>
      <c r="F16" s="142"/>
      <c r="G16" s="142"/>
      <c r="H16" s="64">
        <f t="shared" si="0"/>
        <v>0</v>
      </c>
      <c r="I16" s="780"/>
      <c r="J16" s="64">
        <f t="shared" si="1"/>
        <v>0</v>
      </c>
      <c r="K16" s="2741">
        <f t="shared" si="2"/>
        <v>0</v>
      </c>
      <c r="L16" s="1671"/>
      <c r="M16" s="780"/>
      <c r="N16" s="64">
        <f t="shared" si="3"/>
        <v>0</v>
      </c>
      <c r="O16" s="64">
        <f t="shared" si="4"/>
        <v>0</v>
      </c>
      <c r="P16" s="2710">
        <f t="shared" si="5"/>
        <v>0</v>
      </c>
    </row>
    <row r="17" spans="1:16" ht="15" customHeight="1">
      <c r="A17" s="800"/>
      <c r="B17" s="918"/>
      <c r="C17" s="142"/>
      <c r="D17" s="142"/>
      <c r="E17" s="142"/>
      <c r="F17" s="142"/>
      <c r="G17" s="142"/>
      <c r="H17" s="64">
        <f t="shared" si="0"/>
        <v>0</v>
      </c>
      <c r="I17" s="780"/>
      <c r="J17" s="64">
        <f t="shared" si="1"/>
        <v>0</v>
      </c>
      <c r="K17" s="2741">
        <f t="shared" si="2"/>
        <v>0</v>
      </c>
      <c r="L17" s="1671"/>
      <c r="M17" s="780"/>
      <c r="N17" s="64">
        <f t="shared" si="3"/>
        <v>0</v>
      </c>
      <c r="O17" s="64">
        <f t="shared" si="4"/>
        <v>0</v>
      </c>
      <c r="P17" s="2710">
        <f t="shared" si="5"/>
        <v>0</v>
      </c>
    </row>
    <row r="18" spans="1:16" ht="15" customHeight="1">
      <c r="A18" s="800"/>
      <c r="B18" s="1947"/>
      <c r="C18" s="142"/>
      <c r="D18" s="142"/>
      <c r="E18" s="142"/>
      <c r="F18" s="142"/>
      <c r="G18" s="142"/>
      <c r="H18" s="64">
        <f>SUM(C18:G18)</f>
        <v>0</v>
      </c>
      <c r="I18" s="780"/>
      <c r="J18" s="64">
        <f>H18+I18</f>
        <v>0</v>
      </c>
      <c r="K18" s="2741">
        <f t="shared" si="2"/>
        <v>0</v>
      </c>
      <c r="L18" s="1671"/>
      <c r="M18" s="780"/>
      <c r="N18" s="64">
        <f>L18+M18</f>
        <v>0</v>
      </c>
      <c r="O18" s="64">
        <f>J18-N18</f>
        <v>0</v>
      </c>
      <c r="P18" s="2710">
        <f t="shared" si="5"/>
        <v>0</v>
      </c>
    </row>
    <row r="19" spans="1:16" ht="15" customHeight="1">
      <c r="A19" s="141"/>
      <c r="B19" s="1948" t="s">
        <v>220</v>
      </c>
      <c r="C19" s="140">
        <f>SUM(C8:C18)</f>
        <v>0</v>
      </c>
      <c r="D19" s="140">
        <f>SUM(D8:D18)</f>
        <v>0</v>
      </c>
      <c r="E19" s="140">
        <f t="shared" ref="E19:G19" si="6">SUM(E8:E18)</f>
        <v>0</v>
      </c>
      <c r="F19" s="140">
        <f t="shared" si="6"/>
        <v>0</v>
      </c>
      <c r="G19" s="140">
        <f t="shared" si="6"/>
        <v>0</v>
      </c>
      <c r="H19" s="64">
        <f>SUM(H8:H18)</f>
        <v>0</v>
      </c>
      <c r="I19" s="64">
        <f t="shared" ref="I19:J19" si="7">SUM(I8:I18)</f>
        <v>0</v>
      </c>
      <c r="J19" s="64">
        <f t="shared" si="7"/>
        <v>0</v>
      </c>
      <c r="K19" s="2741">
        <f>SUM(K8:K18)</f>
        <v>0</v>
      </c>
      <c r="L19" s="64">
        <f>SUM(L8:L18)</f>
        <v>0</v>
      </c>
      <c r="M19" s="64">
        <f>SUM(M8:M18)</f>
        <v>0</v>
      </c>
      <c r="N19" s="64">
        <f>SUM(N8:N18)</f>
        <v>0</v>
      </c>
      <c r="O19" s="64">
        <f>H19-L19</f>
        <v>0</v>
      </c>
      <c r="P19" s="2710">
        <f>IF(L19&lt;&gt;0,O19/L19*100,0)</f>
        <v>0</v>
      </c>
    </row>
    <row r="20" spans="1:16" ht="15" customHeight="1" thickBot="1">
      <c r="A20" s="139"/>
      <c r="B20" s="1949" t="s">
        <v>2659</v>
      </c>
      <c r="C20" s="138">
        <f>IF($H$19=0,0,C19/$H$19*100)</f>
        <v>0</v>
      </c>
      <c r="D20" s="138">
        <f t="shared" ref="D20:G20" si="8">IF($H$19=0,0,D19/$H$19*100)</f>
        <v>0</v>
      </c>
      <c r="E20" s="138">
        <f t="shared" si="8"/>
        <v>0</v>
      </c>
      <c r="F20" s="138">
        <f t="shared" si="8"/>
        <v>0</v>
      </c>
      <c r="G20" s="138">
        <f t="shared" si="8"/>
        <v>0</v>
      </c>
      <c r="H20" s="1950">
        <f>SUM(C20:G20)</f>
        <v>0</v>
      </c>
      <c r="I20" s="1950"/>
      <c r="J20" s="1950"/>
      <c r="K20" s="434"/>
      <c r="L20" s="434"/>
      <c r="M20" s="434"/>
      <c r="N20" s="434"/>
      <c r="O20" s="434"/>
      <c r="P20" s="2711"/>
    </row>
    <row r="21" spans="1:16" ht="12" customHeight="1">
      <c r="A21" s="223" t="s">
        <v>190</v>
      </c>
    </row>
    <row r="22" spans="1:16" ht="12" customHeight="1">
      <c r="A22" s="223" t="s">
        <v>2550</v>
      </c>
    </row>
  </sheetData>
  <mergeCells count="1">
    <mergeCell ref="A2:P2"/>
  </mergeCells>
  <phoneticPr fontId="9" type="noConversion"/>
  <printOptions horizontalCentered="1"/>
  <pageMargins left="0.74803149606299213" right="0.74803149606299213" top="0.98425196850393704" bottom="0.98425196850393704" header="0.51181102362204722" footer="0.51181102362204722"/>
  <pageSetup paperSize="9" scale="82" orientation="landscape" blackAndWhite="1"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tabColor rgb="FF008000"/>
    <pageSetUpPr fitToPage="1"/>
  </sheetPr>
  <dimension ref="A1:J21"/>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F20" sqref="F20"/>
    </sheetView>
  </sheetViews>
  <sheetFormatPr defaultColWidth="9.140625" defaultRowHeight="12" customHeight="1"/>
  <cols>
    <col min="1" max="1" width="32.140625" style="322" customWidth="1"/>
    <col min="2" max="9" width="12.7109375" style="322" customWidth="1"/>
    <col min="10" max="10" width="16.7109375" style="322" customWidth="1"/>
    <col min="11" max="16384" width="9.140625" style="322"/>
  </cols>
  <sheetData>
    <row r="1" spans="1:10" s="640" customFormat="1" ht="15" customHeight="1">
      <c r="A1" s="2691" t="str">
        <f>HYPERLINK("#利润表审定!A1","返回利润表审定")</f>
        <v>返回利润表审定</v>
      </c>
      <c r="B1" s="2692" t="str">
        <f>HYPERLINK("#利润表原报!A1","返回利润表原报")</f>
        <v>返回利润表原报</v>
      </c>
    </row>
    <row r="2" spans="1:10" s="675" customFormat="1" ht="30" customHeight="1">
      <c r="A2" s="652" t="s">
        <v>1348</v>
      </c>
      <c r="B2" s="674"/>
      <c r="C2" s="674"/>
      <c r="D2" s="674"/>
      <c r="E2" s="674"/>
      <c r="F2" s="674"/>
      <c r="G2" s="674"/>
      <c r="H2" s="674"/>
      <c r="I2" s="674"/>
      <c r="J2" s="674"/>
    </row>
    <row r="3" spans="1:10" s="663" customFormat="1" ht="11.25">
      <c r="A3" s="968"/>
      <c r="B3" s="942"/>
      <c r="C3" s="942"/>
      <c r="D3" s="942"/>
      <c r="E3" s="942"/>
      <c r="F3" s="942"/>
      <c r="G3" s="942"/>
      <c r="H3" s="942"/>
      <c r="I3" s="964"/>
      <c r="J3" s="944" t="str">
        <f>"单位："&amp;表头!$C$5</f>
        <v>单位：人民币元</v>
      </c>
    </row>
    <row r="4" spans="1:10" s="958" customFormat="1">
      <c r="A4" s="945" t="str">
        <f>"客户："&amp;表头!C3</f>
        <v>客户：</v>
      </c>
      <c r="B4" s="942"/>
      <c r="C4" s="942"/>
      <c r="D4" s="942"/>
      <c r="E4" s="948" t="str">
        <f>"编制人员："&amp;表头!$C$6</f>
        <v>编制人员：</v>
      </c>
      <c r="F4" s="948"/>
      <c r="G4" s="948"/>
      <c r="H4" s="942"/>
      <c r="I4" s="957" t="s">
        <v>1460</v>
      </c>
      <c r="J4" s="2026" t="s">
        <v>2103</v>
      </c>
    </row>
    <row r="5" spans="1:10" s="958" customFormat="1" ht="11.25">
      <c r="A5" s="945" t="str">
        <f>"报表期间："&amp;IF(AND(MONTH(表头!C4)=12,DAY(表头!C4)=31),YEAR(表头!C4)&amp;"年度",YEAR(表头!C4)&amp;"年1-"&amp;MONTH(表头!C4)&amp;"月")</f>
        <v>报表期间：2019年度</v>
      </c>
      <c r="B5" s="942"/>
      <c r="C5" s="942"/>
      <c r="D5" s="942"/>
      <c r="E5" s="948" t="str">
        <f>"会计主管："&amp;表头!$C$7</f>
        <v>会计主管：</v>
      </c>
      <c r="F5" s="948"/>
      <c r="G5" s="948"/>
      <c r="H5" s="942"/>
      <c r="I5" s="957" t="s">
        <v>1461</v>
      </c>
      <c r="J5" s="955"/>
    </row>
    <row r="6" spans="1:10" s="663" customFormat="1" ht="8.1" customHeight="1" thickBot="1">
      <c r="A6" s="969"/>
      <c r="B6" s="969"/>
      <c r="C6" s="969"/>
      <c r="D6" s="969"/>
      <c r="E6" s="969"/>
      <c r="F6" s="969"/>
      <c r="G6" s="969"/>
      <c r="H6" s="969"/>
      <c r="I6" s="969"/>
      <c r="J6" s="969"/>
    </row>
    <row r="7" spans="1:10" ht="15" customHeight="1">
      <c r="A7" s="2029" t="s">
        <v>292</v>
      </c>
      <c r="B7" s="2030" t="s">
        <v>285</v>
      </c>
      <c r="C7" s="2038" t="s">
        <v>1075</v>
      </c>
      <c r="D7" s="2038" t="s">
        <v>1076</v>
      </c>
      <c r="E7" s="2030" t="s">
        <v>286</v>
      </c>
      <c r="F7" s="2038" t="s">
        <v>1077</v>
      </c>
      <c r="G7" s="2038" t="s">
        <v>1078</v>
      </c>
      <c r="H7" s="2030" t="s">
        <v>287</v>
      </c>
      <c r="I7" s="2038" t="s">
        <v>2605</v>
      </c>
      <c r="J7" s="1353" t="s">
        <v>1459</v>
      </c>
    </row>
    <row r="8" spans="1:10" ht="15" customHeight="1">
      <c r="A8" s="2168" t="s">
        <v>806</v>
      </c>
      <c r="B8" s="1951">
        <f t="shared" ref="B8:G8" si="0">SUM(B9:B11)</f>
        <v>0</v>
      </c>
      <c r="C8" s="1951">
        <f t="shared" si="0"/>
        <v>0</v>
      </c>
      <c r="D8" s="1951">
        <f t="shared" si="0"/>
        <v>0</v>
      </c>
      <c r="E8" s="1951">
        <f t="shared" si="0"/>
        <v>0</v>
      </c>
      <c r="F8" s="1951">
        <f t="shared" si="0"/>
        <v>0</v>
      </c>
      <c r="G8" s="1951">
        <f t="shared" si="0"/>
        <v>0</v>
      </c>
      <c r="H8" s="1361">
        <f>D8-G8</f>
        <v>0</v>
      </c>
      <c r="I8" s="2712">
        <f>IF(G8&lt;&gt;0,H8/G8*100,0)</f>
        <v>0</v>
      </c>
      <c r="J8" s="2169"/>
    </row>
    <row r="9" spans="1:10" ht="15" customHeight="1">
      <c r="A9" s="2170" t="s">
        <v>803</v>
      </c>
      <c r="B9" s="1952"/>
      <c r="C9" s="1953"/>
      <c r="D9" s="1954">
        <f>B9+C9</f>
        <v>0</v>
      </c>
      <c r="E9" s="1952"/>
      <c r="F9" s="1953"/>
      <c r="G9" s="1954">
        <f>E9+F9</f>
        <v>0</v>
      </c>
      <c r="H9" s="1361">
        <f t="shared" ref="H9:H17" si="1">D9-G9</f>
        <v>0</v>
      </c>
      <c r="I9" s="2712">
        <f t="shared" ref="I9:I11" si="2">IF(G9&lt;&gt;0,H9/G9*100,0)</f>
        <v>0</v>
      </c>
      <c r="J9" s="982"/>
    </row>
    <row r="10" spans="1:10" ht="15" customHeight="1">
      <c r="A10" s="2171" t="s">
        <v>804</v>
      </c>
      <c r="B10" s="1952"/>
      <c r="C10" s="1953"/>
      <c r="D10" s="1954"/>
      <c r="E10" s="1952"/>
      <c r="F10" s="1953"/>
      <c r="G10" s="1954">
        <f>E10+F10</f>
        <v>0</v>
      </c>
      <c r="H10" s="1361">
        <f t="shared" si="1"/>
        <v>0</v>
      </c>
      <c r="I10" s="2712">
        <f t="shared" si="2"/>
        <v>0</v>
      </c>
      <c r="J10" s="982"/>
    </row>
    <row r="11" spans="1:10" ht="15" customHeight="1">
      <c r="A11" s="2171" t="s">
        <v>805</v>
      </c>
      <c r="B11" s="1952"/>
      <c r="C11" s="1953"/>
      <c r="D11" s="1954"/>
      <c r="E11" s="1952"/>
      <c r="F11" s="1953"/>
      <c r="G11" s="1954">
        <f>E11+F11</f>
        <v>0</v>
      </c>
      <c r="H11" s="1361">
        <f t="shared" si="1"/>
        <v>0</v>
      </c>
      <c r="I11" s="2712">
        <f t="shared" si="2"/>
        <v>0</v>
      </c>
      <c r="J11" s="982"/>
    </row>
    <row r="12" spans="1:10" ht="15" customHeight="1">
      <c r="A12" s="2045" t="s">
        <v>293</v>
      </c>
      <c r="B12" s="1951">
        <f>SUM(B13:B14)</f>
        <v>0</v>
      </c>
      <c r="C12" s="1951">
        <f t="shared" ref="C12:G12" si="3">SUM(C13:C14)</f>
        <v>0</v>
      </c>
      <c r="D12" s="1951">
        <f t="shared" si="3"/>
        <v>0</v>
      </c>
      <c r="E12" s="1951">
        <f t="shared" si="3"/>
        <v>0</v>
      </c>
      <c r="F12" s="1951">
        <f t="shared" si="3"/>
        <v>0</v>
      </c>
      <c r="G12" s="1951">
        <f t="shared" si="3"/>
        <v>0</v>
      </c>
      <c r="H12" s="1361">
        <f t="shared" si="1"/>
        <v>0</v>
      </c>
      <c r="I12" s="2712">
        <f t="shared" ref="I12:I18" si="4">IF(G12&lt;&gt;0,H12/G12*100,0)</f>
        <v>0</v>
      </c>
      <c r="J12" s="1363"/>
    </row>
    <row r="13" spans="1:10" ht="15" customHeight="1">
      <c r="A13" s="2172" t="s">
        <v>174</v>
      </c>
      <c r="B13" s="1952"/>
      <c r="C13" s="1953"/>
      <c r="D13" s="1954">
        <f t="shared" ref="D13:D18" si="5">B13+C13</f>
        <v>0</v>
      </c>
      <c r="E13" s="1952"/>
      <c r="F13" s="1953"/>
      <c r="G13" s="1954">
        <f t="shared" ref="G13:G18" si="6">E13+F13</f>
        <v>0</v>
      </c>
      <c r="H13" s="1361">
        <f t="shared" si="1"/>
        <v>0</v>
      </c>
      <c r="I13" s="2712">
        <f t="shared" si="4"/>
        <v>0</v>
      </c>
      <c r="J13" s="982"/>
    </row>
    <row r="14" spans="1:10" ht="15" customHeight="1">
      <c r="A14" s="2173" t="s">
        <v>173</v>
      </c>
      <c r="B14" s="1952"/>
      <c r="C14" s="1953"/>
      <c r="D14" s="1954">
        <f t="shared" si="5"/>
        <v>0</v>
      </c>
      <c r="E14" s="1952"/>
      <c r="F14" s="1953"/>
      <c r="G14" s="1954">
        <f t="shared" si="6"/>
        <v>0</v>
      </c>
      <c r="H14" s="1361">
        <f t="shared" si="1"/>
        <v>0</v>
      </c>
      <c r="I14" s="2712">
        <f t="shared" si="4"/>
        <v>0</v>
      </c>
      <c r="J14" s="982"/>
    </row>
    <row r="15" spans="1:10" ht="15" customHeight="1">
      <c r="A15" s="2045" t="s">
        <v>2177</v>
      </c>
      <c r="B15" s="1952"/>
      <c r="C15" s="1953"/>
      <c r="D15" s="1954">
        <f t="shared" ref="D15:D16" si="7">B15-C15</f>
        <v>0</v>
      </c>
      <c r="E15" s="1952">
        <f t="shared" ref="E15:E16" si="8">IF(C15&lt;&gt;0,D15/C15,0)</f>
        <v>0</v>
      </c>
      <c r="F15" s="1953"/>
      <c r="G15" s="1954"/>
      <c r="H15" s="1361">
        <f t="shared" si="1"/>
        <v>0</v>
      </c>
      <c r="I15" s="2712">
        <f t="shared" si="4"/>
        <v>0</v>
      </c>
      <c r="J15" s="982"/>
    </row>
    <row r="16" spans="1:10" ht="15" customHeight="1">
      <c r="A16" s="2045" t="s">
        <v>2178</v>
      </c>
      <c r="B16" s="1952"/>
      <c r="C16" s="1953"/>
      <c r="D16" s="1954">
        <f t="shared" si="7"/>
        <v>0</v>
      </c>
      <c r="E16" s="1952">
        <f t="shared" si="8"/>
        <v>0</v>
      </c>
      <c r="F16" s="1953"/>
      <c r="G16" s="1954"/>
      <c r="H16" s="1361">
        <f t="shared" si="1"/>
        <v>0</v>
      </c>
      <c r="I16" s="2712">
        <f t="shared" si="4"/>
        <v>0</v>
      </c>
      <c r="J16" s="982"/>
    </row>
    <row r="17" spans="1:10" ht="15" customHeight="1">
      <c r="A17" s="1452" t="s">
        <v>1462</v>
      </c>
      <c r="B17" s="1952"/>
      <c r="C17" s="1953"/>
      <c r="D17" s="1954">
        <f t="shared" si="5"/>
        <v>0</v>
      </c>
      <c r="E17" s="1952"/>
      <c r="F17" s="1953"/>
      <c r="G17" s="1954">
        <f t="shared" si="6"/>
        <v>0</v>
      </c>
      <c r="H17" s="1361">
        <f t="shared" si="1"/>
        <v>0</v>
      </c>
      <c r="I17" s="2712">
        <f t="shared" si="4"/>
        <v>0</v>
      </c>
      <c r="J17" s="982"/>
    </row>
    <row r="18" spans="1:10" ht="15" customHeight="1">
      <c r="A18" s="2174" t="s">
        <v>294</v>
      </c>
      <c r="B18" s="1952"/>
      <c r="C18" s="1953"/>
      <c r="D18" s="1954">
        <f t="shared" si="5"/>
        <v>0</v>
      </c>
      <c r="E18" s="1952"/>
      <c r="F18" s="1953"/>
      <c r="G18" s="1954">
        <f t="shared" si="6"/>
        <v>0</v>
      </c>
      <c r="H18" s="1361">
        <f>D18-G18</f>
        <v>0</v>
      </c>
      <c r="I18" s="2712">
        <f t="shared" si="4"/>
        <v>0</v>
      </c>
      <c r="J18" s="982"/>
    </row>
    <row r="19" spans="1:10" ht="15" customHeight="1" thickBot="1">
      <c r="A19" s="2079" t="s">
        <v>295</v>
      </c>
      <c r="B19" s="1362">
        <f>B8-B12+B17+B18+B15-B16</f>
        <v>0</v>
      </c>
      <c r="C19" s="1362">
        <f t="shared" ref="C19:G19" si="9">C8-C12+C17+C18+C15-C16</f>
        <v>0</v>
      </c>
      <c r="D19" s="1362">
        <f t="shared" si="9"/>
        <v>0</v>
      </c>
      <c r="E19" s="1362">
        <f t="shared" si="9"/>
        <v>0</v>
      </c>
      <c r="F19" s="1362">
        <f>F8-F12+F17+F18+F15-F16</f>
        <v>0</v>
      </c>
      <c r="G19" s="1362">
        <f t="shared" si="9"/>
        <v>0</v>
      </c>
      <c r="H19" s="1362">
        <f>H8-H12+H17+H18</f>
        <v>0</v>
      </c>
      <c r="I19" s="2713">
        <f>IF(E19&lt;&gt;0,H19/E19*100,0)</f>
        <v>0</v>
      </c>
      <c r="J19" s="1364"/>
    </row>
    <row r="20" spans="1:10" ht="15" customHeight="1">
      <c r="A20" s="322" t="s">
        <v>190</v>
      </c>
    </row>
    <row r="21" spans="1:10" ht="15" customHeight="1">
      <c r="A21" s="322" t="s">
        <v>192</v>
      </c>
    </row>
  </sheetData>
  <phoneticPr fontId="5" type="noConversion"/>
  <printOptions horizontalCentered="1"/>
  <pageMargins left="0.70866141732283472" right="0.70866141732283472" top="0.74803149606299213" bottom="0.74803149606299213" header="0.31496062992125984" footer="0.31496062992125984"/>
  <pageSetup paperSize="9" scale="97" fitToHeight="0" orientation="landscape" blackAndWhite="1" verticalDpi="1200" r:id="rId1"/>
  <headerFooter alignWithMargins="0"/>
  <legacyDrawingHF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tabColor rgb="FF008000"/>
    <pageSetUpPr fitToPage="1"/>
  </sheetPr>
  <dimension ref="A1:S24"/>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G25" sqref="G25"/>
    </sheetView>
  </sheetViews>
  <sheetFormatPr defaultColWidth="9.140625" defaultRowHeight="12" customHeight="1"/>
  <cols>
    <col min="1" max="1" width="5.7109375" style="935" customWidth="1"/>
    <col min="2" max="2" width="20.42578125" style="935" customWidth="1"/>
    <col min="3" max="4" width="10.5703125" style="322" customWidth="1"/>
    <col min="5" max="5" width="12.85546875" style="322" customWidth="1"/>
    <col min="6" max="7" width="10.5703125" style="322" customWidth="1"/>
    <col min="8" max="8" width="13.140625" style="322" customWidth="1"/>
    <col min="9" max="9" width="20" style="935" customWidth="1"/>
    <col min="10" max="15" width="12.7109375" style="322" customWidth="1"/>
    <col min="16" max="16" width="12.140625" style="223" customWidth="1"/>
    <col min="17" max="17" width="12.5703125" style="223" customWidth="1"/>
    <col min="18" max="18" width="24.7109375" style="663" customWidth="1"/>
    <col min="19" max="16384" width="9.140625" style="322"/>
  </cols>
  <sheetData>
    <row r="1" spans="1:19" s="640" customFormat="1" ht="15" customHeight="1">
      <c r="A1" s="2691" t="str">
        <f>HYPERLINK("#利润表审定!A1","返回利润表审定")</f>
        <v>返回利润表审定</v>
      </c>
      <c r="B1" s="2692" t="str">
        <f>HYPERLINK("#利润表原报!A1","返回利润表原报")</f>
        <v>返回利润表原报</v>
      </c>
      <c r="I1" s="972"/>
      <c r="P1" s="629"/>
      <c r="Q1" s="629"/>
      <c r="R1" s="980"/>
    </row>
    <row r="2" spans="1:19" s="707" customFormat="1" ht="30" customHeight="1">
      <c r="A2" s="594" t="s">
        <v>1349</v>
      </c>
      <c r="B2" s="706"/>
      <c r="C2" s="21"/>
      <c r="D2" s="21"/>
      <c r="E2" s="21"/>
      <c r="F2" s="21"/>
      <c r="G2" s="21"/>
      <c r="H2" s="21"/>
      <c r="I2" s="706"/>
      <c r="J2" s="706"/>
      <c r="K2" s="706"/>
      <c r="L2" s="706"/>
      <c r="M2" s="706"/>
      <c r="N2" s="706"/>
      <c r="O2" s="706"/>
      <c r="P2" s="706"/>
      <c r="Q2" s="706"/>
      <c r="R2" s="706"/>
    </row>
    <row r="3" spans="1:19" s="962" customFormat="1" ht="11.25" customHeight="1">
      <c r="A3" s="970"/>
      <c r="B3" s="970"/>
      <c r="C3" s="21"/>
      <c r="D3" s="21"/>
      <c r="E3" s="21"/>
      <c r="F3" s="21"/>
      <c r="G3" s="21"/>
      <c r="H3" s="21"/>
      <c r="I3" s="970"/>
      <c r="J3" s="3183"/>
      <c r="K3" s="3183"/>
      <c r="L3" s="3183"/>
      <c r="M3" s="3183"/>
      <c r="N3" s="950"/>
      <c r="O3" s="950"/>
      <c r="P3" s="950"/>
      <c r="Q3" s="950"/>
      <c r="R3" s="944" t="str">
        <f>"单位："&amp;表头!$C$5</f>
        <v>单位：人民币元</v>
      </c>
      <c r="S3" s="951"/>
    </row>
    <row r="4" spans="1:19" s="951" customFormat="1">
      <c r="A4" s="945" t="str">
        <f>"客户："&amp;表头!C3</f>
        <v>客户：</v>
      </c>
      <c r="B4" s="946"/>
      <c r="C4" s="21"/>
      <c r="D4" s="21"/>
      <c r="E4" s="21"/>
      <c r="F4" s="21"/>
      <c r="G4" s="21"/>
      <c r="H4" s="21"/>
      <c r="I4" s="946"/>
      <c r="J4" s="946"/>
      <c r="K4" s="946"/>
      <c r="L4" s="946"/>
      <c r="M4" s="948" t="str">
        <f>"编制人员："&amp;表头!$C$6</f>
        <v>编制人员：</v>
      </c>
      <c r="N4" s="948"/>
      <c r="O4" s="948"/>
      <c r="P4" s="960"/>
      <c r="Q4" s="949" t="s">
        <v>1460</v>
      </c>
      <c r="R4" s="949" t="s">
        <v>812</v>
      </c>
    </row>
    <row r="5" spans="1:19" s="951" customFormat="1" ht="11.25">
      <c r="A5" s="945" t="str">
        <f>"报表期间："&amp;IF(AND(MONTH(表头!C4)=12,DAY(表头!C4)=31),YEAR(表头!C4)&amp;"年度",YEAR(表头!C4)&amp;"年1-"&amp;MONTH(表头!C4)&amp;"月")</f>
        <v>报表期间：2019年度</v>
      </c>
      <c r="B5" s="946"/>
      <c r="C5" s="961"/>
      <c r="D5" s="961"/>
      <c r="E5" s="961"/>
      <c r="F5" s="961"/>
      <c r="G5" s="961"/>
      <c r="H5" s="961"/>
      <c r="I5" s="946"/>
      <c r="J5" s="946"/>
      <c r="K5" s="946"/>
      <c r="L5" s="946"/>
      <c r="M5" s="948" t="str">
        <f>"会计主管："&amp;表头!$C$7</f>
        <v>会计主管：</v>
      </c>
      <c r="N5" s="948"/>
      <c r="O5" s="948"/>
      <c r="P5" s="960"/>
      <c r="Q5" s="949" t="s">
        <v>1461</v>
      </c>
      <c r="R5" s="950"/>
    </row>
    <row r="6" spans="1:19" s="962" customFormat="1" ht="8.1" customHeight="1" thickBot="1">
      <c r="A6" s="961"/>
      <c r="B6" s="961"/>
      <c r="C6" s="961"/>
      <c r="D6" s="961"/>
      <c r="E6" s="961"/>
      <c r="F6" s="961"/>
      <c r="G6" s="961"/>
      <c r="H6" s="961"/>
      <c r="I6" s="961"/>
      <c r="J6" s="961"/>
      <c r="K6" s="961"/>
      <c r="L6" s="961"/>
      <c r="M6" s="961"/>
      <c r="N6" s="961"/>
      <c r="O6" s="961"/>
      <c r="P6" s="961"/>
      <c r="Q6" s="961"/>
      <c r="R6" s="961"/>
    </row>
    <row r="7" spans="1:19" s="935" customFormat="1" ht="40.5" customHeight="1">
      <c r="A7" s="933" t="s">
        <v>398</v>
      </c>
      <c r="B7" s="929" t="s">
        <v>138</v>
      </c>
      <c r="C7" s="2644" t="s">
        <v>2537</v>
      </c>
      <c r="D7" s="2644" t="s">
        <v>2538</v>
      </c>
      <c r="E7" s="2644" t="s">
        <v>2539</v>
      </c>
      <c r="F7" s="2644" t="s">
        <v>2540</v>
      </c>
      <c r="G7" s="2644" t="s">
        <v>2541</v>
      </c>
      <c r="H7" s="2671" t="s">
        <v>2536</v>
      </c>
      <c r="I7" s="929" t="s">
        <v>1463</v>
      </c>
      <c r="J7" s="929" t="s">
        <v>807</v>
      </c>
      <c r="K7" s="929" t="s">
        <v>1075</v>
      </c>
      <c r="L7" s="929" t="s">
        <v>1076</v>
      </c>
      <c r="M7" s="929" t="s">
        <v>808</v>
      </c>
      <c r="N7" s="929" t="s">
        <v>1077</v>
      </c>
      <c r="O7" s="929" t="s">
        <v>1078</v>
      </c>
      <c r="P7" s="929" t="s">
        <v>809</v>
      </c>
      <c r="Q7" s="929" t="s">
        <v>2609</v>
      </c>
      <c r="R7" s="934" t="s">
        <v>1459</v>
      </c>
    </row>
    <row r="8" spans="1:19" s="223" customFormat="1" ht="15" customHeight="1">
      <c r="A8" s="925">
        <v>1</v>
      </c>
      <c r="B8" s="973"/>
      <c r="C8" s="973"/>
      <c r="D8" s="973"/>
      <c r="E8" s="973"/>
      <c r="F8" s="973"/>
      <c r="G8" s="973"/>
      <c r="H8" s="973"/>
      <c r="I8" s="973"/>
      <c r="J8" s="240"/>
      <c r="K8" s="986"/>
      <c r="L8" s="987">
        <f>J8+K8</f>
        <v>0</v>
      </c>
      <c r="M8" s="240"/>
      <c r="N8" s="986"/>
      <c r="O8" s="987">
        <f>M8+N8</f>
        <v>0</v>
      </c>
      <c r="P8" s="136">
        <f>L8-O8</f>
        <v>0</v>
      </c>
      <c r="Q8" s="2714">
        <f>IF(O8&lt;&gt;0,P8/O8*100,0)</f>
        <v>0</v>
      </c>
      <c r="R8" s="981"/>
    </row>
    <row r="9" spans="1:19" ht="15" customHeight="1">
      <c r="A9" s="925">
        <v>2</v>
      </c>
      <c r="B9" s="973"/>
      <c r="C9" s="973"/>
      <c r="D9" s="973"/>
      <c r="E9" s="973"/>
      <c r="F9" s="973"/>
      <c r="G9" s="973"/>
      <c r="H9" s="973"/>
      <c r="I9" s="973"/>
      <c r="J9" s="240"/>
      <c r="K9" s="986"/>
      <c r="L9" s="987">
        <f t="shared" ref="L9:L15" si="0">J9+K9</f>
        <v>0</v>
      </c>
      <c r="M9" s="240"/>
      <c r="N9" s="986"/>
      <c r="O9" s="987">
        <f t="shared" ref="O9:O15" si="1">M9+N9</f>
        <v>0</v>
      </c>
      <c r="P9" s="136">
        <f t="shared" ref="P9:P15" si="2">L9-O9</f>
        <v>0</v>
      </c>
      <c r="Q9" s="2714">
        <f t="shared" ref="Q9:Q19" si="3">IF(O9&lt;&gt;0,P9/O9*100,0)</f>
        <v>0</v>
      </c>
      <c r="R9" s="982"/>
    </row>
    <row r="10" spans="1:19" ht="15" customHeight="1">
      <c r="A10" s="925">
        <v>3</v>
      </c>
      <c r="B10" s="973"/>
      <c r="C10" s="973"/>
      <c r="D10" s="973"/>
      <c r="E10" s="973"/>
      <c r="F10" s="973"/>
      <c r="G10" s="973"/>
      <c r="H10" s="973"/>
      <c r="I10" s="973"/>
      <c r="J10" s="240"/>
      <c r="K10" s="986"/>
      <c r="L10" s="987">
        <f t="shared" si="0"/>
        <v>0</v>
      </c>
      <c r="M10" s="240"/>
      <c r="N10" s="986"/>
      <c r="O10" s="987">
        <f t="shared" si="1"/>
        <v>0</v>
      </c>
      <c r="P10" s="136">
        <f t="shared" si="2"/>
        <v>0</v>
      </c>
      <c r="Q10" s="2714">
        <f t="shared" si="3"/>
        <v>0</v>
      </c>
      <c r="R10" s="982"/>
    </row>
    <row r="11" spans="1:19" ht="15" customHeight="1">
      <c r="A11" s="925">
        <v>4</v>
      </c>
      <c r="B11" s="973"/>
      <c r="C11" s="973"/>
      <c r="D11" s="973"/>
      <c r="E11" s="973"/>
      <c r="F11" s="973"/>
      <c r="G11" s="973"/>
      <c r="H11" s="973"/>
      <c r="I11" s="973"/>
      <c r="J11" s="240"/>
      <c r="K11" s="986"/>
      <c r="L11" s="987">
        <f t="shared" si="0"/>
        <v>0</v>
      </c>
      <c r="M11" s="240"/>
      <c r="N11" s="986"/>
      <c r="O11" s="987">
        <f t="shared" si="1"/>
        <v>0</v>
      </c>
      <c r="P11" s="136">
        <f t="shared" si="2"/>
        <v>0</v>
      </c>
      <c r="Q11" s="2714">
        <f t="shared" si="3"/>
        <v>0</v>
      </c>
      <c r="R11" s="982"/>
    </row>
    <row r="12" spans="1:19" ht="15" customHeight="1">
      <c r="A12" s="925">
        <v>5</v>
      </c>
      <c r="B12" s="973"/>
      <c r="C12" s="973"/>
      <c r="D12" s="973"/>
      <c r="E12" s="973"/>
      <c r="F12" s="973"/>
      <c r="G12" s="973"/>
      <c r="H12" s="973"/>
      <c r="I12" s="973"/>
      <c r="J12" s="240"/>
      <c r="K12" s="986"/>
      <c r="L12" s="987">
        <f t="shared" si="0"/>
        <v>0</v>
      </c>
      <c r="M12" s="240"/>
      <c r="N12" s="986"/>
      <c r="O12" s="987">
        <f t="shared" si="1"/>
        <v>0</v>
      </c>
      <c r="P12" s="136">
        <f t="shared" si="2"/>
        <v>0</v>
      </c>
      <c r="Q12" s="2714">
        <f t="shared" si="3"/>
        <v>0</v>
      </c>
      <c r="R12" s="982"/>
    </row>
    <row r="13" spans="1:19" ht="15" customHeight="1">
      <c r="A13" s="925">
        <v>6</v>
      </c>
      <c r="B13" s="974"/>
      <c r="C13" s="1957"/>
      <c r="D13" s="1958"/>
      <c r="E13" s="1959"/>
      <c r="F13" s="802"/>
      <c r="G13" s="1959"/>
      <c r="H13" s="1959"/>
      <c r="I13" s="974"/>
      <c r="J13" s="240"/>
      <c r="K13" s="986"/>
      <c r="L13" s="987">
        <f t="shared" si="0"/>
        <v>0</v>
      </c>
      <c r="M13" s="240"/>
      <c r="N13" s="986"/>
      <c r="O13" s="987">
        <f t="shared" si="1"/>
        <v>0</v>
      </c>
      <c r="P13" s="136">
        <f t="shared" si="2"/>
        <v>0</v>
      </c>
      <c r="Q13" s="2714">
        <f t="shared" si="3"/>
        <v>0</v>
      </c>
      <c r="R13" s="982"/>
    </row>
    <row r="14" spans="1:19" ht="15" customHeight="1">
      <c r="A14" s="925">
        <v>7</v>
      </c>
      <c r="B14" s="975"/>
      <c r="C14" s="1957"/>
      <c r="D14" s="1958"/>
      <c r="E14" s="1959"/>
      <c r="F14" s="802"/>
      <c r="G14" s="1959"/>
      <c r="H14" s="1959"/>
      <c r="I14" s="975"/>
      <c r="J14" s="240"/>
      <c r="K14" s="986"/>
      <c r="L14" s="987">
        <f t="shared" si="0"/>
        <v>0</v>
      </c>
      <c r="M14" s="240"/>
      <c r="N14" s="986"/>
      <c r="O14" s="987">
        <f t="shared" si="1"/>
        <v>0</v>
      </c>
      <c r="P14" s="136">
        <f t="shared" si="2"/>
        <v>0</v>
      </c>
      <c r="Q14" s="2714">
        <f t="shared" si="3"/>
        <v>0</v>
      </c>
      <c r="R14" s="982"/>
    </row>
    <row r="15" spans="1:19" ht="15" customHeight="1">
      <c r="A15" s="925">
        <v>8</v>
      </c>
      <c r="B15" s="976"/>
      <c r="C15" s="1957"/>
      <c r="D15" s="1958"/>
      <c r="E15" s="1959"/>
      <c r="F15" s="802"/>
      <c r="G15" s="1959"/>
      <c r="H15" s="1959"/>
      <c r="I15" s="976"/>
      <c r="J15" s="240"/>
      <c r="K15" s="986"/>
      <c r="L15" s="987">
        <f t="shared" si="0"/>
        <v>0</v>
      </c>
      <c r="M15" s="240"/>
      <c r="N15" s="986"/>
      <c r="O15" s="987">
        <f t="shared" si="1"/>
        <v>0</v>
      </c>
      <c r="P15" s="136">
        <f t="shared" si="2"/>
        <v>0</v>
      </c>
      <c r="Q15" s="2714">
        <f t="shared" si="3"/>
        <v>0</v>
      </c>
      <c r="R15" s="982"/>
    </row>
    <row r="16" spans="1:19" ht="15" customHeight="1">
      <c r="A16" s="925">
        <v>9</v>
      </c>
      <c r="B16" s="976"/>
      <c r="C16" s="1957"/>
      <c r="D16" s="1958"/>
      <c r="E16" s="1959"/>
      <c r="F16" s="802"/>
      <c r="G16" s="1959"/>
      <c r="H16" s="1959"/>
      <c r="I16" s="976"/>
      <c r="J16" s="240"/>
      <c r="K16" s="986"/>
      <c r="L16" s="987">
        <f t="shared" ref="L16:L17" si="4">J16+K16</f>
        <v>0</v>
      </c>
      <c r="M16" s="240"/>
      <c r="N16" s="986"/>
      <c r="O16" s="987">
        <f t="shared" ref="O16:O17" si="5">M16+N16</f>
        <v>0</v>
      </c>
      <c r="P16" s="136">
        <f t="shared" ref="P16:P17" si="6">L16-O16</f>
        <v>0</v>
      </c>
      <c r="Q16" s="2714">
        <f t="shared" si="3"/>
        <v>0</v>
      </c>
      <c r="R16" s="982"/>
    </row>
    <row r="17" spans="1:18" ht="15" customHeight="1">
      <c r="A17" s="925">
        <v>10</v>
      </c>
      <c r="B17" s="976"/>
      <c r="C17" s="1957"/>
      <c r="D17" s="1958"/>
      <c r="E17" s="1959"/>
      <c r="F17" s="802"/>
      <c r="G17" s="1959"/>
      <c r="H17" s="1959"/>
      <c r="I17" s="976"/>
      <c r="J17" s="240"/>
      <c r="K17" s="986"/>
      <c r="L17" s="987">
        <f t="shared" si="4"/>
        <v>0</v>
      </c>
      <c r="M17" s="240"/>
      <c r="N17" s="986"/>
      <c r="O17" s="987">
        <f t="shared" si="5"/>
        <v>0</v>
      </c>
      <c r="P17" s="136">
        <f t="shared" si="6"/>
        <v>0</v>
      </c>
      <c r="Q17" s="2714">
        <f t="shared" si="3"/>
        <v>0</v>
      </c>
      <c r="R17" s="982"/>
    </row>
    <row r="18" spans="1:18" s="223" customFormat="1" ht="15" customHeight="1">
      <c r="A18" s="977"/>
      <c r="B18" s="978"/>
      <c r="C18" s="1955"/>
      <c r="D18" s="1955"/>
      <c r="E18" s="1956"/>
      <c r="F18" s="801"/>
      <c r="G18" s="1956"/>
      <c r="H18" s="1956"/>
      <c r="I18" s="978"/>
      <c r="J18" s="136"/>
      <c r="K18" s="136"/>
      <c r="L18" s="136"/>
      <c r="M18" s="136"/>
      <c r="N18" s="136"/>
      <c r="O18" s="136"/>
      <c r="P18" s="136"/>
      <c r="Q18" s="2714"/>
      <c r="R18" s="983"/>
    </row>
    <row r="19" spans="1:18" s="223" customFormat="1" ht="15" customHeight="1" thickBot="1">
      <c r="A19" s="3168" t="s">
        <v>220</v>
      </c>
      <c r="B19" s="3184"/>
      <c r="C19" s="2176"/>
      <c r="D19" s="2176"/>
      <c r="E19" s="2177"/>
      <c r="F19" s="2178">
        <f>SUM(F8:F18)</f>
        <v>0</v>
      </c>
      <c r="G19" s="2177"/>
      <c r="H19" s="2177"/>
      <c r="I19" s="979"/>
      <c r="J19" s="989">
        <f>SUM(J8:J18)</f>
        <v>0</v>
      </c>
      <c r="K19" s="989">
        <f>SUM(K8:K18)</f>
        <v>0</v>
      </c>
      <c r="L19" s="989">
        <f t="shared" ref="L19:P19" si="7">SUM(L8:L18)</f>
        <v>0</v>
      </c>
      <c r="M19" s="989">
        <f t="shared" si="7"/>
        <v>0</v>
      </c>
      <c r="N19" s="989">
        <f>SUM(N8:N18)</f>
        <v>0</v>
      </c>
      <c r="O19" s="989">
        <f t="shared" si="7"/>
        <v>0</v>
      </c>
      <c r="P19" s="989">
        <f t="shared" si="7"/>
        <v>0</v>
      </c>
      <c r="Q19" s="2715">
        <f t="shared" si="3"/>
        <v>0</v>
      </c>
      <c r="R19" s="984"/>
    </row>
    <row r="20" spans="1:18" ht="15" customHeight="1">
      <c r="A20" s="935" t="s">
        <v>178</v>
      </c>
    </row>
    <row r="21" spans="1:18" ht="12" customHeight="1">
      <c r="A21" s="935" t="s">
        <v>2012</v>
      </c>
    </row>
    <row r="22" spans="1:18" ht="12" customHeight="1">
      <c r="A22" s="935" t="s">
        <v>2013</v>
      </c>
    </row>
    <row r="23" spans="1:18" ht="12" customHeight="1">
      <c r="A23" s="935" t="s">
        <v>2014</v>
      </c>
    </row>
    <row r="24" spans="1:18" ht="12" customHeight="1">
      <c r="A24" s="935" t="s">
        <v>2529</v>
      </c>
    </row>
  </sheetData>
  <mergeCells count="2">
    <mergeCell ref="J3:M3"/>
    <mergeCell ref="A19:B19"/>
  </mergeCells>
  <phoneticPr fontId="5" type="noConversion"/>
  <hyperlinks>
    <hyperlink ref="S3" location="目录!A1" display="目录"/>
  </hyperlinks>
  <printOptions horizontalCentered="1"/>
  <pageMargins left="0.70866141732283472" right="0.70866141732283472" top="0.74803149606299213" bottom="0.74803149606299213" header="0.31496062992125984" footer="0.31496062992125984"/>
  <pageSetup paperSize="9" scale="61" fitToHeight="0" orientation="landscape" blackAndWhite="1" verticalDpi="1200" r:id="rId1"/>
  <headerFooter alignWithMargins="0"/>
  <legacyDrawingHF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tabColor rgb="FF008000"/>
    <pageSetUpPr fitToPage="1"/>
  </sheetPr>
  <dimension ref="A1:L23"/>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K31" sqref="K31"/>
    </sheetView>
  </sheetViews>
  <sheetFormatPr defaultColWidth="9.140625" defaultRowHeight="12" customHeight="1"/>
  <cols>
    <col min="1" max="1" width="5.7109375" style="223" customWidth="1"/>
    <col min="2" max="2" width="31.42578125" style="223" customWidth="1"/>
    <col min="3" max="8" width="12.7109375" style="322" customWidth="1"/>
    <col min="9" max="9" width="12.140625" style="223" customWidth="1"/>
    <col min="10" max="10" width="12.5703125" style="223" customWidth="1"/>
    <col min="11" max="11" width="24.7109375" style="322" customWidth="1"/>
    <col min="12" max="16384" width="9.140625" style="322"/>
  </cols>
  <sheetData>
    <row r="1" spans="1:12" s="640" customFormat="1" ht="15" customHeight="1">
      <c r="A1" s="2691" t="str">
        <f>HYPERLINK("#利润表审定!A1","返回利润表审定")</f>
        <v>返回利润表审定</v>
      </c>
      <c r="B1" s="2692" t="str">
        <f>HYPERLINK("#利润表原报!A1","返回利润表原报")</f>
        <v>返回利润表原报</v>
      </c>
      <c r="I1" s="629"/>
      <c r="J1" s="629"/>
    </row>
    <row r="2" spans="1:12" s="797" customFormat="1" ht="30" customHeight="1">
      <c r="A2" s="547" t="s">
        <v>1350</v>
      </c>
      <c r="B2" s="796"/>
      <c r="C2" s="796"/>
      <c r="D2" s="796"/>
      <c r="E2" s="796"/>
      <c r="F2" s="796"/>
      <c r="G2" s="796"/>
      <c r="H2" s="796"/>
      <c r="I2" s="796"/>
      <c r="J2" s="796"/>
      <c r="K2" s="796"/>
    </row>
    <row r="3" spans="1:12" s="306" customFormat="1">
      <c r="A3" s="9"/>
      <c r="B3" s="9"/>
      <c r="C3" s="3185"/>
      <c r="D3" s="3185"/>
      <c r="E3" s="3185"/>
      <c r="F3" s="3185"/>
      <c r="G3" s="495"/>
      <c r="H3" s="495"/>
      <c r="I3" s="495"/>
      <c r="J3" s="495"/>
      <c r="K3" s="4" t="str">
        <f>"单位："&amp;表头!$C$5</f>
        <v>单位：人民币元</v>
      </c>
      <c r="L3" s="305"/>
    </row>
    <row r="4" spans="1:12" s="951" customFormat="1">
      <c r="A4" s="945" t="str">
        <f>"客户："&amp;表头!C3</f>
        <v>客户：</v>
      </c>
      <c r="B4" s="946"/>
      <c r="C4" s="946"/>
      <c r="D4" s="946"/>
      <c r="E4" s="946"/>
      <c r="F4" s="948" t="str">
        <f>"编制人员："&amp;表头!$C$6</f>
        <v>编制人员：</v>
      </c>
      <c r="G4" s="948"/>
      <c r="H4" s="948"/>
      <c r="I4" s="960"/>
      <c r="J4" s="949" t="s">
        <v>1460</v>
      </c>
      <c r="K4" s="11" t="s">
        <v>2112</v>
      </c>
    </row>
    <row r="5" spans="1:12" s="951" customFormat="1" ht="11.25">
      <c r="A5" s="945" t="str">
        <f>"报表期间："&amp;IF(AND(MONTH(表头!C4)=12,DAY(表头!C4)=31),YEAR(表头!C4)&amp;"年度",YEAR(表头!C4)&amp;"年1-"&amp;MONTH(表头!C4)&amp;"月")</f>
        <v>报表期间：2019年度</v>
      </c>
      <c r="B5" s="946"/>
      <c r="C5" s="946"/>
      <c r="D5" s="946"/>
      <c r="E5" s="946"/>
      <c r="F5" s="948" t="str">
        <f>"会计主管："&amp;表头!$C$7</f>
        <v>会计主管：</v>
      </c>
      <c r="G5" s="948"/>
      <c r="H5" s="948"/>
      <c r="I5" s="960"/>
      <c r="J5" s="949" t="s">
        <v>1461</v>
      </c>
      <c r="K5" s="950"/>
    </row>
    <row r="6" spans="1:12" s="962" customFormat="1" ht="8.1" customHeight="1" thickBot="1">
      <c r="A6" s="961"/>
      <c r="B6" s="961"/>
      <c r="C6" s="961"/>
      <c r="D6" s="961"/>
      <c r="E6" s="961"/>
      <c r="F6" s="961"/>
      <c r="G6" s="961"/>
      <c r="H6" s="961"/>
      <c r="I6" s="961"/>
      <c r="J6" s="961"/>
      <c r="K6" s="961"/>
    </row>
    <row r="7" spans="1:12" s="935" customFormat="1" ht="15" customHeight="1">
      <c r="A7" s="933" t="s">
        <v>398</v>
      </c>
      <c r="B7" s="929" t="s">
        <v>138</v>
      </c>
      <c r="C7" s="929" t="s">
        <v>807</v>
      </c>
      <c r="D7" s="929" t="s">
        <v>1075</v>
      </c>
      <c r="E7" s="929" t="s">
        <v>1076</v>
      </c>
      <c r="F7" s="929" t="s">
        <v>808</v>
      </c>
      <c r="G7" s="929" t="s">
        <v>1077</v>
      </c>
      <c r="H7" s="929" t="s">
        <v>1078</v>
      </c>
      <c r="I7" s="929" t="s">
        <v>809</v>
      </c>
      <c r="J7" s="929" t="s">
        <v>2605</v>
      </c>
      <c r="K7" s="934" t="s">
        <v>1459</v>
      </c>
    </row>
    <row r="8" spans="1:12" s="223" customFormat="1" ht="15" customHeight="1">
      <c r="A8" s="925">
        <v>1</v>
      </c>
      <c r="B8" s="1960" t="s">
        <v>1085</v>
      </c>
      <c r="C8" s="240"/>
      <c r="D8" s="986"/>
      <c r="E8" s="987">
        <f>C8+D8</f>
        <v>0</v>
      </c>
      <c r="F8" s="240"/>
      <c r="G8" s="986"/>
      <c r="H8" s="987">
        <f>F8+G8</f>
        <v>0</v>
      </c>
      <c r="I8" s="136">
        <f>E8-H8</f>
        <v>0</v>
      </c>
      <c r="J8" s="2714">
        <f>IF(H8&lt;&gt;0,I8/H8*100,0)</f>
        <v>0</v>
      </c>
      <c r="K8" s="981"/>
    </row>
    <row r="9" spans="1:12" ht="15" customHeight="1">
      <c r="A9" s="925">
        <v>2</v>
      </c>
      <c r="B9" s="1960" t="s">
        <v>2438</v>
      </c>
      <c r="C9" s="240"/>
      <c r="D9" s="986"/>
      <c r="E9" s="987">
        <f t="shared" ref="E9:E19" si="0">C9+D9</f>
        <v>0</v>
      </c>
      <c r="F9" s="240"/>
      <c r="G9" s="986"/>
      <c r="H9" s="987">
        <f t="shared" ref="H9:H10" si="1">F9+G9</f>
        <v>0</v>
      </c>
      <c r="I9" s="136">
        <f t="shared" ref="I9:I10" si="2">E9-H9</f>
        <v>0</v>
      </c>
      <c r="J9" s="2714">
        <f t="shared" ref="J9:J19" si="3">IF(H9&lt;&gt;0,I9/H9*100,0)</f>
        <v>0</v>
      </c>
      <c r="K9" s="982"/>
    </row>
    <row r="10" spans="1:12" ht="19.5" customHeight="1">
      <c r="A10" s="925">
        <v>3</v>
      </c>
      <c r="B10" s="1960" t="s">
        <v>709</v>
      </c>
      <c r="C10" s="240"/>
      <c r="D10" s="986"/>
      <c r="E10" s="987">
        <f t="shared" si="0"/>
        <v>0</v>
      </c>
      <c r="F10" s="240"/>
      <c r="G10" s="986"/>
      <c r="H10" s="987">
        <f t="shared" si="1"/>
        <v>0</v>
      </c>
      <c r="I10" s="136">
        <f t="shared" si="2"/>
        <v>0</v>
      </c>
      <c r="J10" s="2714">
        <f t="shared" si="3"/>
        <v>0</v>
      </c>
      <c r="K10" s="982"/>
    </row>
    <row r="11" spans="1:12" ht="19.5" customHeight="1">
      <c r="A11" s="925">
        <v>6</v>
      </c>
      <c r="B11" s="1960" t="s">
        <v>2104</v>
      </c>
      <c r="C11" s="240"/>
      <c r="D11" s="986"/>
      <c r="E11" s="987">
        <f t="shared" si="0"/>
        <v>0</v>
      </c>
      <c r="F11" s="240"/>
      <c r="G11" s="986"/>
      <c r="H11" s="987">
        <f t="shared" ref="H11:H19" si="4">F11+G11</f>
        <v>0</v>
      </c>
      <c r="I11" s="136">
        <f t="shared" ref="I11:I19" si="5">E11-H11</f>
        <v>0</v>
      </c>
      <c r="J11" s="2714">
        <f t="shared" si="3"/>
        <v>0</v>
      </c>
      <c r="K11" s="982"/>
    </row>
    <row r="12" spans="1:12" ht="19.5" customHeight="1">
      <c r="A12" s="925">
        <v>7</v>
      </c>
      <c r="B12" s="1960" t="s">
        <v>2105</v>
      </c>
      <c r="C12" s="240"/>
      <c r="D12" s="986"/>
      <c r="E12" s="987">
        <f t="shared" si="0"/>
        <v>0</v>
      </c>
      <c r="F12" s="240"/>
      <c r="G12" s="986"/>
      <c r="H12" s="987">
        <f t="shared" si="4"/>
        <v>0</v>
      </c>
      <c r="I12" s="136">
        <f t="shared" si="5"/>
        <v>0</v>
      </c>
      <c r="J12" s="2714">
        <f t="shared" si="3"/>
        <v>0</v>
      </c>
      <c r="K12" s="982"/>
    </row>
    <row r="13" spans="1:12" ht="19.5" customHeight="1">
      <c r="A13" s="925">
        <v>12</v>
      </c>
      <c r="B13" s="1960" t="s">
        <v>2106</v>
      </c>
      <c r="C13" s="240"/>
      <c r="D13" s="986"/>
      <c r="E13" s="987">
        <f t="shared" si="0"/>
        <v>0</v>
      </c>
      <c r="F13" s="240"/>
      <c r="G13" s="986"/>
      <c r="H13" s="987">
        <f t="shared" si="4"/>
        <v>0</v>
      </c>
      <c r="I13" s="136">
        <f t="shared" si="5"/>
        <v>0</v>
      </c>
      <c r="J13" s="2714">
        <f t="shared" si="3"/>
        <v>0</v>
      </c>
      <c r="K13" s="982"/>
    </row>
    <row r="14" spans="1:12" ht="19.5" customHeight="1">
      <c r="A14" s="925">
        <v>13</v>
      </c>
      <c r="B14" s="1960" t="s">
        <v>2107</v>
      </c>
      <c r="C14" s="240"/>
      <c r="D14" s="986"/>
      <c r="E14" s="987">
        <f t="shared" si="0"/>
        <v>0</v>
      </c>
      <c r="F14" s="240"/>
      <c r="G14" s="986"/>
      <c r="H14" s="987">
        <f t="shared" si="4"/>
        <v>0</v>
      </c>
      <c r="I14" s="136">
        <f t="shared" si="5"/>
        <v>0</v>
      </c>
      <c r="J14" s="2714">
        <f t="shared" si="3"/>
        <v>0</v>
      </c>
      <c r="K14" s="982"/>
    </row>
    <row r="15" spans="1:12" ht="19.5" customHeight="1">
      <c r="A15" s="925">
        <v>14</v>
      </c>
      <c r="B15" s="1960" t="s">
        <v>2108</v>
      </c>
      <c r="C15" s="240"/>
      <c r="D15" s="986"/>
      <c r="E15" s="987">
        <f t="shared" si="0"/>
        <v>0</v>
      </c>
      <c r="F15" s="240"/>
      <c r="G15" s="986"/>
      <c r="H15" s="987">
        <f t="shared" si="4"/>
        <v>0</v>
      </c>
      <c r="I15" s="136">
        <f t="shared" si="5"/>
        <v>0</v>
      </c>
      <c r="J15" s="2714">
        <f t="shared" si="3"/>
        <v>0</v>
      </c>
      <c r="K15" s="982"/>
    </row>
    <row r="16" spans="1:12" ht="19.5" customHeight="1">
      <c r="A16" s="925">
        <v>15</v>
      </c>
      <c r="B16" s="1960" t="s">
        <v>2109</v>
      </c>
      <c r="C16" s="240"/>
      <c r="D16" s="986"/>
      <c r="E16" s="987">
        <f t="shared" si="0"/>
        <v>0</v>
      </c>
      <c r="F16" s="240"/>
      <c r="G16" s="986"/>
      <c r="H16" s="987">
        <f t="shared" si="4"/>
        <v>0</v>
      </c>
      <c r="I16" s="136">
        <f t="shared" si="5"/>
        <v>0</v>
      </c>
      <c r="J16" s="2714">
        <f t="shared" si="3"/>
        <v>0</v>
      </c>
      <c r="K16" s="982"/>
    </row>
    <row r="17" spans="1:11" ht="19.5" customHeight="1">
      <c r="A17" s="925">
        <v>16</v>
      </c>
      <c r="B17" s="1960" t="s">
        <v>2110</v>
      </c>
      <c r="C17" s="240"/>
      <c r="D17" s="986"/>
      <c r="E17" s="987">
        <f t="shared" si="0"/>
        <v>0</v>
      </c>
      <c r="F17" s="240"/>
      <c r="G17" s="986"/>
      <c r="H17" s="987">
        <f t="shared" si="4"/>
        <v>0</v>
      </c>
      <c r="I17" s="136">
        <f t="shared" si="5"/>
        <v>0</v>
      </c>
      <c r="J17" s="2714">
        <f t="shared" si="3"/>
        <v>0</v>
      </c>
      <c r="K17" s="982"/>
    </row>
    <row r="18" spans="1:11" ht="19.5" customHeight="1">
      <c r="A18" s="925">
        <v>17</v>
      </c>
      <c r="B18" s="1960" t="s">
        <v>2111</v>
      </c>
      <c r="C18" s="240"/>
      <c r="D18" s="986"/>
      <c r="E18" s="987">
        <f t="shared" si="0"/>
        <v>0</v>
      </c>
      <c r="F18" s="240"/>
      <c r="G18" s="986"/>
      <c r="H18" s="987">
        <f t="shared" si="4"/>
        <v>0</v>
      </c>
      <c r="I18" s="136">
        <f t="shared" si="5"/>
        <v>0</v>
      </c>
      <c r="J18" s="2714">
        <f t="shared" si="3"/>
        <v>0</v>
      </c>
      <c r="K18" s="982"/>
    </row>
    <row r="19" spans="1:11" ht="26.25" customHeight="1">
      <c r="A19" s="925">
        <v>18</v>
      </c>
      <c r="B19" s="1960" t="s">
        <v>710</v>
      </c>
      <c r="C19" s="240"/>
      <c r="D19" s="986"/>
      <c r="E19" s="987">
        <f t="shared" si="0"/>
        <v>0</v>
      </c>
      <c r="F19" s="240"/>
      <c r="G19" s="986"/>
      <c r="H19" s="987">
        <f t="shared" si="4"/>
        <v>0</v>
      </c>
      <c r="I19" s="136">
        <f t="shared" si="5"/>
        <v>0</v>
      </c>
      <c r="J19" s="2714">
        <f t="shared" si="3"/>
        <v>0</v>
      </c>
      <c r="K19" s="982"/>
    </row>
    <row r="20" spans="1:11" s="223" customFormat="1" ht="15" customHeight="1">
      <c r="A20" s="2083"/>
      <c r="B20" s="2084"/>
      <c r="C20" s="136"/>
      <c r="D20" s="136"/>
      <c r="E20" s="136"/>
      <c r="F20" s="136"/>
      <c r="G20" s="136"/>
      <c r="H20" s="987"/>
      <c r="I20" s="136"/>
      <c r="J20" s="2714"/>
      <c r="K20" s="983"/>
    </row>
    <row r="21" spans="1:11" s="223" customFormat="1" ht="15" customHeight="1" thickBot="1">
      <c r="A21" s="3168" t="s">
        <v>220</v>
      </c>
      <c r="B21" s="3184"/>
      <c r="C21" s="989">
        <f>SUM(C8:C20)</f>
        <v>0</v>
      </c>
      <c r="D21" s="989">
        <f t="shared" ref="D21:I21" si="6">SUM(D8:D20)</f>
        <v>0</v>
      </c>
      <c r="E21" s="989">
        <f t="shared" si="6"/>
        <v>0</v>
      </c>
      <c r="F21" s="989">
        <f t="shared" si="6"/>
        <v>0</v>
      </c>
      <c r="G21" s="989">
        <f t="shared" si="6"/>
        <v>0</v>
      </c>
      <c r="H21" s="989">
        <f t="shared" si="6"/>
        <v>0</v>
      </c>
      <c r="I21" s="989">
        <f t="shared" si="6"/>
        <v>0</v>
      </c>
      <c r="J21" s="2715">
        <f>IF(H21&lt;&gt;0,I21/H21*100,0)</f>
        <v>0</v>
      </c>
      <c r="K21" s="984"/>
    </row>
    <row r="22" spans="1:11" ht="15" customHeight="1">
      <c r="A22" s="223" t="s">
        <v>190</v>
      </c>
    </row>
    <row r="23" spans="1:11" ht="15" customHeight="1">
      <c r="A23" s="223" t="s">
        <v>1086</v>
      </c>
    </row>
  </sheetData>
  <mergeCells count="2">
    <mergeCell ref="C3:F3"/>
    <mergeCell ref="A21:B21"/>
  </mergeCells>
  <phoneticPr fontId="5" type="noConversion"/>
  <hyperlinks>
    <hyperlink ref="L3" location="目录!A1" display="目录"/>
  </hyperlinks>
  <printOptions horizontalCentered="1"/>
  <pageMargins left="0.70866141732283472" right="0.70866141732283472" top="0.74803149606299213" bottom="0.74803149606299213" header="0.31496062992125984" footer="0.31496062992125984"/>
  <pageSetup paperSize="9" scale="89" fitToHeight="0" orientation="landscape" blackAndWhite="1" verticalDpi="1200" r:id="rId1"/>
  <headerFooter alignWithMargins="0"/>
  <legacyDrawingHF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tabColor rgb="FF008000"/>
    <pageSetUpPr fitToPage="1"/>
  </sheetPr>
  <dimension ref="A1:L13"/>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J31" sqref="J31"/>
    </sheetView>
  </sheetViews>
  <sheetFormatPr defaultColWidth="9.140625" defaultRowHeight="12" customHeight="1"/>
  <cols>
    <col min="1" max="1" width="5.7109375" style="223" customWidth="1"/>
    <col min="2" max="2" width="31.42578125" style="223" customWidth="1"/>
    <col min="3" max="8" width="12.7109375" style="322" customWidth="1"/>
    <col min="9" max="9" width="12.140625" style="223" customWidth="1"/>
    <col min="10" max="10" width="12.5703125" style="223" customWidth="1"/>
    <col min="11" max="11" width="13.140625" style="322" customWidth="1"/>
    <col min="12" max="16384" width="9.140625" style="322"/>
  </cols>
  <sheetData>
    <row r="1" spans="1:12" s="640" customFormat="1" ht="15" customHeight="1">
      <c r="A1" s="2691" t="str">
        <f>HYPERLINK("#利润表审定!A1","返回利润表审定")</f>
        <v>返回利润表审定</v>
      </c>
      <c r="B1" s="2692" t="str">
        <f>HYPERLINK("#利润表原报!A1","返回利润表原报")</f>
        <v>返回利润表原报</v>
      </c>
      <c r="I1" s="629"/>
      <c r="J1" s="629"/>
    </row>
    <row r="2" spans="1:12" s="797" customFormat="1" ht="30" customHeight="1">
      <c r="A2" s="547" t="s">
        <v>1351</v>
      </c>
      <c r="B2" s="796"/>
      <c r="C2" s="796"/>
      <c r="D2" s="796"/>
      <c r="E2" s="796"/>
      <c r="F2" s="796"/>
      <c r="G2" s="796"/>
      <c r="H2" s="796"/>
      <c r="I2" s="796"/>
      <c r="J2" s="796"/>
      <c r="K2" s="796"/>
    </row>
    <row r="3" spans="1:12" s="962" customFormat="1" ht="11.25">
      <c r="A3" s="970"/>
      <c r="B3" s="970"/>
      <c r="C3" s="3183"/>
      <c r="D3" s="3183"/>
      <c r="E3" s="3183"/>
      <c r="F3" s="3183"/>
      <c r="G3" s="950"/>
      <c r="H3" s="950"/>
      <c r="I3" s="950"/>
      <c r="J3" s="950"/>
      <c r="K3" s="944" t="str">
        <f>"单位："&amp;表头!$C$5</f>
        <v>单位：人民币元</v>
      </c>
      <c r="L3" s="951"/>
    </row>
    <row r="4" spans="1:12" s="951" customFormat="1">
      <c r="A4" s="945" t="str">
        <f>"客户："&amp;表头!C3</f>
        <v>客户：</v>
      </c>
      <c r="B4" s="946"/>
      <c r="C4" s="946"/>
      <c r="D4" s="946"/>
      <c r="E4" s="946"/>
      <c r="F4" s="948" t="str">
        <f>"编制人员："&amp;表头!$C$6</f>
        <v>编制人员：</v>
      </c>
      <c r="G4" s="948"/>
      <c r="H4" s="948"/>
      <c r="I4" s="960"/>
      <c r="J4" s="949" t="s">
        <v>1460</v>
      </c>
      <c r="K4" s="11" t="s">
        <v>2113</v>
      </c>
    </row>
    <row r="5" spans="1:12" s="951" customFormat="1" ht="11.25">
      <c r="A5" s="945" t="str">
        <f>"报表期间："&amp;IF(AND(MONTH(表头!C4)=12,DAY(表头!C4)=31),YEAR(表头!C4)&amp;"年度",YEAR(表头!C4)&amp;"年1-"&amp;MONTH(表头!C4)&amp;"月")</f>
        <v>报表期间：2019年度</v>
      </c>
      <c r="B5" s="946"/>
      <c r="C5" s="946"/>
      <c r="D5" s="946"/>
      <c r="E5" s="946"/>
      <c r="F5" s="948" t="str">
        <f>"会计主管："&amp;表头!$C$7</f>
        <v>会计主管：</v>
      </c>
      <c r="G5" s="948"/>
      <c r="H5" s="948"/>
      <c r="I5" s="960"/>
      <c r="J5" s="949" t="s">
        <v>1461</v>
      </c>
      <c r="K5" s="950"/>
    </row>
    <row r="6" spans="1:12" s="962" customFormat="1" ht="8.1" customHeight="1" thickBot="1">
      <c r="A6" s="961"/>
      <c r="B6" s="961"/>
      <c r="C6" s="961"/>
      <c r="D6" s="961"/>
      <c r="E6" s="961"/>
      <c r="F6" s="961"/>
      <c r="G6" s="961"/>
      <c r="H6" s="961"/>
      <c r="I6" s="961"/>
      <c r="J6" s="961"/>
      <c r="K6" s="961"/>
    </row>
    <row r="7" spans="1:12" s="935" customFormat="1" ht="15" customHeight="1">
      <c r="A7" s="933" t="s">
        <v>398</v>
      </c>
      <c r="B7" s="2182" t="s">
        <v>1088</v>
      </c>
      <c r="C7" s="2182" t="s">
        <v>807</v>
      </c>
      <c r="D7" s="2182" t="s">
        <v>1075</v>
      </c>
      <c r="E7" s="2182" t="s">
        <v>1076</v>
      </c>
      <c r="F7" s="2182" t="s">
        <v>808</v>
      </c>
      <c r="G7" s="2182" t="s">
        <v>1077</v>
      </c>
      <c r="H7" s="2182" t="s">
        <v>1078</v>
      </c>
      <c r="I7" s="2182" t="s">
        <v>809</v>
      </c>
      <c r="J7" s="2182" t="s">
        <v>2605</v>
      </c>
      <c r="K7" s="2183" t="s">
        <v>1459</v>
      </c>
    </row>
    <row r="8" spans="1:12" s="223" customFormat="1" ht="26.1" customHeight="1">
      <c r="A8" s="925">
        <v>1</v>
      </c>
      <c r="B8" s="988" t="s">
        <v>1089</v>
      </c>
      <c r="C8" s="240"/>
      <c r="D8" s="986"/>
      <c r="E8" s="987">
        <f>C8+D8</f>
        <v>0</v>
      </c>
      <c r="F8" s="240"/>
      <c r="G8" s="986"/>
      <c r="H8" s="987">
        <f>F8+G8</f>
        <v>0</v>
      </c>
      <c r="I8" s="136">
        <f>E8-H8</f>
        <v>0</v>
      </c>
      <c r="J8" s="2714">
        <f>IF(H8&lt;&gt;0,I8/H8*100,0)</f>
        <v>0</v>
      </c>
      <c r="K8" s="981"/>
    </row>
    <row r="9" spans="1:12" ht="30" customHeight="1">
      <c r="A9" s="925">
        <v>2</v>
      </c>
      <c r="B9" s="988" t="s">
        <v>1090</v>
      </c>
      <c r="C9" s="240"/>
      <c r="D9" s="986"/>
      <c r="E9" s="987">
        <f>C9+D9</f>
        <v>0</v>
      </c>
      <c r="F9" s="240"/>
      <c r="G9" s="986"/>
      <c r="H9" s="987">
        <f>F9+G9</f>
        <v>0</v>
      </c>
      <c r="I9" s="136">
        <f>E9-H9</f>
        <v>0</v>
      </c>
      <c r="J9" s="2714">
        <f>IF(H9&lt;&gt;0,I9/H9*100,0)</f>
        <v>0</v>
      </c>
      <c r="K9" s="982"/>
    </row>
    <row r="10" spans="1:12" s="223" customFormat="1" ht="15" customHeight="1">
      <c r="A10" s="2131"/>
      <c r="B10" s="2132"/>
      <c r="C10" s="136"/>
      <c r="D10" s="136"/>
      <c r="E10" s="136"/>
      <c r="F10" s="136"/>
      <c r="G10" s="136"/>
      <c r="H10" s="987"/>
      <c r="I10" s="136"/>
      <c r="J10" s="2714"/>
      <c r="K10" s="983"/>
    </row>
    <row r="11" spans="1:12" s="935" customFormat="1" ht="15" customHeight="1" thickBot="1">
      <c r="A11" s="3168" t="s">
        <v>220</v>
      </c>
      <c r="B11" s="3184"/>
      <c r="C11" s="989">
        <f>SUM(C8:C10)</f>
        <v>0</v>
      </c>
      <c r="D11" s="989">
        <f t="shared" ref="D11:I11" si="0">SUM(D8:D10)</f>
        <v>0</v>
      </c>
      <c r="E11" s="989">
        <f t="shared" si="0"/>
        <v>0</v>
      </c>
      <c r="F11" s="989">
        <f t="shared" si="0"/>
        <v>0</v>
      </c>
      <c r="G11" s="989">
        <f t="shared" si="0"/>
        <v>0</v>
      </c>
      <c r="H11" s="989">
        <f t="shared" si="0"/>
        <v>0</v>
      </c>
      <c r="I11" s="989">
        <f t="shared" si="0"/>
        <v>0</v>
      </c>
      <c r="J11" s="2715">
        <f>IF(H11&lt;&gt;0,I11/H11*100,0)</f>
        <v>0</v>
      </c>
      <c r="K11" s="984"/>
    </row>
    <row r="12" spans="1:12" ht="15" customHeight="1">
      <c r="A12" s="223" t="s">
        <v>190</v>
      </c>
    </row>
    <row r="13" spans="1:12" ht="15" customHeight="1">
      <c r="A13" s="223" t="s">
        <v>1087</v>
      </c>
    </row>
  </sheetData>
  <mergeCells count="2">
    <mergeCell ref="C3:F3"/>
    <mergeCell ref="A11:B11"/>
  </mergeCells>
  <phoneticPr fontId="5" type="noConversion"/>
  <hyperlinks>
    <hyperlink ref="L3" location="目录!A1" display="目录"/>
  </hyperlinks>
  <printOptions horizontalCentered="1"/>
  <pageMargins left="0.70866141732283472" right="0.70866141732283472" top="0.74803149606299213" bottom="0.74803149606299213" header="0.31496062992125984" footer="0.31496062992125984"/>
  <pageSetup paperSize="9" scale="96" fitToHeight="0" orientation="landscape" blackAndWhite="1" verticalDpi="1200" r:id="rId1"/>
  <headerFooter alignWithMargins="0"/>
  <legacyDrawingHF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tabColor rgb="FF008000"/>
    <pageSetUpPr fitToPage="1"/>
  </sheetPr>
  <dimension ref="A1:L20"/>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I31" sqref="I31"/>
    </sheetView>
  </sheetViews>
  <sheetFormatPr defaultColWidth="9.140625" defaultRowHeight="12" customHeight="1"/>
  <cols>
    <col min="1" max="1" width="5.7109375" style="223" customWidth="1"/>
    <col min="2" max="2" width="31.42578125" style="223" customWidth="1"/>
    <col min="3" max="8" width="12.7109375" style="322" customWidth="1"/>
    <col min="9" max="9" width="12.140625" style="223" customWidth="1"/>
    <col min="10" max="10" width="12.5703125" style="223" customWidth="1"/>
    <col min="11" max="11" width="13.7109375" style="322" customWidth="1"/>
    <col min="12" max="16384" width="9.140625" style="322"/>
  </cols>
  <sheetData>
    <row r="1" spans="1:12" s="640" customFormat="1" ht="15" customHeight="1">
      <c r="A1" s="2691" t="str">
        <f>HYPERLINK("#利润表审定!A1","返回利润表审定")</f>
        <v>返回利润表审定</v>
      </c>
      <c r="B1" s="2692" t="str">
        <f>HYPERLINK("#利润表原报!A1","返回利润表原报")</f>
        <v>返回利润表原报</v>
      </c>
      <c r="I1" s="629"/>
      <c r="J1" s="629"/>
    </row>
    <row r="2" spans="1:12" s="797" customFormat="1" ht="30" customHeight="1">
      <c r="A2" s="547" t="s">
        <v>1352</v>
      </c>
      <c r="B2" s="796"/>
      <c r="C2" s="796"/>
      <c r="D2" s="796"/>
      <c r="E2" s="796"/>
      <c r="F2" s="796"/>
      <c r="G2" s="796"/>
      <c r="H2" s="796"/>
      <c r="I2" s="796"/>
      <c r="J2" s="796"/>
      <c r="K2" s="796"/>
    </row>
    <row r="3" spans="1:12" s="962" customFormat="1" ht="11.25">
      <c r="A3" s="970"/>
      <c r="B3" s="970"/>
      <c r="C3" s="3183"/>
      <c r="D3" s="3183"/>
      <c r="E3" s="3183"/>
      <c r="F3" s="3183"/>
      <c r="G3" s="950"/>
      <c r="H3" s="950"/>
      <c r="I3" s="950"/>
      <c r="J3" s="950"/>
      <c r="K3" s="944" t="str">
        <f>"单位："&amp;表头!$C$5</f>
        <v>单位：人民币元</v>
      </c>
      <c r="L3" s="951"/>
    </row>
    <row r="4" spans="1:12" s="951" customFormat="1">
      <c r="A4" s="945" t="str">
        <f>"客户："&amp;表头!C3</f>
        <v>客户：</v>
      </c>
      <c r="B4" s="946"/>
      <c r="C4" s="946"/>
      <c r="D4" s="946"/>
      <c r="E4" s="946"/>
      <c r="F4" s="948" t="str">
        <f>"编制人员："&amp;表头!$C$6</f>
        <v>编制人员：</v>
      </c>
      <c r="G4" s="948"/>
      <c r="H4" s="948"/>
      <c r="I4" s="960"/>
      <c r="J4" s="949" t="s">
        <v>1460</v>
      </c>
      <c r="K4" s="2085" t="s">
        <v>777</v>
      </c>
    </row>
    <row r="5" spans="1:12" s="951" customFormat="1" ht="11.25">
      <c r="A5" s="945" t="str">
        <f>"报表期间："&amp;IF(AND(MONTH(表头!C4)=12,DAY(表头!C4)=31),YEAR(表头!C4)&amp;"年度",YEAR(表头!C4)&amp;"年1-"&amp;MONTH(表头!C4)&amp;"月")</f>
        <v>报表期间：2019年度</v>
      </c>
      <c r="B5" s="946"/>
      <c r="C5" s="946"/>
      <c r="D5" s="946"/>
      <c r="E5" s="946"/>
      <c r="F5" s="948" t="str">
        <f>"会计主管："&amp;表头!$C$7</f>
        <v>会计主管：</v>
      </c>
      <c r="G5" s="948"/>
      <c r="H5" s="948"/>
      <c r="I5" s="960"/>
      <c r="J5" s="949" t="s">
        <v>1461</v>
      </c>
      <c r="K5" s="950"/>
    </row>
    <row r="6" spans="1:12" s="962" customFormat="1" ht="8.1" customHeight="1" thickBot="1">
      <c r="A6" s="961"/>
      <c r="B6" s="961"/>
      <c r="C6" s="961"/>
      <c r="D6" s="961"/>
      <c r="E6" s="961"/>
      <c r="F6" s="961"/>
      <c r="G6" s="961"/>
      <c r="H6" s="961"/>
      <c r="I6" s="961"/>
      <c r="J6" s="961"/>
      <c r="K6" s="961"/>
    </row>
    <row r="7" spans="1:12" s="935" customFormat="1" ht="15" customHeight="1">
      <c r="A7" s="933" t="s">
        <v>398</v>
      </c>
      <c r="B7" s="2182" t="s">
        <v>1091</v>
      </c>
      <c r="C7" s="2182" t="s">
        <v>807</v>
      </c>
      <c r="D7" s="2182" t="s">
        <v>1075</v>
      </c>
      <c r="E7" s="2182" t="s">
        <v>1076</v>
      </c>
      <c r="F7" s="2182" t="s">
        <v>808</v>
      </c>
      <c r="G7" s="2182" t="s">
        <v>1077</v>
      </c>
      <c r="H7" s="2182" t="s">
        <v>1078</v>
      </c>
      <c r="I7" s="2182" t="s">
        <v>809</v>
      </c>
      <c r="J7" s="2182" t="s">
        <v>2605</v>
      </c>
      <c r="K7" s="2183" t="s">
        <v>1354</v>
      </c>
    </row>
    <row r="8" spans="1:12" s="223" customFormat="1" ht="15" customHeight="1">
      <c r="A8" s="493">
        <v>1</v>
      </c>
      <c r="B8" s="548" t="s">
        <v>1092</v>
      </c>
      <c r="C8" s="240"/>
      <c r="D8" s="986"/>
      <c r="E8" s="987">
        <f>C8+D8</f>
        <v>0</v>
      </c>
      <c r="F8" s="240"/>
      <c r="G8" s="986"/>
      <c r="H8" s="987">
        <f>F8+G8</f>
        <v>0</v>
      </c>
      <c r="I8" s="136">
        <f>E8-H8</f>
        <v>0</v>
      </c>
      <c r="J8" s="2714">
        <f>IF(H8&lt;&gt;0,I8/H8*100,0)</f>
        <v>0</v>
      </c>
      <c r="K8" s="2592"/>
    </row>
    <row r="9" spans="1:12" ht="15" customHeight="1">
      <c r="A9" s="493">
        <v>2</v>
      </c>
      <c r="B9" s="549" t="s">
        <v>1353</v>
      </c>
      <c r="C9" s="240"/>
      <c r="D9" s="986"/>
      <c r="E9" s="987">
        <f>C9+D9</f>
        <v>0</v>
      </c>
      <c r="F9" s="240"/>
      <c r="G9" s="986"/>
      <c r="H9" s="987">
        <f>F9+G9</f>
        <v>0</v>
      </c>
      <c r="I9" s="136">
        <f>E9-H9</f>
        <v>0</v>
      </c>
      <c r="J9" s="2714">
        <f t="shared" ref="J9:J12" si="0">IF(H9&lt;&gt;0,I9/H9*100,0)</f>
        <v>0</v>
      </c>
      <c r="K9" s="2593"/>
    </row>
    <row r="10" spans="1:12" ht="15" customHeight="1">
      <c r="A10" s="493">
        <v>3</v>
      </c>
      <c r="B10" s="549" t="s">
        <v>1093</v>
      </c>
      <c r="C10" s="240"/>
      <c r="D10" s="986"/>
      <c r="E10" s="987">
        <f>C10+D10</f>
        <v>0</v>
      </c>
      <c r="F10" s="240"/>
      <c r="G10" s="986"/>
      <c r="H10" s="987">
        <f>F10+G10</f>
        <v>0</v>
      </c>
      <c r="I10" s="136">
        <f>E10-H10</f>
        <v>0</v>
      </c>
      <c r="J10" s="2714">
        <f t="shared" si="0"/>
        <v>0</v>
      </c>
      <c r="K10" s="2593"/>
    </row>
    <row r="11" spans="1:12" s="223" customFormat="1" ht="15" customHeight="1">
      <c r="A11" s="493">
        <v>4</v>
      </c>
      <c r="B11" s="549" t="s">
        <v>1094</v>
      </c>
      <c r="C11" s="240"/>
      <c r="D11" s="986"/>
      <c r="E11" s="987">
        <f>C11+D11</f>
        <v>0</v>
      </c>
      <c r="F11" s="240"/>
      <c r="G11" s="986"/>
      <c r="H11" s="987">
        <f>F11+G11</f>
        <v>0</v>
      </c>
      <c r="I11" s="136">
        <f>E11-H11</f>
        <v>0</v>
      </c>
      <c r="J11" s="2714">
        <f t="shared" si="0"/>
        <v>0</v>
      </c>
      <c r="K11" s="2593"/>
    </row>
    <row r="12" spans="1:12" s="223" customFormat="1" ht="15" customHeight="1">
      <c r="A12" s="493">
        <v>5</v>
      </c>
      <c r="B12" s="549" t="s">
        <v>2115</v>
      </c>
      <c r="C12" s="240"/>
      <c r="D12" s="986"/>
      <c r="E12" s="987">
        <f>C12+D12</f>
        <v>0</v>
      </c>
      <c r="F12" s="240"/>
      <c r="G12" s="986"/>
      <c r="H12" s="987">
        <f>F12+G12</f>
        <v>0</v>
      </c>
      <c r="I12" s="136">
        <f>E12-H12</f>
        <v>0</v>
      </c>
      <c r="J12" s="2714">
        <f t="shared" si="0"/>
        <v>0</v>
      </c>
      <c r="K12" s="2593"/>
    </row>
    <row r="13" spans="1:12" s="223" customFormat="1" ht="15" customHeight="1">
      <c r="A13" s="2594"/>
      <c r="B13" s="549" t="s">
        <v>2114</v>
      </c>
      <c r="C13" s="987"/>
      <c r="D13" s="987"/>
      <c r="E13" s="987"/>
      <c r="F13" s="987"/>
      <c r="G13" s="987"/>
      <c r="H13" s="987"/>
      <c r="I13" s="136"/>
      <c r="J13" s="2714"/>
      <c r="K13" s="2595"/>
    </row>
    <row r="14" spans="1:12" s="223" customFormat="1" ht="15" customHeight="1" thickBot="1">
      <c r="A14" s="3186" t="s">
        <v>16</v>
      </c>
      <c r="B14" s="3187"/>
      <c r="C14" s="989">
        <f>C8+C10+C11</f>
        <v>0</v>
      </c>
      <c r="D14" s="989">
        <f t="shared" ref="D14:I14" si="1">D8+D10+D11</f>
        <v>0</v>
      </c>
      <c r="E14" s="989">
        <f t="shared" si="1"/>
        <v>0</v>
      </c>
      <c r="F14" s="989">
        <f t="shared" si="1"/>
        <v>0</v>
      </c>
      <c r="G14" s="989">
        <f t="shared" si="1"/>
        <v>0</v>
      </c>
      <c r="H14" s="989">
        <f t="shared" si="1"/>
        <v>0</v>
      </c>
      <c r="I14" s="989">
        <f t="shared" si="1"/>
        <v>0</v>
      </c>
      <c r="J14" s="2715">
        <f>IF(H14&lt;&gt;0,I14/H14*100,0)</f>
        <v>0</v>
      </c>
      <c r="K14" s="2596"/>
    </row>
    <row r="15" spans="1:12" ht="15" customHeight="1">
      <c r="A15" s="223" t="s">
        <v>190</v>
      </c>
    </row>
    <row r="16" spans="1:12" ht="15" customHeight="1">
      <c r="A16" s="223" t="s">
        <v>1107</v>
      </c>
    </row>
    <row r="20" spans="5:5" ht="12" customHeight="1">
      <c r="E20" s="803"/>
    </row>
  </sheetData>
  <mergeCells count="2">
    <mergeCell ref="C3:F3"/>
    <mergeCell ref="A14:B14"/>
  </mergeCells>
  <phoneticPr fontId="5" type="noConversion"/>
  <hyperlinks>
    <hyperlink ref="L3" location="目录!A1" display="目录"/>
  </hyperlinks>
  <printOptions horizontalCentered="1"/>
  <pageMargins left="0.70866141732283472" right="0.70866141732283472" top="0.74803149606299213" bottom="0.74803149606299213" header="0.31496062992125984" footer="0.31496062992125984"/>
  <pageSetup paperSize="9" scale="96" fitToHeight="0" orientation="landscape" blackAndWhite="1" verticalDpi="1200" r:id="rId1"/>
  <headerFooter alignWithMargins="0"/>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pageSetUpPr fitToPage="1"/>
  </sheetPr>
  <dimension ref="A1:W25"/>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9" sqref="I9"/>
    </sheetView>
  </sheetViews>
  <sheetFormatPr defaultColWidth="9.140625" defaultRowHeight="12" customHeight="1"/>
  <cols>
    <col min="1" max="1" width="5.7109375" style="303" customWidth="1"/>
    <col min="2" max="2" width="15.140625" style="303" customWidth="1"/>
    <col min="3" max="19" width="12.5703125" style="485" customWidth="1"/>
    <col min="20" max="23" width="12.5703125" style="303" customWidth="1"/>
    <col min="24" max="16384" width="9.140625" style="303"/>
  </cols>
  <sheetData>
    <row r="1" spans="1:23" s="300" customFormat="1" ht="15" customHeight="1">
      <c r="A1" s="2691" t="str">
        <f>HYPERLINK("#资产表审定!A1","返回资产表审定")</f>
        <v>返回资产表审定</v>
      </c>
      <c r="B1" s="2692" t="str">
        <f>HYPERLINK("#资产表原报!A1","返回资产表原报")</f>
        <v>返回资产表原报</v>
      </c>
      <c r="C1" s="483"/>
      <c r="D1" s="483"/>
      <c r="E1" s="483"/>
      <c r="F1" s="483"/>
      <c r="G1" s="483"/>
      <c r="H1" s="483"/>
      <c r="I1" s="483"/>
      <c r="J1" s="483"/>
      <c r="K1" s="483"/>
      <c r="L1" s="483"/>
      <c r="M1" s="483"/>
      <c r="N1" s="483"/>
      <c r="O1" s="483"/>
      <c r="P1" s="483"/>
      <c r="Q1" s="483"/>
      <c r="R1" s="483"/>
      <c r="S1" s="483"/>
    </row>
    <row r="2" spans="1:23" s="584" customFormat="1" ht="30" customHeight="1">
      <c r="A2" s="2791" t="s">
        <v>1137</v>
      </c>
      <c r="B2" s="2791"/>
      <c r="C2" s="2791"/>
      <c r="D2" s="2791"/>
      <c r="E2" s="2791"/>
      <c r="F2" s="2791"/>
      <c r="G2" s="2791"/>
      <c r="H2" s="2791"/>
      <c r="I2" s="2791"/>
      <c r="J2" s="2791"/>
      <c r="K2" s="2791"/>
      <c r="L2" s="2791"/>
      <c r="M2" s="2791"/>
      <c r="N2" s="2791"/>
      <c r="O2" s="2791"/>
      <c r="P2" s="2791"/>
      <c r="Q2" s="2791"/>
      <c r="R2" s="2791"/>
      <c r="S2" s="2791"/>
      <c r="T2" s="2791"/>
      <c r="U2" s="2791"/>
      <c r="V2" s="2791"/>
      <c r="W2" s="2791"/>
    </row>
    <row r="3" spans="1:23" s="1200" customFormat="1" ht="11.25">
      <c r="A3" s="985"/>
      <c r="B3" s="985"/>
      <c r="C3" s="1196"/>
      <c r="D3" s="1196"/>
      <c r="E3" s="1196"/>
      <c r="F3" s="1196"/>
      <c r="G3" s="1196"/>
      <c r="H3" s="1196"/>
      <c r="I3" s="1196"/>
      <c r="J3" s="1196"/>
      <c r="K3" s="1196"/>
      <c r="L3" s="1196"/>
      <c r="M3" s="1196"/>
      <c r="N3" s="1196"/>
      <c r="O3" s="1196"/>
      <c r="P3" s="1196"/>
      <c r="Q3" s="1196"/>
      <c r="R3" s="1175"/>
      <c r="S3" s="1175"/>
      <c r="T3" s="1199"/>
      <c r="U3" s="1199"/>
      <c r="V3" s="1197"/>
      <c r="W3" s="1198" t="str">
        <f>"单位："&amp;表头!$C$5</f>
        <v>单位：人民币元</v>
      </c>
    </row>
    <row r="4" spans="1:23" s="958" customFormat="1">
      <c r="A4" s="1155" t="str">
        <f>"客户："&amp;表头!C3</f>
        <v>客户：</v>
      </c>
      <c r="B4" s="945"/>
      <c r="C4" s="1201"/>
      <c r="D4" s="1201"/>
      <c r="E4" s="1202"/>
      <c r="F4" s="1175"/>
      <c r="G4" s="1175"/>
      <c r="H4" s="1175"/>
      <c r="I4" s="1175"/>
      <c r="J4" s="1175"/>
      <c r="K4" s="1175" t="str">
        <f>"编制人员："&amp;表头!$C$6</f>
        <v>编制人员：</v>
      </c>
      <c r="L4" s="1202"/>
      <c r="M4" s="1202"/>
      <c r="N4" s="1202"/>
      <c r="O4" s="1201"/>
      <c r="P4" s="1201"/>
      <c r="Q4" s="1201"/>
      <c r="R4" s="1175"/>
      <c r="S4" s="1175"/>
      <c r="T4" s="1205"/>
      <c r="U4" s="1205"/>
      <c r="V4" s="1203" t="s">
        <v>1460</v>
      </c>
      <c r="W4" s="2144" t="s">
        <v>269</v>
      </c>
    </row>
    <row r="5" spans="1:23" s="958" customFormat="1" ht="11.25">
      <c r="A5" s="1155" t="str">
        <f>"报表截止日："&amp;TEXT(表头!C4,"yyyy-mm-dd")</f>
        <v>报表截止日：2019-12-31</v>
      </c>
      <c r="B5" s="945"/>
      <c r="C5" s="1201"/>
      <c r="D5" s="1201"/>
      <c r="E5" s="1202"/>
      <c r="F5" s="1175"/>
      <c r="G5" s="1175"/>
      <c r="H5" s="1175"/>
      <c r="I5" s="1175"/>
      <c r="J5" s="1175"/>
      <c r="K5" s="1175" t="str">
        <f>"会计主管："&amp;表头!$C$7</f>
        <v>会计主管：</v>
      </c>
      <c r="L5" s="1202"/>
      <c r="M5" s="1202"/>
      <c r="N5" s="1202"/>
      <c r="O5" s="1201"/>
      <c r="P5" s="1201"/>
      <c r="Q5" s="1201"/>
      <c r="R5" s="1175"/>
      <c r="S5" s="1175"/>
      <c r="T5" s="1205"/>
      <c r="U5" s="1205"/>
      <c r="V5" s="1818" t="s">
        <v>1476</v>
      </c>
      <c r="W5" s="1205"/>
    </row>
    <row r="6" spans="1:23" s="302" customFormat="1" ht="8.1" customHeight="1" thickBot="1">
      <c r="A6" s="16"/>
      <c r="B6" s="16"/>
      <c r="C6" s="484"/>
      <c r="D6" s="484"/>
      <c r="E6" s="484"/>
      <c r="F6" s="484"/>
      <c r="G6" s="484"/>
      <c r="H6" s="484"/>
      <c r="I6" s="484"/>
      <c r="J6" s="484"/>
      <c r="K6" s="484"/>
      <c r="L6" s="484"/>
      <c r="M6" s="484"/>
      <c r="N6" s="484"/>
      <c r="O6" s="484"/>
      <c r="P6" s="484"/>
      <c r="Q6" s="484"/>
      <c r="R6" s="489"/>
      <c r="S6" s="489"/>
      <c r="T6" s="488"/>
      <c r="U6" s="488"/>
      <c r="V6" s="1203"/>
      <c r="W6" s="1204"/>
    </row>
    <row r="7" spans="1:23" s="643" customFormat="1" ht="15" customHeight="1">
      <c r="A7" s="2796" t="s">
        <v>950</v>
      </c>
      <c r="B7" s="2798" t="s">
        <v>911</v>
      </c>
      <c r="C7" s="2792" t="s">
        <v>952</v>
      </c>
      <c r="D7" s="2792" t="s">
        <v>2127</v>
      </c>
      <c r="E7" s="2792"/>
      <c r="F7" s="2792"/>
      <c r="G7" s="2792" t="s">
        <v>1133</v>
      </c>
      <c r="H7" s="2792"/>
      <c r="I7" s="2792" t="s">
        <v>1134</v>
      </c>
      <c r="J7" s="2792"/>
      <c r="K7" s="2792"/>
      <c r="L7" s="2792" t="s">
        <v>919</v>
      </c>
      <c r="M7" s="2792"/>
      <c r="N7" s="2792" t="s">
        <v>920</v>
      </c>
      <c r="O7" s="2792"/>
      <c r="P7" s="2792" t="s">
        <v>2128</v>
      </c>
      <c r="Q7" s="2792"/>
      <c r="R7" s="2792"/>
      <c r="S7" s="2792" t="s">
        <v>1138</v>
      </c>
      <c r="T7" s="2792"/>
      <c r="U7" s="2792" t="s">
        <v>1043</v>
      </c>
      <c r="V7" s="2792"/>
      <c r="W7" s="2793"/>
    </row>
    <row r="8" spans="1:23" s="643" customFormat="1" ht="15" customHeight="1">
      <c r="A8" s="2797"/>
      <c r="B8" s="2799"/>
      <c r="C8" s="2800"/>
      <c r="D8" s="2098" t="s">
        <v>951</v>
      </c>
      <c r="E8" s="2098" t="s">
        <v>953</v>
      </c>
      <c r="F8" s="2098" t="s">
        <v>954</v>
      </c>
      <c r="G8" s="2098" t="s">
        <v>951</v>
      </c>
      <c r="H8" s="2098" t="s">
        <v>953</v>
      </c>
      <c r="I8" s="2098" t="s">
        <v>951</v>
      </c>
      <c r="J8" s="2098" t="s">
        <v>953</v>
      </c>
      <c r="K8" s="2098" t="s">
        <v>912</v>
      </c>
      <c r="L8" s="2098" t="s">
        <v>951</v>
      </c>
      <c r="M8" s="2098" t="s">
        <v>953</v>
      </c>
      <c r="N8" s="2098" t="s">
        <v>951</v>
      </c>
      <c r="O8" s="2098" t="s">
        <v>953</v>
      </c>
      <c r="P8" s="2098" t="s">
        <v>951</v>
      </c>
      <c r="Q8" s="2098" t="s">
        <v>953</v>
      </c>
      <c r="R8" s="2098" t="s">
        <v>954</v>
      </c>
      <c r="S8" s="2098" t="s">
        <v>951</v>
      </c>
      <c r="T8" s="2098" t="s">
        <v>953</v>
      </c>
      <c r="U8" s="2098" t="s">
        <v>951</v>
      </c>
      <c r="V8" s="2098" t="s">
        <v>953</v>
      </c>
      <c r="W8" s="2300" t="s">
        <v>912</v>
      </c>
    </row>
    <row r="9" spans="1:23" s="299" customFormat="1" ht="15" customHeight="1">
      <c r="A9" s="1354">
        <v>1</v>
      </c>
      <c r="B9" s="596"/>
      <c r="C9" s="490"/>
      <c r="D9" s="888"/>
      <c r="E9" s="888"/>
      <c r="F9" s="1146">
        <f t="shared" ref="F9:F18" si="0">D9+E9</f>
        <v>0</v>
      </c>
      <c r="G9" s="1209"/>
      <c r="H9" s="1209"/>
      <c r="I9" s="1210">
        <f>D9+G9</f>
        <v>0</v>
      </c>
      <c r="J9" s="1210">
        <f>E9+H9</f>
        <v>0</v>
      </c>
      <c r="K9" s="1210">
        <f t="shared" ref="K9:K18" si="1">I9+J9</f>
        <v>0</v>
      </c>
      <c r="L9" s="888"/>
      <c r="M9" s="888"/>
      <c r="N9" s="888"/>
      <c r="O9" s="888"/>
      <c r="P9" s="1146">
        <f t="shared" ref="P9:Q13" si="2">D9+L9-N9</f>
        <v>0</v>
      </c>
      <c r="Q9" s="1146">
        <f t="shared" si="2"/>
        <v>0</v>
      </c>
      <c r="R9" s="1146">
        <f t="shared" ref="R9:R18" si="3">P9+Q9</f>
        <v>0</v>
      </c>
      <c r="S9" s="1209"/>
      <c r="T9" s="1209"/>
      <c r="U9" s="1210">
        <f t="shared" ref="U9:U18" si="4">P9+S9</f>
        <v>0</v>
      </c>
      <c r="V9" s="1210">
        <f t="shared" ref="V9:V18" si="5">Q9+T9</f>
        <v>0</v>
      </c>
      <c r="W9" s="2164">
        <f t="shared" ref="W9:W18" si="6">U9+V9</f>
        <v>0</v>
      </c>
    </row>
    <row r="10" spans="1:23" s="299" customFormat="1" ht="15" customHeight="1">
      <c r="A10" s="1354">
        <v>2</v>
      </c>
      <c r="B10" s="596"/>
      <c r="C10" s="490"/>
      <c r="D10" s="888"/>
      <c r="E10" s="888"/>
      <c r="F10" s="1146">
        <f t="shared" si="0"/>
        <v>0</v>
      </c>
      <c r="G10" s="1209"/>
      <c r="H10" s="1209"/>
      <c r="I10" s="1210">
        <f t="shared" ref="I10:I18" si="7">D10+G10</f>
        <v>0</v>
      </c>
      <c r="J10" s="1210">
        <f t="shared" ref="J10:J18" si="8">E10+H10</f>
        <v>0</v>
      </c>
      <c r="K10" s="1210">
        <f t="shared" si="1"/>
        <v>0</v>
      </c>
      <c r="L10" s="888"/>
      <c r="M10" s="888"/>
      <c r="N10" s="888"/>
      <c r="O10" s="888"/>
      <c r="P10" s="1146">
        <f t="shared" si="2"/>
        <v>0</v>
      </c>
      <c r="Q10" s="1146">
        <f t="shared" si="2"/>
        <v>0</v>
      </c>
      <c r="R10" s="1146">
        <f t="shared" si="3"/>
        <v>0</v>
      </c>
      <c r="S10" s="1209"/>
      <c r="T10" s="1209"/>
      <c r="U10" s="1210">
        <f t="shared" si="4"/>
        <v>0</v>
      </c>
      <c r="V10" s="1210">
        <f t="shared" si="5"/>
        <v>0</v>
      </c>
      <c r="W10" s="2164">
        <f t="shared" si="6"/>
        <v>0</v>
      </c>
    </row>
    <row r="11" spans="1:23" s="299" customFormat="1" ht="15" customHeight="1">
      <c r="A11" s="1354">
        <v>3</v>
      </c>
      <c r="B11" s="596"/>
      <c r="C11" s="1206"/>
      <c r="D11" s="888"/>
      <c r="E11" s="888"/>
      <c r="F11" s="1146">
        <f t="shared" si="0"/>
        <v>0</v>
      </c>
      <c r="G11" s="1209"/>
      <c r="H11" s="1209"/>
      <c r="I11" s="1210">
        <f t="shared" si="7"/>
        <v>0</v>
      </c>
      <c r="J11" s="1210">
        <f t="shared" si="8"/>
        <v>0</v>
      </c>
      <c r="K11" s="1210">
        <f t="shared" si="1"/>
        <v>0</v>
      </c>
      <c r="L11" s="888"/>
      <c r="M11" s="888"/>
      <c r="N11" s="888"/>
      <c r="O11" s="888"/>
      <c r="P11" s="1146">
        <f t="shared" si="2"/>
        <v>0</v>
      </c>
      <c r="Q11" s="1146">
        <f t="shared" si="2"/>
        <v>0</v>
      </c>
      <c r="R11" s="1146">
        <f t="shared" si="3"/>
        <v>0</v>
      </c>
      <c r="S11" s="1209"/>
      <c r="T11" s="1209"/>
      <c r="U11" s="1210">
        <f t="shared" si="4"/>
        <v>0</v>
      </c>
      <c r="V11" s="1210">
        <f t="shared" si="5"/>
        <v>0</v>
      </c>
      <c r="W11" s="2164">
        <f t="shared" si="6"/>
        <v>0</v>
      </c>
    </row>
    <row r="12" spans="1:23" s="299" customFormat="1" ht="15" customHeight="1">
      <c r="A12" s="1354">
        <v>4</v>
      </c>
      <c r="B12" s="596"/>
      <c r="C12" s="1206"/>
      <c r="D12" s="888"/>
      <c r="E12" s="888"/>
      <c r="F12" s="1146">
        <f t="shared" si="0"/>
        <v>0</v>
      </c>
      <c r="G12" s="1209"/>
      <c r="H12" s="1209"/>
      <c r="I12" s="1210">
        <f t="shared" si="7"/>
        <v>0</v>
      </c>
      <c r="J12" s="1210">
        <f t="shared" si="8"/>
        <v>0</v>
      </c>
      <c r="K12" s="1210">
        <f t="shared" si="1"/>
        <v>0</v>
      </c>
      <c r="L12" s="888"/>
      <c r="M12" s="888"/>
      <c r="N12" s="888"/>
      <c r="O12" s="888"/>
      <c r="P12" s="1146">
        <f t="shared" si="2"/>
        <v>0</v>
      </c>
      <c r="Q12" s="1146">
        <f t="shared" si="2"/>
        <v>0</v>
      </c>
      <c r="R12" s="1146">
        <f t="shared" si="3"/>
        <v>0</v>
      </c>
      <c r="S12" s="1209"/>
      <c r="T12" s="1209"/>
      <c r="U12" s="1210">
        <f t="shared" si="4"/>
        <v>0</v>
      </c>
      <c r="V12" s="1210">
        <f t="shared" si="5"/>
        <v>0</v>
      </c>
      <c r="W12" s="2164">
        <f t="shared" si="6"/>
        <v>0</v>
      </c>
    </row>
    <row r="13" spans="1:23" s="299" customFormat="1" ht="15" customHeight="1">
      <c r="A13" s="1354">
        <v>5</v>
      </c>
      <c r="B13" s="596"/>
      <c r="C13" s="1206"/>
      <c r="D13" s="888"/>
      <c r="E13" s="888"/>
      <c r="F13" s="1146">
        <f t="shared" si="0"/>
        <v>0</v>
      </c>
      <c r="G13" s="1209"/>
      <c r="H13" s="1209"/>
      <c r="I13" s="1210">
        <f t="shared" si="7"/>
        <v>0</v>
      </c>
      <c r="J13" s="1210">
        <f t="shared" si="8"/>
        <v>0</v>
      </c>
      <c r="K13" s="1210">
        <f t="shared" si="1"/>
        <v>0</v>
      </c>
      <c r="L13" s="888"/>
      <c r="M13" s="888"/>
      <c r="N13" s="888"/>
      <c r="O13" s="888"/>
      <c r="P13" s="1146">
        <f t="shared" si="2"/>
        <v>0</v>
      </c>
      <c r="Q13" s="1146">
        <f t="shared" si="2"/>
        <v>0</v>
      </c>
      <c r="R13" s="1146">
        <f t="shared" si="3"/>
        <v>0</v>
      </c>
      <c r="S13" s="1209"/>
      <c r="T13" s="1209"/>
      <c r="U13" s="1210">
        <f t="shared" si="4"/>
        <v>0</v>
      </c>
      <c r="V13" s="1210">
        <f t="shared" si="5"/>
        <v>0</v>
      </c>
      <c r="W13" s="2164">
        <f t="shared" si="6"/>
        <v>0</v>
      </c>
    </row>
    <row r="14" spans="1:23" s="299" customFormat="1" ht="15" customHeight="1">
      <c r="A14" s="1354">
        <v>6</v>
      </c>
      <c r="B14" s="596"/>
      <c r="C14" s="1206"/>
      <c r="D14" s="888"/>
      <c r="E14" s="888"/>
      <c r="F14" s="1146">
        <f t="shared" si="0"/>
        <v>0</v>
      </c>
      <c r="G14" s="1209"/>
      <c r="H14" s="1209"/>
      <c r="I14" s="1210">
        <f t="shared" si="7"/>
        <v>0</v>
      </c>
      <c r="J14" s="1210">
        <f t="shared" si="8"/>
        <v>0</v>
      </c>
      <c r="K14" s="1210">
        <f t="shared" si="1"/>
        <v>0</v>
      </c>
      <c r="L14" s="888"/>
      <c r="M14" s="888"/>
      <c r="N14" s="888"/>
      <c r="O14" s="888"/>
      <c r="P14" s="1146">
        <f t="shared" ref="P14:Q18" si="9">D14+L14-N14</f>
        <v>0</v>
      </c>
      <c r="Q14" s="1146">
        <f t="shared" si="9"/>
        <v>0</v>
      </c>
      <c r="R14" s="1146">
        <f t="shared" si="3"/>
        <v>0</v>
      </c>
      <c r="S14" s="1209"/>
      <c r="T14" s="1209"/>
      <c r="U14" s="1210">
        <f t="shared" si="4"/>
        <v>0</v>
      </c>
      <c r="V14" s="1210">
        <f t="shared" si="5"/>
        <v>0</v>
      </c>
      <c r="W14" s="2164">
        <f t="shared" si="6"/>
        <v>0</v>
      </c>
    </row>
    <row r="15" spans="1:23" s="299" customFormat="1" ht="15" customHeight="1">
      <c r="A15" s="1354">
        <v>7</v>
      </c>
      <c r="B15" s="596"/>
      <c r="C15" s="1206"/>
      <c r="D15" s="888"/>
      <c r="E15" s="888"/>
      <c r="F15" s="1146">
        <f t="shared" si="0"/>
        <v>0</v>
      </c>
      <c r="G15" s="1209"/>
      <c r="H15" s="1209"/>
      <c r="I15" s="1210">
        <f t="shared" si="7"/>
        <v>0</v>
      </c>
      <c r="J15" s="1210">
        <f t="shared" si="8"/>
        <v>0</v>
      </c>
      <c r="K15" s="1210">
        <f t="shared" si="1"/>
        <v>0</v>
      </c>
      <c r="L15" s="888"/>
      <c r="M15" s="888"/>
      <c r="N15" s="888"/>
      <c r="O15" s="888"/>
      <c r="P15" s="1146">
        <f t="shared" si="9"/>
        <v>0</v>
      </c>
      <c r="Q15" s="1146">
        <f t="shared" si="9"/>
        <v>0</v>
      </c>
      <c r="R15" s="1146">
        <f t="shared" si="3"/>
        <v>0</v>
      </c>
      <c r="S15" s="1209"/>
      <c r="T15" s="1209"/>
      <c r="U15" s="1210">
        <f t="shared" si="4"/>
        <v>0</v>
      </c>
      <c r="V15" s="1210">
        <f t="shared" si="5"/>
        <v>0</v>
      </c>
      <c r="W15" s="2164">
        <f t="shared" si="6"/>
        <v>0</v>
      </c>
    </row>
    <row r="16" spans="1:23" s="299" customFormat="1" ht="15" customHeight="1">
      <c r="A16" s="1354">
        <v>8</v>
      </c>
      <c r="B16" s="596"/>
      <c r="C16" s="1206"/>
      <c r="D16" s="888"/>
      <c r="E16" s="888"/>
      <c r="F16" s="1146">
        <f t="shared" si="0"/>
        <v>0</v>
      </c>
      <c r="G16" s="1209"/>
      <c r="H16" s="1209"/>
      <c r="I16" s="1210">
        <f t="shared" si="7"/>
        <v>0</v>
      </c>
      <c r="J16" s="1210">
        <f t="shared" si="8"/>
        <v>0</v>
      </c>
      <c r="K16" s="1210">
        <f t="shared" si="1"/>
        <v>0</v>
      </c>
      <c r="L16" s="888"/>
      <c r="M16" s="888"/>
      <c r="N16" s="888"/>
      <c r="O16" s="888"/>
      <c r="P16" s="1146">
        <f t="shared" si="9"/>
        <v>0</v>
      </c>
      <c r="Q16" s="1146">
        <f t="shared" si="9"/>
        <v>0</v>
      </c>
      <c r="R16" s="1146">
        <f t="shared" si="3"/>
        <v>0</v>
      </c>
      <c r="S16" s="1209"/>
      <c r="T16" s="1209"/>
      <c r="U16" s="1210">
        <f t="shared" si="4"/>
        <v>0</v>
      </c>
      <c r="V16" s="1210">
        <f t="shared" si="5"/>
        <v>0</v>
      </c>
      <c r="W16" s="2164">
        <f t="shared" si="6"/>
        <v>0</v>
      </c>
    </row>
    <row r="17" spans="1:23" s="299" customFormat="1" ht="15" customHeight="1">
      <c r="A17" s="1354">
        <v>9</v>
      </c>
      <c r="B17" s="596"/>
      <c r="C17" s="1206"/>
      <c r="D17" s="888"/>
      <c r="E17" s="888"/>
      <c r="F17" s="1146">
        <f t="shared" si="0"/>
        <v>0</v>
      </c>
      <c r="G17" s="1209"/>
      <c r="H17" s="1209"/>
      <c r="I17" s="1210">
        <f t="shared" si="7"/>
        <v>0</v>
      </c>
      <c r="J17" s="1210">
        <f t="shared" si="8"/>
        <v>0</v>
      </c>
      <c r="K17" s="1210">
        <f t="shared" si="1"/>
        <v>0</v>
      </c>
      <c r="L17" s="888"/>
      <c r="M17" s="888"/>
      <c r="N17" s="888"/>
      <c r="O17" s="888"/>
      <c r="P17" s="1146">
        <f t="shared" si="9"/>
        <v>0</v>
      </c>
      <c r="Q17" s="1146">
        <f t="shared" si="9"/>
        <v>0</v>
      </c>
      <c r="R17" s="1146">
        <f t="shared" si="3"/>
        <v>0</v>
      </c>
      <c r="S17" s="1209"/>
      <c r="T17" s="1209"/>
      <c r="U17" s="1210">
        <f t="shared" si="4"/>
        <v>0</v>
      </c>
      <c r="V17" s="1210">
        <f t="shared" si="5"/>
        <v>0</v>
      </c>
      <c r="W17" s="2164">
        <f t="shared" si="6"/>
        <v>0</v>
      </c>
    </row>
    <row r="18" spans="1:23" s="299" customFormat="1" ht="15" customHeight="1">
      <c r="A18" s="1354">
        <v>10</v>
      </c>
      <c r="B18" s="596"/>
      <c r="C18" s="1206"/>
      <c r="D18" s="888"/>
      <c r="E18" s="888"/>
      <c r="F18" s="1146">
        <f t="shared" si="0"/>
        <v>0</v>
      </c>
      <c r="G18" s="1209"/>
      <c r="H18" s="1209"/>
      <c r="I18" s="1210">
        <f t="shared" si="7"/>
        <v>0</v>
      </c>
      <c r="J18" s="1210">
        <f t="shared" si="8"/>
        <v>0</v>
      </c>
      <c r="K18" s="1210">
        <f t="shared" si="1"/>
        <v>0</v>
      </c>
      <c r="L18" s="888"/>
      <c r="M18" s="888"/>
      <c r="N18" s="888"/>
      <c r="O18" s="888"/>
      <c r="P18" s="1146">
        <f t="shared" si="9"/>
        <v>0</v>
      </c>
      <c r="Q18" s="1146">
        <f t="shared" si="9"/>
        <v>0</v>
      </c>
      <c r="R18" s="1146">
        <f t="shared" si="3"/>
        <v>0</v>
      </c>
      <c r="S18" s="1209"/>
      <c r="T18" s="1209"/>
      <c r="U18" s="1210">
        <f t="shared" si="4"/>
        <v>0</v>
      </c>
      <c r="V18" s="1210">
        <f t="shared" si="5"/>
        <v>0</v>
      </c>
      <c r="W18" s="2164">
        <f t="shared" si="6"/>
        <v>0</v>
      </c>
    </row>
    <row r="19" spans="1:23" ht="15" customHeight="1">
      <c r="A19" s="2301"/>
      <c r="B19" s="1207"/>
      <c r="C19" s="1208"/>
      <c r="D19" s="67"/>
      <c r="E19" s="67"/>
      <c r="F19" s="67"/>
      <c r="G19" s="67"/>
      <c r="H19" s="67"/>
      <c r="I19" s="67"/>
      <c r="J19" s="67"/>
      <c r="K19" s="67"/>
      <c r="L19" s="67"/>
      <c r="M19" s="67"/>
      <c r="N19" s="67"/>
      <c r="O19" s="67"/>
      <c r="P19" s="67"/>
      <c r="Q19" s="67"/>
      <c r="R19" s="67"/>
      <c r="S19" s="67"/>
      <c r="T19" s="67"/>
      <c r="U19" s="67"/>
      <c r="V19" s="67"/>
      <c r="W19" s="108"/>
    </row>
    <row r="20" spans="1:23" ht="15" customHeight="1" thickBot="1">
      <c r="A20" s="2794" t="s">
        <v>220</v>
      </c>
      <c r="B20" s="2795"/>
      <c r="C20" s="2302"/>
      <c r="D20" s="1480">
        <f t="shared" ref="D20:W20" si="10">SUM(D9:D19)</f>
        <v>0</v>
      </c>
      <c r="E20" s="1480">
        <f t="shared" si="10"/>
        <v>0</v>
      </c>
      <c r="F20" s="1480">
        <f t="shared" si="10"/>
        <v>0</v>
      </c>
      <c r="G20" s="1480">
        <f t="shared" si="10"/>
        <v>0</v>
      </c>
      <c r="H20" s="1480">
        <f t="shared" si="10"/>
        <v>0</v>
      </c>
      <c r="I20" s="1480">
        <f t="shared" si="10"/>
        <v>0</v>
      </c>
      <c r="J20" s="1480">
        <f t="shared" si="10"/>
        <v>0</v>
      </c>
      <c r="K20" s="1480">
        <f t="shared" si="10"/>
        <v>0</v>
      </c>
      <c r="L20" s="1480">
        <f t="shared" si="10"/>
        <v>0</v>
      </c>
      <c r="M20" s="1480">
        <f t="shared" si="10"/>
        <v>0</v>
      </c>
      <c r="N20" s="1480">
        <f t="shared" si="10"/>
        <v>0</v>
      </c>
      <c r="O20" s="1480">
        <f t="shared" si="10"/>
        <v>0</v>
      </c>
      <c r="P20" s="1480">
        <f t="shared" si="10"/>
        <v>0</v>
      </c>
      <c r="Q20" s="1480">
        <f t="shared" si="10"/>
        <v>0</v>
      </c>
      <c r="R20" s="1480">
        <f t="shared" si="10"/>
        <v>0</v>
      </c>
      <c r="S20" s="1480">
        <f t="shared" si="10"/>
        <v>0</v>
      </c>
      <c r="T20" s="1480">
        <f t="shared" si="10"/>
        <v>0</v>
      </c>
      <c r="U20" s="1480">
        <f t="shared" si="10"/>
        <v>0</v>
      </c>
      <c r="V20" s="1480">
        <f t="shared" si="10"/>
        <v>0</v>
      </c>
      <c r="W20" s="1677">
        <f t="shared" si="10"/>
        <v>0</v>
      </c>
    </row>
    <row r="21" spans="1:23" ht="15" customHeight="1">
      <c r="A21" s="303" t="s">
        <v>190</v>
      </c>
    </row>
    <row r="22" spans="1:23" ht="15" customHeight="1">
      <c r="A22" s="303" t="s">
        <v>270</v>
      </c>
    </row>
    <row r="23" spans="1:23" ht="15" customHeight="1">
      <c r="A23" s="303" t="s">
        <v>271</v>
      </c>
    </row>
    <row r="24" spans="1:23" ht="15" customHeight="1">
      <c r="A24" s="303" t="s">
        <v>272</v>
      </c>
    </row>
    <row r="25" spans="1:23" ht="15" customHeight="1">
      <c r="A25" s="303" t="s">
        <v>2478</v>
      </c>
    </row>
  </sheetData>
  <sheetProtection insertRows="0" deleteRows="0" autoFilter="0"/>
  <mergeCells count="13">
    <mergeCell ref="A2:W2"/>
    <mergeCell ref="U7:W7"/>
    <mergeCell ref="P7:R7"/>
    <mergeCell ref="A20:B20"/>
    <mergeCell ref="A7:A8"/>
    <mergeCell ref="B7:B8"/>
    <mergeCell ref="C7:C8"/>
    <mergeCell ref="D7:F7"/>
    <mergeCell ref="L7:M7"/>
    <mergeCell ref="N7:O7"/>
    <mergeCell ref="G7:H7"/>
    <mergeCell ref="I7:K7"/>
    <mergeCell ref="S7:T7"/>
  </mergeCells>
  <phoneticPr fontId="5" type="noConversion"/>
  <dataValidations count="1">
    <dataValidation type="list" allowBlank="1" showInputMessage="1" showErrorMessage="1" sqref="B9:B18">
      <formula1>"交易-债务工具,交易-权益工具,交易-衍生工具,交易-其他,指定-债务工具,指定-权益,指定-衍生,指定-其他"</formula1>
    </dataValidation>
  </dataValidations>
  <printOptions horizontalCentered="1"/>
  <pageMargins left="0.31496062992125984" right="0.31496062992125984" top="0.74803149606299213" bottom="0.74803149606299213" header="0.31496062992125984" footer="0.31496062992125984"/>
  <pageSetup paperSize="9" scale="55" fitToHeight="0" orientation="landscape" blackAndWhite="1" verticalDpi="1200" r:id="rId1"/>
  <headerFooter alignWithMargins="0"/>
  <legacyDrawingHF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1">
    <tabColor rgb="FF008000"/>
    <pageSetUpPr fitToPage="1"/>
  </sheetPr>
  <dimension ref="A1:L19"/>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F27" sqref="F27"/>
    </sheetView>
  </sheetViews>
  <sheetFormatPr defaultColWidth="9.140625" defaultRowHeight="12" customHeight="1"/>
  <cols>
    <col min="1" max="1" width="5.7109375" style="223" customWidth="1"/>
    <col min="2" max="2" width="25.28515625" style="223" customWidth="1"/>
    <col min="3" max="8" width="12.7109375" style="322" customWidth="1"/>
    <col min="9" max="9" width="12.140625" style="223" customWidth="1"/>
    <col min="10" max="10" width="12.5703125" style="223" customWidth="1"/>
    <col min="11" max="11" width="13.5703125" style="322" customWidth="1"/>
    <col min="12" max="16384" width="9.140625" style="322"/>
  </cols>
  <sheetData>
    <row r="1" spans="1:12" s="640" customFormat="1" ht="15" customHeight="1">
      <c r="A1" s="2691" t="str">
        <f>HYPERLINK("#利润表审定!A1","返回利润表审定")</f>
        <v>返回利润表审定</v>
      </c>
      <c r="B1" s="2692" t="str">
        <f>HYPERLINK("#利润表原报!A1","返回利润表原报")</f>
        <v>返回利润表原报</v>
      </c>
      <c r="I1" s="629"/>
      <c r="J1" s="629"/>
    </row>
    <row r="2" spans="1:12" s="797" customFormat="1" ht="30" customHeight="1">
      <c r="A2" s="547" t="s">
        <v>1355</v>
      </c>
      <c r="B2" s="796"/>
      <c r="C2" s="796"/>
      <c r="D2" s="796"/>
      <c r="E2" s="796"/>
      <c r="F2" s="796"/>
      <c r="G2" s="796"/>
      <c r="H2" s="796"/>
      <c r="I2" s="796"/>
      <c r="J2" s="796"/>
      <c r="K2" s="796"/>
    </row>
    <row r="3" spans="1:12" s="962" customFormat="1" ht="11.25">
      <c r="A3" s="970"/>
      <c r="B3" s="970"/>
      <c r="C3" s="3183"/>
      <c r="D3" s="3183"/>
      <c r="E3" s="3183"/>
      <c r="F3" s="3183"/>
      <c r="G3" s="950"/>
      <c r="H3" s="950"/>
      <c r="I3" s="950"/>
      <c r="J3" s="950"/>
      <c r="K3" s="944" t="str">
        <f>"单位："&amp;表头!$C$5</f>
        <v>单位：人民币元</v>
      </c>
      <c r="L3" s="951"/>
    </row>
    <row r="4" spans="1:12" s="951" customFormat="1">
      <c r="A4" s="945" t="str">
        <f>"客户："&amp;表头!C3</f>
        <v>客户：</v>
      </c>
      <c r="B4" s="946"/>
      <c r="C4" s="946"/>
      <c r="D4" s="946"/>
      <c r="E4" s="946"/>
      <c r="F4" s="948" t="str">
        <f>"编制人员："&amp;表头!$C$6</f>
        <v>编制人员：</v>
      </c>
      <c r="G4" s="948"/>
      <c r="H4" s="948"/>
      <c r="I4" s="960"/>
      <c r="J4" s="949" t="s">
        <v>1460</v>
      </c>
      <c r="K4" s="11" t="s">
        <v>2116</v>
      </c>
    </row>
    <row r="5" spans="1:12" s="951" customFormat="1" ht="11.25">
      <c r="A5" s="945" t="str">
        <f>"报表期间："&amp;IF(AND(MONTH(表头!C4)=12,DAY(表头!C4)=31),YEAR(表头!C4)&amp;"年度",YEAR(表头!C4)&amp;"年1-"&amp;MONTH(表头!C4)&amp;"月")</f>
        <v>报表期间：2019年度</v>
      </c>
      <c r="B5" s="946"/>
      <c r="C5" s="946"/>
      <c r="D5" s="946"/>
      <c r="E5" s="946"/>
      <c r="F5" s="948" t="str">
        <f>"会计主管："&amp;表头!$C$7</f>
        <v>会计主管：</v>
      </c>
      <c r="G5" s="948"/>
      <c r="H5" s="948"/>
      <c r="I5" s="960"/>
      <c r="J5" s="949" t="s">
        <v>1461</v>
      </c>
      <c r="K5" s="950"/>
    </row>
    <row r="6" spans="1:12" s="962" customFormat="1" ht="8.1" customHeight="1" thickBot="1">
      <c r="A6" s="961"/>
      <c r="B6" s="961"/>
      <c r="C6" s="961"/>
      <c r="D6" s="961"/>
      <c r="E6" s="961"/>
      <c r="F6" s="961"/>
      <c r="G6" s="961"/>
      <c r="H6" s="961"/>
      <c r="I6" s="961"/>
      <c r="J6" s="961"/>
      <c r="K6" s="961"/>
    </row>
    <row r="7" spans="1:12" s="935" customFormat="1" ht="15" customHeight="1">
      <c r="A7" s="933" t="s">
        <v>398</v>
      </c>
      <c r="B7" s="929" t="s">
        <v>138</v>
      </c>
      <c r="C7" s="929" t="s">
        <v>807</v>
      </c>
      <c r="D7" s="929" t="s">
        <v>1075</v>
      </c>
      <c r="E7" s="929" t="s">
        <v>1076</v>
      </c>
      <c r="F7" s="929" t="s">
        <v>808</v>
      </c>
      <c r="G7" s="929" t="s">
        <v>1077</v>
      </c>
      <c r="H7" s="929" t="s">
        <v>1078</v>
      </c>
      <c r="I7" s="929" t="s">
        <v>809</v>
      </c>
      <c r="J7" s="929" t="s">
        <v>2605</v>
      </c>
      <c r="K7" s="934" t="s">
        <v>1459</v>
      </c>
    </row>
    <row r="8" spans="1:12" s="223" customFormat="1" ht="15" customHeight="1">
      <c r="A8" s="493">
        <v>1</v>
      </c>
      <c r="B8" s="550" t="s">
        <v>1110</v>
      </c>
      <c r="C8" s="240"/>
      <c r="D8" s="986"/>
      <c r="E8" s="987">
        <f>C8+D8</f>
        <v>0</v>
      </c>
      <c r="F8" s="240"/>
      <c r="G8" s="986"/>
      <c r="H8" s="987">
        <f>F8+G8</f>
        <v>0</v>
      </c>
      <c r="I8" s="136">
        <f>E8-H8</f>
        <v>0</v>
      </c>
      <c r="J8" s="2714">
        <f>IF(H8&lt;&gt;0,I8/H8*100,0)</f>
        <v>0</v>
      </c>
      <c r="K8" s="981"/>
    </row>
    <row r="9" spans="1:12" s="223" customFormat="1" ht="15" customHeight="1">
      <c r="A9" s="493">
        <v>2</v>
      </c>
      <c r="B9" s="550" t="s">
        <v>1111</v>
      </c>
      <c r="C9" s="240"/>
      <c r="D9" s="986"/>
      <c r="E9" s="987">
        <f t="shared" ref="E9:E15" si="0">C9+D9</f>
        <v>0</v>
      </c>
      <c r="F9" s="240"/>
      <c r="G9" s="986"/>
      <c r="H9" s="987">
        <f t="shared" ref="H9:H15" si="1">F9+G9</f>
        <v>0</v>
      </c>
      <c r="I9" s="136">
        <f t="shared" ref="I9:I15" si="2">E9-H9</f>
        <v>0</v>
      </c>
      <c r="J9" s="2714">
        <f t="shared" ref="J9:J15" si="3">IF(H9&lt;&gt;0,I9/H9*100,0)</f>
        <v>0</v>
      </c>
      <c r="K9" s="981"/>
    </row>
    <row r="10" spans="1:12" s="223" customFormat="1" ht="15" customHeight="1">
      <c r="A10" s="493">
        <v>3</v>
      </c>
      <c r="B10" s="550" t="s">
        <v>1112</v>
      </c>
      <c r="C10" s="240"/>
      <c r="D10" s="986"/>
      <c r="E10" s="987">
        <f t="shared" si="0"/>
        <v>0</v>
      </c>
      <c r="F10" s="240"/>
      <c r="G10" s="986"/>
      <c r="H10" s="987">
        <f t="shared" si="1"/>
        <v>0</v>
      </c>
      <c r="I10" s="136">
        <f t="shared" si="2"/>
        <v>0</v>
      </c>
      <c r="J10" s="2714">
        <f t="shared" si="3"/>
        <v>0</v>
      </c>
      <c r="K10" s="981"/>
    </row>
    <row r="11" spans="1:12" s="223" customFormat="1" ht="15" customHeight="1">
      <c r="A11" s="493">
        <v>4</v>
      </c>
      <c r="B11" s="550" t="s">
        <v>1113</v>
      </c>
      <c r="C11" s="240"/>
      <c r="D11" s="986"/>
      <c r="E11" s="987">
        <f t="shared" si="0"/>
        <v>0</v>
      </c>
      <c r="F11" s="240"/>
      <c r="G11" s="986"/>
      <c r="H11" s="987">
        <f t="shared" si="1"/>
        <v>0</v>
      </c>
      <c r="I11" s="136">
        <f t="shared" si="2"/>
        <v>0</v>
      </c>
      <c r="J11" s="2714">
        <f t="shared" si="3"/>
        <v>0</v>
      </c>
      <c r="K11" s="981"/>
    </row>
    <row r="12" spans="1:12" s="223" customFormat="1" ht="15" customHeight="1">
      <c r="A12" s="493">
        <v>5</v>
      </c>
      <c r="B12" s="550" t="s">
        <v>1114</v>
      </c>
      <c r="C12" s="240"/>
      <c r="D12" s="986"/>
      <c r="E12" s="987">
        <f t="shared" si="0"/>
        <v>0</v>
      </c>
      <c r="F12" s="240"/>
      <c r="G12" s="986"/>
      <c r="H12" s="987">
        <f t="shared" si="1"/>
        <v>0</v>
      </c>
      <c r="I12" s="136">
        <f t="shared" si="2"/>
        <v>0</v>
      </c>
      <c r="J12" s="2714">
        <f t="shared" si="3"/>
        <v>0</v>
      </c>
      <c r="K12" s="981"/>
    </row>
    <row r="13" spans="1:12" ht="15" customHeight="1">
      <c r="A13" s="493">
        <v>6</v>
      </c>
      <c r="B13" s="550" t="s">
        <v>1115</v>
      </c>
      <c r="C13" s="240"/>
      <c r="D13" s="986"/>
      <c r="E13" s="987">
        <f t="shared" si="0"/>
        <v>0</v>
      </c>
      <c r="F13" s="240"/>
      <c r="G13" s="986"/>
      <c r="H13" s="987">
        <f t="shared" si="1"/>
        <v>0</v>
      </c>
      <c r="I13" s="136">
        <f t="shared" si="2"/>
        <v>0</v>
      </c>
      <c r="J13" s="2714">
        <f t="shared" si="3"/>
        <v>0</v>
      </c>
      <c r="K13" s="982"/>
    </row>
    <row r="14" spans="1:12" ht="15" customHeight="1">
      <c r="A14" s="493">
        <v>7</v>
      </c>
      <c r="B14" s="550" t="s">
        <v>1116</v>
      </c>
      <c r="C14" s="240"/>
      <c r="D14" s="986"/>
      <c r="E14" s="987">
        <f t="shared" si="0"/>
        <v>0</v>
      </c>
      <c r="F14" s="240"/>
      <c r="G14" s="986"/>
      <c r="H14" s="987">
        <f t="shared" si="1"/>
        <v>0</v>
      </c>
      <c r="I14" s="136">
        <f t="shared" si="2"/>
        <v>0</v>
      </c>
      <c r="J14" s="2714">
        <f t="shared" si="3"/>
        <v>0</v>
      </c>
      <c r="K14" s="982"/>
    </row>
    <row r="15" spans="1:12" ht="15" customHeight="1">
      <c r="A15" s="493">
        <v>8</v>
      </c>
      <c r="B15" s="550" t="s">
        <v>1117</v>
      </c>
      <c r="C15" s="240"/>
      <c r="D15" s="986"/>
      <c r="E15" s="987">
        <f t="shared" si="0"/>
        <v>0</v>
      </c>
      <c r="F15" s="240"/>
      <c r="G15" s="986"/>
      <c r="H15" s="987">
        <f t="shared" si="1"/>
        <v>0</v>
      </c>
      <c r="I15" s="136">
        <f t="shared" si="2"/>
        <v>0</v>
      </c>
      <c r="J15" s="2714">
        <f t="shared" si="3"/>
        <v>0</v>
      </c>
      <c r="K15" s="982"/>
    </row>
    <row r="16" spans="1:12" ht="15" customHeight="1">
      <c r="A16" s="805"/>
      <c r="B16" s="806" t="s">
        <v>2114</v>
      </c>
      <c r="C16" s="804"/>
      <c r="D16" s="804"/>
      <c r="E16" s="804"/>
      <c r="F16" s="804"/>
      <c r="G16" s="804"/>
      <c r="H16" s="804"/>
      <c r="I16" s="804"/>
      <c r="J16" s="2716"/>
      <c r="K16" s="1961"/>
    </row>
    <row r="17" spans="1:11" s="223" customFormat="1" ht="15" customHeight="1" thickBot="1">
      <c r="A17" s="3186" t="s">
        <v>16</v>
      </c>
      <c r="B17" s="3187"/>
      <c r="C17" s="989">
        <f>SUM(C8:C16)</f>
        <v>0</v>
      </c>
      <c r="D17" s="989">
        <f t="shared" ref="D17:I17" si="4">SUM(D8:D16)</f>
        <v>0</v>
      </c>
      <c r="E17" s="989">
        <f t="shared" si="4"/>
        <v>0</v>
      </c>
      <c r="F17" s="989">
        <f t="shared" si="4"/>
        <v>0</v>
      </c>
      <c r="G17" s="989">
        <f t="shared" si="4"/>
        <v>0</v>
      </c>
      <c r="H17" s="989">
        <f t="shared" si="4"/>
        <v>0</v>
      </c>
      <c r="I17" s="989">
        <f t="shared" si="4"/>
        <v>0</v>
      </c>
      <c r="J17" s="2715">
        <f>IF(H17&lt;&gt;0,I17/H17*100,0)</f>
        <v>0</v>
      </c>
      <c r="K17" s="984"/>
    </row>
    <row r="18" spans="1:11" ht="15" customHeight="1">
      <c r="A18" s="223" t="s">
        <v>190</v>
      </c>
    </row>
    <row r="19" spans="1:11" ht="15" customHeight="1">
      <c r="A19" s="223" t="s">
        <v>1108</v>
      </c>
    </row>
  </sheetData>
  <mergeCells count="2">
    <mergeCell ref="C3:F3"/>
    <mergeCell ref="A17:B17"/>
  </mergeCells>
  <phoneticPr fontId="5" type="noConversion"/>
  <hyperlinks>
    <hyperlink ref="L3" location="目录!A1" display="目录"/>
  </hyperlinks>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tabColor rgb="FF008000"/>
    <pageSetUpPr fitToPage="1"/>
  </sheetPr>
  <dimension ref="A1:L23"/>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I15" sqref="I15"/>
    </sheetView>
  </sheetViews>
  <sheetFormatPr defaultColWidth="9.140625" defaultRowHeight="12" customHeight="1"/>
  <cols>
    <col min="1" max="1" width="5.7109375" style="223" customWidth="1"/>
    <col min="2" max="2" width="31.42578125" style="223" customWidth="1"/>
    <col min="3" max="8" width="12.7109375" style="322" customWidth="1"/>
    <col min="9" max="9" width="12.140625" style="223" customWidth="1"/>
    <col min="10" max="10" width="12.5703125" style="223" customWidth="1"/>
    <col min="11" max="11" width="14.140625" style="322" customWidth="1"/>
    <col min="12" max="16384" width="9.140625" style="322"/>
  </cols>
  <sheetData>
    <row r="1" spans="1:12" s="640" customFormat="1" ht="15" customHeight="1">
      <c r="A1" s="2691" t="str">
        <f>HYPERLINK("#利润表审定!A1","返回利润表审定")</f>
        <v>返回利润表审定</v>
      </c>
      <c r="B1" s="2692" t="str">
        <f>HYPERLINK("#利润表原报!A1","返回利润表原报")</f>
        <v>返回利润表原报</v>
      </c>
      <c r="I1" s="629"/>
      <c r="J1" s="629"/>
    </row>
    <row r="2" spans="1:12" s="797" customFormat="1" ht="30" customHeight="1">
      <c r="A2" s="547" t="s">
        <v>1356</v>
      </c>
      <c r="B2" s="796"/>
      <c r="C2" s="796"/>
      <c r="D2" s="796"/>
      <c r="E2" s="796"/>
      <c r="F2" s="796"/>
      <c r="G2" s="796"/>
      <c r="H2" s="796"/>
      <c r="I2" s="796"/>
      <c r="J2" s="796"/>
      <c r="K2" s="796"/>
    </row>
    <row r="3" spans="1:12" s="962" customFormat="1" ht="11.25">
      <c r="A3" s="970"/>
      <c r="B3" s="970"/>
      <c r="C3" s="3183"/>
      <c r="D3" s="3183"/>
      <c r="E3" s="3183"/>
      <c r="F3" s="3183"/>
      <c r="G3" s="950"/>
      <c r="H3" s="950"/>
      <c r="I3" s="950"/>
      <c r="J3" s="950"/>
      <c r="K3" s="944" t="str">
        <f>"单位："&amp;表头!$C$5</f>
        <v>单位：人民币元</v>
      </c>
      <c r="L3" s="951"/>
    </row>
    <row r="4" spans="1:12" s="951" customFormat="1">
      <c r="A4" s="945" t="str">
        <f>"客户："&amp;表头!C3</f>
        <v>客户：</v>
      </c>
      <c r="B4" s="946"/>
      <c r="C4" s="946"/>
      <c r="D4" s="946"/>
      <c r="E4" s="946"/>
      <c r="F4" s="948" t="str">
        <f>"编制人员："&amp;表头!$C$6</f>
        <v>编制人员：</v>
      </c>
      <c r="G4" s="948"/>
      <c r="H4" s="948"/>
      <c r="I4" s="960"/>
      <c r="J4" s="949" t="s">
        <v>1460</v>
      </c>
      <c r="K4" s="11" t="s">
        <v>2117</v>
      </c>
    </row>
    <row r="5" spans="1:12" s="951" customFormat="1" ht="11.25">
      <c r="A5" s="945" t="str">
        <f>"报表期间："&amp;IF(AND(MONTH(表头!C4)=12,DAY(表头!C4)=31),YEAR(表头!C4)&amp;"年度",YEAR(表头!C4)&amp;"年1-"&amp;MONTH(表头!C4)&amp;"月")</f>
        <v>报表期间：2019年度</v>
      </c>
      <c r="B5" s="946"/>
      <c r="C5" s="946"/>
      <c r="D5" s="946"/>
      <c r="E5" s="946"/>
      <c r="F5" s="948" t="str">
        <f>"会计主管："&amp;表头!$C$7</f>
        <v>会计主管：</v>
      </c>
      <c r="G5" s="948"/>
      <c r="H5" s="948"/>
      <c r="I5" s="960"/>
      <c r="J5" s="949" t="s">
        <v>1461</v>
      </c>
      <c r="K5" s="950"/>
    </row>
    <row r="6" spans="1:12" s="962" customFormat="1" ht="8.1" customHeight="1" thickBot="1">
      <c r="A6" s="961"/>
      <c r="B6" s="961"/>
      <c r="C6" s="961"/>
      <c r="D6" s="961"/>
      <c r="E6" s="961"/>
      <c r="F6" s="961"/>
      <c r="G6" s="961"/>
      <c r="H6" s="961"/>
      <c r="I6" s="961"/>
      <c r="J6" s="961"/>
      <c r="K6" s="961"/>
    </row>
    <row r="7" spans="1:12" s="935" customFormat="1" ht="15" customHeight="1">
      <c r="A7" s="933" t="s">
        <v>398</v>
      </c>
      <c r="B7" s="2182" t="s">
        <v>138</v>
      </c>
      <c r="C7" s="2182" t="s">
        <v>807</v>
      </c>
      <c r="D7" s="2182" t="s">
        <v>1075</v>
      </c>
      <c r="E7" s="2182" t="s">
        <v>1076</v>
      </c>
      <c r="F7" s="2182" t="s">
        <v>808</v>
      </c>
      <c r="G7" s="2182" t="s">
        <v>1077</v>
      </c>
      <c r="H7" s="2182" t="s">
        <v>1078</v>
      </c>
      <c r="I7" s="2182" t="s">
        <v>809</v>
      </c>
      <c r="J7" s="2182" t="s">
        <v>2605</v>
      </c>
      <c r="K7" s="2183" t="s">
        <v>1459</v>
      </c>
    </row>
    <row r="8" spans="1:12" s="223" customFormat="1" ht="15" customHeight="1">
      <c r="A8" s="493">
        <v>1</v>
      </c>
      <c r="B8" s="549" t="s">
        <v>1102</v>
      </c>
      <c r="C8" s="240"/>
      <c r="D8" s="986"/>
      <c r="E8" s="987">
        <f>C8+D8</f>
        <v>0</v>
      </c>
      <c r="F8" s="240"/>
      <c r="G8" s="986"/>
      <c r="H8" s="987">
        <f>F8+G8</f>
        <v>0</v>
      </c>
      <c r="I8" s="136">
        <f>E8-H8</f>
        <v>0</v>
      </c>
      <c r="J8" s="2714">
        <f>IF(H8&lt;&gt;0,I8/H8*100,0)</f>
        <v>0</v>
      </c>
      <c r="K8" s="981"/>
    </row>
    <row r="9" spans="1:12" s="223" customFormat="1" ht="15" customHeight="1">
      <c r="A9" s="493">
        <v>2</v>
      </c>
      <c r="B9" s="549" t="s">
        <v>1103</v>
      </c>
      <c r="C9" s="240"/>
      <c r="D9" s="986"/>
      <c r="E9" s="987">
        <f t="shared" ref="E9:E19" si="0">C9+D9</f>
        <v>0</v>
      </c>
      <c r="F9" s="240"/>
      <c r="G9" s="986"/>
      <c r="H9" s="987">
        <f t="shared" ref="H9:H19" si="1">F9+G9</f>
        <v>0</v>
      </c>
      <c r="I9" s="136">
        <f t="shared" ref="I9:I19" si="2">E9-H9</f>
        <v>0</v>
      </c>
      <c r="J9" s="2714">
        <f t="shared" ref="J9:J19" si="3">IF(H9&lt;&gt;0,I9/H9*100,0)</f>
        <v>0</v>
      </c>
      <c r="K9" s="981"/>
    </row>
    <row r="10" spans="1:12" s="223" customFormat="1" ht="15" customHeight="1">
      <c r="A10" s="493">
        <v>3</v>
      </c>
      <c r="B10" s="549" t="s">
        <v>1095</v>
      </c>
      <c r="C10" s="240"/>
      <c r="D10" s="986"/>
      <c r="E10" s="987">
        <f t="shared" si="0"/>
        <v>0</v>
      </c>
      <c r="F10" s="240"/>
      <c r="G10" s="986"/>
      <c r="H10" s="987">
        <f t="shared" si="1"/>
        <v>0</v>
      </c>
      <c r="I10" s="136">
        <f t="shared" si="2"/>
        <v>0</v>
      </c>
      <c r="J10" s="2714">
        <f t="shared" si="3"/>
        <v>0</v>
      </c>
      <c r="K10" s="981"/>
    </row>
    <row r="11" spans="1:12" s="223" customFormat="1" ht="15" customHeight="1">
      <c r="A11" s="493">
        <v>4</v>
      </c>
      <c r="B11" s="549" t="s">
        <v>1104</v>
      </c>
      <c r="C11" s="240"/>
      <c r="D11" s="986"/>
      <c r="E11" s="987">
        <f t="shared" si="0"/>
        <v>0</v>
      </c>
      <c r="F11" s="240"/>
      <c r="G11" s="986"/>
      <c r="H11" s="987">
        <f t="shared" si="1"/>
        <v>0</v>
      </c>
      <c r="I11" s="136">
        <f t="shared" si="2"/>
        <v>0</v>
      </c>
      <c r="J11" s="2714">
        <f t="shared" si="3"/>
        <v>0</v>
      </c>
      <c r="K11" s="981"/>
    </row>
    <row r="12" spans="1:12" s="223" customFormat="1" ht="15" customHeight="1">
      <c r="A12" s="493">
        <v>5</v>
      </c>
      <c r="B12" s="549" t="s">
        <v>1096</v>
      </c>
      <c r="C12" s="240"/>
      <c r="D12" s="986"/>
      <c r="E12" s="987">
        <f t="shared" si="0"/>
        <v>0</v>
      </c>
      <c r="F12" s="240"/>
      <c r="G12" s="986"/>
      <c r="H12" s="987">
        <f t="shared" si="1"/>
        <v>0</v>
      </c>
      <c r="I12" s="136">
        <f t="shared" si="2"/>
        <v>0</v>
      </c>
      <c r="J12" s="2714">
        <f t="shared" si="3"/>
        <v>0</v>
      </c>
      <c r="K12" s="981"/>
    </row>
    <row r="13" spans="1:12" ht="15" customHeight="1">
      <c r="A13" s="493">
        <v>6</v>
      </c>
      <c r="B13" s="549" t="s">
        <v>1097</v>
      </c>
      <c r="C13" s="240"/>
      <c r="D13" s="986"/>
      <c r="E13" s="987">
        <f t="shared" si="0"/>
        <v>0</v>
      </c>
      <c r="F13" s="240"/>
      <c r="G13" s="986"/>
      <c r="H13" s="987">
        <f t="shared" si="1"/>
        <v>0</v>
      </c>
      <c r="I13" s="136">
        <f t="shared" si="2"/>
        <v>0</v>
      </c>
      <c r="J13" s="2714">
        <f t="shared" si="3"/>
        <v>0</v>
      </c>
      <c r="K13" s="982"/>
    </row>
    <row r="14" spans="1:12" ht="15" customHeight="1">
      <c r="A14" s="493">
        <v>7</v>
      </c>
      <c r="B14" s="549" t="s">
        <v>1098</v>
      </c>
      <c r="C14" s="240"/>
      <c r="D14" s="986"/>
      <c r="E14" s="987">
        <f t="shared" si="0"/>
        <v>0</v>
      </c>
      <c r="F14" s="240"/>
      <c r="G14" s="986"/>
      <c r="H14" s="987">
        <f t="shared" si="1"/>
        <v>0</v>
      </c>
      <c r="I14" s="136">
        <f t="shared" si="2"/>
        <v>0</v>
      </c>
      <c r="J14" s="2714">
        <f t="shared" si="3"/>
        <v>0</v>
      </c>
      <c r="K14" s="982"/>
    </row>
    <row r="15" spans="1:12" ht="15" customHeight="1">
      <c r="A15" s="493">
        <v>8</v>
      </c>
      <c r="B15" s="549" t="s">
        <v>1105</v>
      </c>
      <c r="C15" s="240"/>
      <c r="D15" s="986"/>
      <c r="E15" s="987">
        <f t="shared" si="0"/>
        <v>0</v>
      </c>
      <c r="F15" s="240"/>
      <c r="G15" s="986"/>
      <c r="H15" s="987">
        <f t="shared" si="1"/>
        <v>0</v>
      </c>
      <c r="I15" s="136">
        <f t="shared" si="2"/>
        <v>0</v>
      </c>
      <c r="J15" s="2714">
        <f t="shared" si="3"/>
        <v>0</v>
      </c>
      <c r="K15" s="982"/>
    </row>
    <row r="16" spans="1:12" ht="15" customHeight="1">
      <c r="A16" s="493">
        <v>9</v>
      </c>
      <c r="B16" s="549" t="s">
        <v>1099</v>
      </c>
      <c r="C16" s="240"/>
      <c r="D16" s="986"/>
      <c r="E16" s="987">
        <f t="shared" si="0"/>
        <v>0</v>
      </c>
      <c r="F16" s="240"/>
      <c r="G16" s="986"/>
      <c r="H16" s="987">
        <f t="shared" si="1"/>
        <v>0</v>
      </c>
      <c r="I16" s="136">
        <f t="shared" si="2"/>
        <v>0</v>
      </c>
      <c r="J16" s="2714">
        <f t="shared" si="3"/>
        <v>0</v>
      </c>
      <c r="K16" s="982"/>
    </row>
    <row r="17" spans="1:11" s="223" customFormat="1" ht="15" customHeight="1">
      <c r="A17" s="493">
        <v>10</v>
      </c>
      <c r="B17" s="549" t="s">
        <v>1106</v>
      </c>
      <c r="C17" s="240"/>
      <c r="D17" s="986"/>
      <c r="E17" s="987">
        <f t="shared" si="0"/>
        <v>0</v>
      </c>
      <c r="F17" s="240"/>
      <c r="G17" s="986"/>
      <c r="H17" s="987">
        <f t="shared" si="1"/>
        <v>0</v>
      </c>
      <c r="I17" s="136">
        <f t="shared" si="2"/>
        <v>0</v>
      </c>
      <c r="J17" s="2714">
        <f t="shared" si="3"/>
        <v>0</v>
      </c>
      <c r="K17" s="982"/>
    </row>
    <row r="18" spans="1:11" s="223" customFormat="1" ht="15" customHeight="1">
      <c r="A18" s="493">
        <v>11</v>
      </c>
      <c r="B18" s="549" t="s">
        <v>1100</v>
      </c>
      <c r="C18" s="240"/>
      <c r="D18" s="986"/>
      <c r="E18" s="987">
        <f t="shared" si="0"/>
        <v>0</v>
      </c>
      <c r="F18" s="240"/>
      <c r="G18" s="986"/>
      <c r="H18" s="987">
        <f t="shared" si="1"/>
        <v>0</v>
      </c>
      <c r="I18" s="136">
        <f t="shared" si="2"/>
        <v>0</v>
      </c>
      <c r="J18" s="2714">
        <f t="shared" si="3"/>
        <v>0</v>
      </c>
      <c r="K18" s="982"/>
    </row>
    <row r="19" spans="1:11" s="223" customFormat="1" ht="15" customHeight="1">
      <c r="A19" s="2100">
        <v>12</v>
      </c>
      <c r="B19" s="549" t="s">
        <v>1101</v>
      </c>
      <c r="C19" s="240"/>
      <c r="D19" s="986"/>
      <c r="E19" s="987">
        <f t="shared" si="0"/>
        <v>0</v>
      </c>
      <c r="F19" s="240"/>
      <c r="G19" s="986"/>
      <c r="H19" s="987">
        <f t="shared" si="1"/>
        <v>0</v>
      </c>
      <c r="I19" s="136">
        <f t="shared" si="2"/>
        <v>0</v>
      </c>
      <c r="J19" s="2714">
        <f t="shared" si="3"/>
        <v>0</v>
      </c>
      <c r="K19" s="982"/>
    </row>
    <row r="20" spans="1:11" s="223" customFormat="1" ht="15" customHeight="1">
      <c r="A20" s="2597"/>
      <c r="B20" s="549"/>
      <c r="C20" s="987"/>
      <c r="D20" s="987"/>
      <c r="E20" s="987"/>
      <c r="F20" s="987"/>
      <c r="G20" s="987"/>
      <c r="H20" s="987"/>
      <c r="I20" s="987"/>
      <c r="J20" s="2716"/>
      <c r="K20" s="2181"/>
    </row>
    <row r="21" spans="1:11" s="223" customFormat="1" ht="15" customHeight="1" thickBot="1">
      <c r="A21" s="3188" t="s">
        <v>220</v>
      </c>
      <c r="B21" s="3189"/>
      <c r="C21" s="989">
        <f t="shared" ref="C21:I21" si="4">SUM(C8:C20)</f>
        <v>0</v>
      </c>
      <c r="D21" s="989">
        <f t="shared" si="4"/>
        <v>0</v>
      </c>
      <c r="E21" s="989">
        <f t="shared" si="4"/>
        <v>0</v>
      </c>
      <c r="F21" s="989">
        <f t="shared" si="4"/>
        <v>0</v>
      </c>
      <c r="G21" s="989">
        <f t="shared" si="4"/>
        <v>0</v>
      </c>
      <c r="H21" s="989">
        <f t="shared" si="4"/>
        <v>0</v>
      </c>
      <c r="I21" s="989">
        <f t="shared" si="4"/>
        <v>0</v>
      </c>
      <c r="J21" s="2715">
        <f>IF(H21&lt;&gt;0,I21/H21*100,0)</f>
        <v>0</v>
      </c>
      <c r="K21" s="984"/>
    </row>
    <row r="22" spans="1:11" ht="15" customHeight="1">
      <c r="A22" s="223" t="s">
        <v>190</v>
      </c>
    </row>
    <row r="23" spans="1:11" ht="15" customHeight="1">
      <c r="A23" s="223" t="s">
        <v>1109</v>
      </c>
    </row>
  </sheetData>
  <mergeCells count="2">
    <mergeCell ref="C3:F3"/>
    <mergeCell ref="A21:B21"/>
  </mergeCells>
  <phoneticPr fontId="5" type="noConversion"/>
  <hyperlinks>
    <hyperlink ref="L3" location="目录!A1" display="目录"/>
  </hyperlinks>
  <printOptions horizontalCentered="1"/>
  <pageMargins left="0.70866141732283472" right="0.70866141732283472" top="0.74803149606299213" bottom="0.74803149606299213" header="0.31496062992125984" footer="0.31496062992125984"/>
  <pageSetup paperSize="9" scale="96" fitToHeight="0" orientation="landscape" blackAndWhite="1" verticalDpi="1200" r:id="rId1"/>
  <headerFooter alignWithMargins="0"/>
  <legacyDrawingHF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tabColor rgb="FF008000"/>
    <pageSetUpPr fitToPage="1"/>
  </sheetPr>
  <dimension ref="A1:K27"/>
  <sheetViews>
    <sheetView showZeros="0" view="pageBreakPreview" zoomScaleNormal="100" zoomScaleSheetLayoutView="100" workbookViewId="0">
      <selection activeCell="I28" sqref="I28"/>
    </sheetView>
  </sheetViews>
  <sheetFormatPr defaultColWidth="9.140625" defaultRowHeight="12"/>
  <cols>
    <col min="1" max="1" width="5.7109375" style="1" customWidth="1"/>
    <col min="2" max="2" width="41.7109375" style="1" customWidth="1"/>
    <col min="3" max="8" width="12.5703125" style="15" customWidth="1"/>
    <col min="9" max="10" width="12.5703125" style="1" customWidth="1"/>
    <col min="11" max="11" width="12.5703125" style="15" customWidth="1"/>
    <col min="12" max="16384" width="9.140625" style="15"/>
  </cols>
  <sheetData>
    <row r="1" spans="1:11" s="640" customFormat="1" ht="15" customHeight="1">
      <c r="A1" s="2691" t="str">
        <f>HYPERLINK("#利润表审定!A1","返回利润表审定")</f>
        <v>返回利润表审定</v>
      </c>
      <c r="B1" s="2692" t="str">
        <f>HYPERLINK("#利润表原报!A1","返回利润表原报")</f>
        <v>返回利润表原报</v>
      </c>
      <c r="C1" s="629"/>
      <c r="D1" s="629"/>
      <c r="E1" s="629"/>
      <c r="J1" s="629"/>
      <c r="K1" s="629"/>
    </row>
    <row r="2" spans="1:11" s="807" customFormat="1" ht="30" customHeight="1">
      <c r="A2" s="547" t="s">
        <v>1358</v>
      </c>
      <c r="B2" s="796"/>
      <c r="C2" s="796"/>
      <c r="D2" s="796"/>
      <c r="E2" s="796"/>
      <c r="F2" s="796"/>
      <c r="G2" s="796"/>
      <c r="H2" s="796"/>
      <c r="I2" s="796"/>
      <c r="J2" s="796"/>
      <c r="K2" s="796"/>
    </row>
    <row r="3" spans="1:11" s="970" customFormat="1" ht="11.25">
      <c r="C3" s="3183"/>
      <c r="D3" s="3183"/>
      <c r="E3" s="3183"/>
      <c r="F3" s="3183"/>
      <c r="G3" s="950"/>
      <c r="H3" s="950"/>
      <c r="I3" s="950"/>
      <c r="J3" s="950"/>
      <c r="K3" s="944" t="str">
        <f>"单位："&amp;表头!$C$5</f>
        <v>单位：人民币元</v>
      </c>
    </row>
    <row r="4" spans="1:11" s="946" customFormat="1">
      <c r="A4" s="945" t="str">
        <f>"客户："&amp;表头!C3</f>
        <v>客户：</v>
      </c>
      <c r="F4" s="948" t="str">
        <f>"编制人员："&amp;表头!$C$6</f>
        <v>编制人员：</v>
      </c>
      <c r="G4" s="948"/>
      <c r="H4" s="948"/>
      <c r="I4" s="960"/>
      <c r="J4" s="949" t="s">
        <v>1460</v>
      </c>
      <c r="K4" s="2076" t="s">
        <v>2118</v>
      </c>
    </row>
    <row r="5" spans="1:11" s="946" customFormat="1" ht="11.25">
      <c r="A5" s="945" t="str">
        <f>"报表期间："&amp;IF(AND(MONTH(表头!C4)=12,DAY(表头!C4)=31),YEAR(表头!C4)&amp;"年度",YEAR(表头!C4)&amp;"年1-"&amp;MONTH(表头!C4)&amp;"月")</f>
        <v>报表期间：2019年度</v>
      </c>
      <c r="F5" s="948" t="str">
        <f>"会计主管："&amp;表头!$C$7</f>
        <v>会计主管：</v>
      </c>
      <c r="G5" s="948"/>
      <c r="H5" s="948"/>
      <c r="I5" s="960"/>
      <c r="J5" s="949" t="s">
        <v>1461</v>
      </c>
      <c r="K5" s="950"/>
    </row>
    <row r="6" spans="1:11" s="970" customFormat="1" ht="8.1" customHeight="1" thickBot="1">
      <c r="A6" s="961"/>
      <c r="B6" s="961"/>
      <c r="C6" s="961"/>
      <c r="D6" s="961"/>
      <c r="E6" s="961"/>
      <c r="F6" s="961"/>
      <c r="G6" s="961"/>
      <c r="H6" s="961"/>
      <c r="I6" s="961"/>
      <c r="J6" s="961"/>
      <c r="K6" s="961"/>
    </row>
    <row r="7" spans="1:11" s="939" customFormat="1" ht="15.75" customHeight="1">
      <c r="A7" s="933" t="s">
        <v>398</v>
      </c>
      <c r="B7" s="2182" t="s">
        <v>138</v>
      </c>
      <c r="C7" s="2182" t="s">
        <v>807</v>
      </c>
      <c r="D7" s="2182" t="s">
        <v>1118</v>
      </c>
      <c r="E7" s="2182" t="s">
        <v>1119</v>
      </c>
      <c r="F7" s="2182" t="s">
        <v>808</v>
      </c>
      <c r="G7" s="2182" t="s">
        <v>1120</v>
      </c>
      <c r="H7" s="2182" t="s">
        <v>1121</v>
      </c>
      <c r="I7" s="2182" t="s">
        <v>809</v>
      </c>
      <c r="J7" s="2182" t="s">
        <v>2610</v>
      </c>
      <c r="K7" s="2183" t="s">
        <v>1459</v>
      </c>
    </row>
    <row r="8" spans="1:11" ht="24.6" customHeight="1">
      <c r="A8" s="925">
        <v>1</v>
      </c>
      <c r="B8" s="990" t="s">
        <v>787</v>
      </c>
      <c r="C8" s="992"/>
      <c r="D8" s="986"/>
      <c r="E8" s="987">
        <f>C8+D8</f>
        <v>0</v>
      </c>
      <c r="F8" s="993"/>
      <c r="G8" s="994"/>
      <c r="H8" s="995">
        <f>F8+G8</f>
        <v>0</v>
      </c>
      <c r="I8" s="136">
        <f>E8-H8</f>
        <v>0</v>
      </c>
      <c r="J8" s="2714">
        <f>IF(H8&lt;&gt;0,I8/H8*100,0)</f>
        <v>0</v>
      </c>
      <c r="K8" s="2179"/>
    </row>
    <row r="9" spans="1:11" ht="24.6" customHeight="1">
      <c r="A9" s="925">
        <v>2</v>
      </c>
      <c r="B9" s="990" t="s">
        <v>788</v>
      </c>
      <c r="C9" s="992"/>
      <c r="D9" s="986"/>
      <c r="E9" s="987">
        <f>C9+D9</f>
        <v>0</v>
      </c>
      <c r="F9" s="993"/>
      <c r="G9" s="994"/>
      <c r="H9" s="995">
        <f>F9+G9</f>
        <v>0</v>
      </c>
      <c r="I9" s="136">
        <f t="shared" ref="I9:I12" si="0">E9-H9</f>
        <v>0</v>
      </c>
      <c r="J9" s="2714">
        <f t="shared" ref="J9:J12" si="1">IF(H9&lt;&gt;0,I9/H9*100,0)</f>
        <v>0</v>
      </c>
      <c r="K9" s="2179"/>
    </row>
    <row r="10" spans="1:11" ht="15" customHeight="1">
      <c r="A10" s="925">
        <v>3</v>
      </c>
      <c r="B10" s="2132" t="s">
        <v>789</v>
      </c>
      <c r="C10" s="993"/>
      <c r="D10" s="994"/>
      <c r="E10" s="987">
        <f>C10+D10</f>
        <v>0</v>
      </c>
      <c r="F10" s="993"/>
      <c r="G10" s="994"/>
      <c r="H10" s="995">
        <f>F10+G10</f>
        <v>0</v>
      </c>
      <c r="I10" s="136">
        <f t="shared" si="0"/>
        <v>0</v>
      </c>
      <c r="J10" s="2714">
        <f t="shared" si="1"/>
        <v>0</v>
      </c>
      <c r="K10" s="2179"/>
    </row>
    <row r="11" spans="1:11" ht="15" customHeight="1">
      <c r="A11" s="925">
        <v>4</v>
      </c>
      <c r="B11" s="2132" t="s">
        <v>790</v>
      </c>
      <c r="C11" s="993"/>
      <c r="D11" s="994"/>
      <c r="E11" s="987">
        <f>C11+D11</f>
        <v>0</v>
      </c>
      <c r="F11" s="993"/>
      <c r="G11" s="994"/>
      <c r="H11" s="995">
        <f>F11+G11</f>
        <v>0</v>
      </c>
      <c r="I11" s="136">
        <f t="shared" si="0"/>
        <v>0</v>
      </c>
      <c r="J11" s="2714">
        <f t="shared" si="1"/>
        <v>0</v>
      </c>
      <c r="K11" s="2179"/>
    </row>
    <row r="12" spans="1:11" ht="15" customHeight="1">
      <c r="A12" s="925">
        <v>5</v>
      </c>
      <c r="B12" s="2132" t="s">
        <v>1357</v>
      </c>
      <c r="C12" s="993"/>
      <c r="D12" s="994"/>
      <c r="E12" s="987">
        <f>C12+D12</f>
        <v>0</v>
      </c>
      <c r="F12" s="993"/>
      <c r="G12" s="994"/>
      <c r="H12" s="995">
        <f>F12+G12</f>
        <v>0</v>
      </c>
      <c r="I12" s="136">
        <f t="shared" si="0"/>
        <v>0</v>
      </c>
      <c r="J12" s="2714">
        <f t="shared" si="1"/>
        <v>0</v>
      </c>
      <c r="K12" s="2179"/>
    </row>
    <row r="13" spans="1:11" s="1" customFormat="1" ht="15" customHeight="1">
      <c r="A13" s="2598"/>
      <c r="B13" s="991"/>
      <c r="C13" s="987"/>
      <c r="D13" s="987"/>
      <c r="E13" s="987"/>
      <c r="F13" s="987"/>
      <c r="G13" s="987"/>
      <c r="H13" s="995"/>
      <c r="I13" s="987"/>
      <c r="J13" s="2716"/>
      <c r="K13" s="2599"/>
    </row>
    <row r="14" spans="1:11" s="1" customFormat="1" ht="15" customHeight="1" thickBot="1">
      <c r="A14" s="3168" t="s">
        <v>220</v>
      </c>
      <c r="B14" s="3184"/>
      <c r="C14" s="989">
        <f t="shared" ref="C14:H14" si="2">SUM(C9:C13)</f>
        <v>0</v>
      </c>
      <c r="D14" s="989">
        <f t="shared" si="2"/>
        <v>0</v>
      </c>
      <c r="E14" s="989">
        <f t="shared" si="2"/>
        <v>0</v>
      </c>
      <c r="F14" s="989">
        <f t="shared" si="2"/>
        <v>0</v>
      </c>
      <c r="G14" s="989">
        <f t="shared" si="2"/>
        <v>0</v>
      </c>
      <c r="H14" s="989">
        <f t="shared" si="2"/>
        <v>0</v>
      </c>
      <c r="I14" s="989">
        <f t="shared" ref="I14" si="3">E16-H14</f>
        <v>0</v>
      </c>
      <c r="J14" s="2715">
        <f>IF(H14&lt;&gt;0,I14/H14*100,0)</f>
        <v>0</v>
      </c>
      <c r="K14" s="984"/>
    </row>
    <row r="15" spans="1:11" ht="15" customHeight="1">
      <c r="A15" s="1" t="s">
        <v>190</v>
      </c>
    </row>
    <row r="16" spans="1:11" ht="15" customHeight="1">
      <c r="A16" s="1" t="s">
        <v>791</v>
      </c>
    </row>
    <row r="17" spans="2:2" ht="12" customHeight="1"/>
    <row r="18" spans="2:2" ht="12" customHeight="1"/>
    <row r="19" spans="2:2" ht="12" customHeight="1"/>
    <row r="20" spans="2:2" ht="12" customHeight="1"/>
    <row r="21" spans="2:2" ht="12" customHeight="1"/>
    <row r="27" spans="2:2">
      <c r="B27" s="431"/>
    </row>
  </sheetData>
  <mergeCells count="2">
    <mergeCell ref="C3:F3"/>
    <mergeCell ref="A14:B14"/>
  </mergeCells>
  <phoneticPr fontId="5" type="noConversion"/>
  <pageMargins left="0.70866141732283461" right="0.70866141732283461" top="0.74803149606299213" bottom="0.74803149606299213" header="0.31496062992125984" footer="0.31496062992125984"/>
  <pageSetup paperSize="9" scale="91" orientation="landscape" blackAndWhite="1"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tabColor rgb="FF008000"/>
  </sheetPr>
  <dimension ref="A1:L21"/>
  <sheetViews>
    <sheetView showZeros="0" view="pageBreakPreview" zoomScaleNormal="100" zoomScaleSheetLayoutView="100" workbookViewId="0">
      <selection activeCell="I34" sqref="I34"/>
    </sheetView>
  </sheetViews>
  <sheetFormatPr defaultColWidth="9.140625" defaultRowHeight="12"/>
  <cols>
    <col min="1" max="1" width="5.7109375" style="939" customWidth="1"/>
    <col min="2" max="2" width="30.140625" style="939" customWidth="1"/>
    <col min="3" max="8" width="12.7109375" style="15" customWidth="1"/>
    <col min="9" max="9" width="15.140625" style="1" customWidth="1"/>
    <col min="10" max="10" width="10.7109375" style="1" customWidth="1"/>
    <col min="11" max="11" width="14.5703125" style="15" customWidth="1"/>
    <col min="12" max="16384" width="9.140625" style="15"/>
  </cols>
  <sheetData>
    <row r="1" spans="1:12" s="640" customFormat="1" ht="15" customHeight="1">
      <c r="A1" s="2691" t="str">
        <f>HYPERLINK("#利润表审定!A1","返回利润表审定")</f>
        <v>返回利润表审定</v>
      </c>
      <c r="B1" s="2692" t="str">
        <f>HYPERLINK("#利润表原报!A1","返回利润表原报")</f>
        <v>返回利润表原报</v>
      </c>
      <c r="C1" s="629"/>
      <c r="D1" s="629"/>
      <c r="E1" s="629"/>
      <c r="J1" s="629"/>
      <c r="K1" s="629"/>
    </row>
    <row r="2" spans="1:12" s="807" customFormat="1" ht="30" customHeight="1">
      <c r="A2" s="2816" t="s">
        <v>1359</v>
      </c>
      <c r="B2" s="2816"/>
      <c r="C2" s="2816"/>
      <c r="D2" s="2816"/>
      <c r="E2" s="2816"/>
      <c r="F2" s="2816"/>
      <c r="G2" s="2816"/>
      <c r="H2" s="2816"/>
      <c r="I2" s="2816"/>
      <c r="J2" s="2816"/>
      <c r="K2" s="2816"/>
    </row>
    <row r="3" spans="1:12" s="970" customFormat="1" ht="11.25">
      <c r="C3" s="3183"/>
      <c r="D3" s="3183"/>
      <c r="E3" s="3183"/>
      <c r="F3" s="3183"/>
      <c r="G3" s="950"/>
      <c r="H3" s="950"/>
      <c r="I3" s="950"/>
      <c r="J3" s="950"/>
      <c r="K3" s="944" t="str">
        <f>"单位："&amp;表头!$C$5</f>
        <v>单位：人民币元</v>
      </c>
      <c r="L3" s="946"/>
    </row>
    <row r="4" spans="1:12" s="946" customFormat="1">
      <c r="A4" s="945" t="str">
        <f>"客户："&amp;表头!C3</f>
        <v>客户：</v>
      </c>
      <c r="F4" s="948" t="str">
        <f>"编制人员："&amp;表头!$C$6</f>
        <v>编制人员：</v>
      </c>
      <c r="G4" s="948"/>
      <c r="H4" s="948"/>
      <c r="I4" s="960"/>
      <c r="J4" s="949" t="s">
        <v>1460</v>
      </c>
      <c r="K4" s="11" t="s">
        <v>2119</v>
      </c>
    </row>
    <row r="5" spans="1:12" s="946" customFormat="1" ht="11.25">
      <c r="A5" s="945" t="str">
        <f>"报表期间："&amp;IF(AND(MONTH(表头!C4)=12,DAY(表头!C4)=31),YEAR(表头!C4)&amp;"年度",YEAR(表头!C4)&amp;"年1-"&amp;MONTH(表头!C4)&amp;"月")</f>
        <v>报表期间：2019年度</v>
      </c>
      <c r="F5" s="948" t="str">
        <f>"会计主管："&amp;表头!$C$7</f>
        <v>会计主管：</v>
      </c>
      <c r="G5" s="948"/>
      <c r="H5" s="948"/>
      <c r="I5" s="960"/>
      <c r="J5" s="949" t="s">
        <v>1461</v>
      </c>
      <c r="K5" s="950"/>
    </row>
    <row r="6" spans="1:12" s="970" customFormat="1" ht="8.1" customHeight="1" thickBot="1">
      <c r="A6" s="961"/>
      <c r="B6" s="961"/>
      <c r="C6" s="961"/>
      <c r="D6" s="961"/>
      <c r="E6" s="961"/>
      <c r="F6" s="961"/>
      <c r="G6" s="961"/>
      <c r="H6" s="961"/>
      <c r="I6" s="961"/>
      <c r="J6" s="961"/>
      <c r="K6" s="961"/>
    </row>
    <row r="7" spans="1:12" s="939" customFormat="1" ht="15.75" customHeight="1">
      <c r="A7" s="933" t="s">
        <v>398</v>
      </c>
      <c r="B7" s="929" t="s">
        <v>138</v>
      </c>
      <c r="C7" s="929" t="s">
        <v>807</v>
      </c>
      <c r="D7" s="929" t="s">
        <v>1118</v>
      </c>
      <c r="E7" s="929" t="s">
        <v>1119</v>
      </c>
      <c r="F7" s="929" t="s">
        <v>808</v>
      </c>
      <c r="G7" s="929" t="s">
        <v>1120</v>
      </c>
      <c r="H7" s="929" t="s">
        <v>1121</v>
      </c>
      <c r="I7" s="929" t="s">
        <v>809</v>
      </c>
      <c r="J7" s="929" t="s">
        <v>2610</v>
      </c>
      <c r="K7" s="934" t="s">
        <v>1459</v>
      </c>
    </row>
    <row r="8" spans="1:12" ht="15" customHeight="1">
      <c r="A8" s="925">
        <v>1</v>
      </c>
      <c r="B8" s="996" t="s">
        <v>1477</v>
      </c>
      <c r="C8" s="992"/>
      <c r="D8" s="986"/>
      <c r="E8" s="987">
        <f>C8+D8</f>
        <v>0</v>
      </c>
      <c r="F8" s="993"/>
      <c r="G8" s="994"/>
      <c r="H8" s="995">
        <f>F8+G8</f>
        <v>0</v>
      </c>
      <c r="I8" s="136">
        <f>E8-H8</f>
        <v>0</v>
      </c>
      <c r="J8" s="2714">
        <f>IF(H8&lt;&gt;0,I8/H8*100,0)</f>
        <v>0</v>
      </c>
      <c r="K8" s="2179"/>
    </row>
    <row r="9" spans="1:12" ht="15" customHeight="1">
      <c r="A9" s="925">
        <v>2</v>
      </c>
      <c r="B9" s="996" t="s">
        <v>785</v>
      </c>
      <c r="C9" s="992"/>
      <c r="D9" s="986"/>
      <c r="E9" s="987">
        <f>C9+D9</f>
        <v>0</v>
      </c>
      <c r="F9" s="993"/>
      <c r="G9" s="994"/>
      <c r="H9" s="995">
        <f>F9+G9</f>
        <v>0</v>
      </c>
      <c r="I9" s="136">
        <f t="shared" ref="I9:I12" si="0">E9-H9</f>
        <v>0</v>
      </c>
      <c r="J9" s="2714">
        <f t="shared" ref="J9:J12" si="1">IF(H9&lt;&gt;0,I9/H9*100,0)</f>
        <v>0</v>
      </c>
      <c r="K9" s="2179"/>
    </row>
    <row r="10" spans="1:12" ht="15" customHeight="1">
      <c r="A10" s="925">
        <v>3</v>
      </c>
      <c r="B10" s="996" t="s">
        <v>1478</v>
      </c>
      <c r="C10" s="993"/>
      <c r="D10" s="994"/>
      <c r="E10" s="987">
        <f>C10+D10</f>
        <v>0</v>
      </c>
      <c r="F10" s="993"/>
      <c r="G10" s="994"/>
      <c r="H10" s="995">
        <f>F10+G10</f>
        <v>0</v>
      </c>
      <c r="I10" s="136">
        <f t="shared" si="0"/>
        <v>0</v>
      </c>
      <c r="J10" s="2714">
        <f t="shared" si="1"/>
        <v>0</v>
      </c>
      <c r="K10" s="2179"/>
    </row>
    <row r="11" spans="1:12" ht="15" customHeight="1">
      <c r="A11" s="925">
        <v>4</v>
      </c>
      <c r="B11" s="997" t="s">
        <v>786</v>
      </c>
      <c r="C11" s="993"/>
      <c r="D11" s="994"/>
      <c r="E11" s="987">
        <f>C11+D11</f>
        <v>0</v>
      </c>
      <c r="F11" s="993"/>
      <c r="G11" s="994"/>
      <c r="H11" s="995">
        <f>F11+G11</f>
        <v>0</v>
      </c>
      <c r="I11" s="136">
        <f t="shared" si="0"/>
        <v>0</v>
      </c>
      <c r="J11" s="2714">
        <f t="shared" si="1"/>
        <v>0</v>
      </c>
      <c r="K11" s="2179"/>
    </row>
    <row r="12" spans="1:12" ht="15" customHeight="1">
      <c r="A12" s="925">
        <v>5</v>
      </c>
      <c r="B12" s="2084" t="s">
        <v>1122</v>
      </c>
      <c r="C12" s="993"/>
      <c r="D12" s="994"/>
      <c r="E12" s="987">
        <f>C12+D12</f>
        <v>0</v>
      </c>
      <c r="F12" s="993"/>
      <c r="G12" s="994"/>
      <c r="H12" s="995">
        <f>F12+G12</f>
        <v>0</v>
      </c>
      <c r="I12" s="136">
        <f t="shared" si="0"/>
        <v>0</v>
      </c>
      <c r="J12" s="2714">
        <f t="shared" si="1"/>
        <v>0</v>
      </c>
      <c r="K12" s="2179"/>
    </row>
    <row r="13" spans="1:12" s="501" customFormat="1" ht="15" customHeight="1">
      <c r="A13" s="1305"/>
      <c r="B13" s="991"/>
      <c r="C13" s="995"/>
      <c r="D13" s="995"/>
      <c r="E13" s="987"/>
      <c r="F13" s="995"/>
      <c r="G13" s="995"/>
      <c r="H13" s="995"/>
      <c r="I13" s="987"/>
      <c r="J13" s="2716"/>
      <c r="K13" s="2181"/>
    </row>
    <row r="14" spans="1:12" s="1" customFormat="1" ht="15" customHeight="1" thickBot="1">
      <c r="A14" s="3168" t="s">
        <v>220</v>
      </c>
      <c r="B14" s="3184"/>
      <c r="C14" s="989">
        <f>SUM(C9:C13)</f>
        <v>0</v>
      </c>
      <c r="D14" s="989">
        <f t="shared" ref="D14:I14" si="2">SUM(D9:D13)</f>
        <v>0</v>
      </c>
      <c r="E14" s="989">
        <f t="shared" si="2"/>
        <v>0</v>
      </c>
      <c r="F14" s="989">
        <f t="shared" si="2"/>
        <v>0</v>
      </c>
      <c r="G14" s="989">
        <f t="shared" si="2"/>
        <v>0</v>
      </c>
      <c r="H14" s="989">
        <f t="shared" si="2"/>
        <v>0</v>
      </c>
      <c r="I14" s="989">
        <f t="shared" si="2"/>
        <v>0</v>
      </c>
      <c r="J14" s="2715">
        <f>IF(H14&lt;&gt;0,I14/H14*100,0)</f>
        <v>0</v>
      </c>
      <c r="K14" s="984"/>
    </row>
    <row r="15" spans="1:12" ht="15" customHeight="1">
      <c r="A15" s="939" t="s">
        <v>178</v>
      </c>
    </row>
    <row r="16" spans="1:12" ht="15" customHeight="1">
      <c r="A16" s="939" t="s">
        <v>1479</v>
      </c>
    </row>
    <row r="17" ht="12" customHeight="1"/>
    <row r="18" ht="12" customHeight="1"/>
    <row r="19" ht="12" customHeight="1"/>
    <row r="20" ht="12" customHeight="1"/>
    <row r="21" ht="12" customHeight="1"/>
  </sheetData>
  <mergeCells count="3">
    <mergeCell ref="C3:F3"/>
    <mergeCell ref="A14:B14"/>
    <mergeCell ref="A2:K2"/>
  </mergeCells>
  <phoneticPr fontId="5" type="noConversion"/>
  <hyperlinks>
    <hyperlink ref="L3" location="目录!A1" display="目录"/>
  </hyperlinks>
  <pageMargins left="0.7" right="0.7" top="0.75" bottom="0.75" header="0.3" footer="0.3"/>
  <pageSetup paperSize="9" scale="56" orientation="portrait" r:id="rId1"/>
  <colBreaks count="1" manualBreakCount="1">
    <brk id="11" max="1048575" man="1"/>
  </colBreak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tabColor rgb="FF008000"/>
    <pageSetUpPr fitToPage="1"/>
  </sheetPr>
  <dimension ref="A1:L22"/>
  <sheetViews>
    <sheetView showZeros="0" view="pageBreakPreview" zoomScaleNormal="100" zoomScaleSheetLayoutView="100" workbookViewId="0">
      <selection activeCell="F25" sqref="F25"/>
    </sheetView>
  </sheetViews>
  <sheetFormatPr defaultColWidth="9.140625" defaultRowHeight="12"/>
  <cols>
    <col min="1" max="1" width="5.7109375" style="939" customWidth="1"/>
    <col min="2" max="2" width="41.7109375" style="939" customWidth="1"/>
    <col min="3" max="8" width="12.7109375" style="15" customWidth="1"/>
    <col min="9" max="9" width="15.140625" style="1" customWidth="1"/>
    <col min="10" max="10" width="10.7109375" style="1" customWidth="1"/>
    <col min="11" max="11" width="16.28515625" style="15" customWidth="1"/>
    <col min="12" max="16384" width="9.140625" style="15"/>
  </cols>
  <sheetData>
    <row r="1" spans="1:12" s="640" customFormat="1" ht="15" customHeight="1">
      <c r="A1" s="2691" t="str">
        <f>HYPERLINK("#利润表审定!A1","返回利润表审定")</f>
        <v>返回利润表审定</v>
      </c>
      <c r="B1" s="2692" t="str">
        <f>HYPERLINK("#利润表原报!A1","返回利润表原报")</f>
        <v>返回利润表原报</v>
      </c>
      <c r="C1" s="629"/>
      <c r="D1" s="629"/>
      <c r="E1" s="629"/>
      <c r="J1" s="629"/>
      <c r="K1" s="629"/>
    </row>
    <row r="2" spans="1:12" s="807" customFormat="1" ht="30" customHeight="1">
      <c r="A2" s="594" t="s">
        <v>1360</v>
      </c>
      <c r="B2" s="706"/>
      <c r="C2" s="796"/>
      <c r="D2" s="796"/>
      <c r="E2" s="796"/>
      <c r="F2" s="796"/>
      <c r="G2" s="796"/>
      <c r="H2" s="796"/>
      <c r="I2" s="796"/>
      <c r="J2" s="796"/>
      <c r="K2" s="796"/>
    </row>
    <row r="3" spans="1:12" s="970" customFormat="1" ht="11.25">
      <c r="C3" s="3183"/>
      <c r="D3" s="3183"/>
      <c r="E3" s="3183"/>
      <c r="F3" s="3183"/>
      <c r="G3" s="950"/>
      <c r="H3" s="950"/>
      <c r="I3" s="950"/>
      <c r="J3" s="950"/>
      <c r="K3" s="944" t="str">
        <f>"单位："&amp;表头!$C$5</f>
        <v>单位：人民币元</v>
      </c>
      <c r="L3" s="946"/>
    </row>
    <row r="4" spans="1:12" s="946" customFormat="1">
      <c r="A4" s="945" t="str">
        <f>"客户："&amp;表头!C3</f>
        <v>客户：</v>
      </c>
      <c r="F4" s="948" t="str">
        <f>"编制人员："&amp;表头!$C$6</f>
        <v>编制人员：</v>
      </c>
      <c r="G4" s="948"/>
      <c r="H4" s="948"/>
      <c r="I4" s="960"/>
      <c r="J4" s="949" t="s">
        <v>1460</v>
      </c>
      <c r="K4" s="11" t="s">
        <v>813</v>
      </c>
    </row>
    <row r="5" spans="1:12" s="946" customFormat="1" ht="11.25">
      <c r="A5" s="945" t="str">
        <f>"报表期间："&amp;IF(AND(MONTH(表头!C4)=12,DAY(表头!C4)=31),YEAR(表头!C4)&amp;"年度",YEAR(表头!C4)&amp;"年1-"&amp;MONTH(表头!C4)&amp;"月")</f>
        <v>报表期间：2019年度</v>
      </c>
      <c r="F5" s="948" t="str">
        <f>"会计主管："&amp;表头!$C$7</f>
        <v>会计主管：</v>
      </c>
      <c r="G5" s="948"/>
      <c r="H5" s="948"/>
      <c r="I5" s="960"/>
      <c r="J5" s="949" t="s">
        <v>1461</v>
      </c>
      <c r="K5" s="950"/>
    </row>
    <row r="6" spans="1:12" s="970" customFormat="1" ht="8.1" customHeight="1" thickBot="1">
      <c r="A6" s="961"/>
      <c r="B6" s="961"/>
      <c r="C6" s="961"/>
      <c r="D6" s="961"/>
      <c r="E6" s="961"/>
      <c r="F6" s="961"/>
      <c r="G6" s="961"/>
      <c r="H6" s="961"/>
      <c r="I6" s="961"/>
      <c r="J6" s="961"/>
      <c r="K6" s="961"/>
    </row>
    <row r="7" spans="1:12" s="939" customFormat="1" ht="15.75" customHeight="1">
      <c r="A7" s="933" t="s">
        <v>398</v>
      </c>
      <c r="B7" s="929" t="s">
        <v>138</v>
      </c>
      <c r="C7" s="929" t="s">
        <v>807</v>
      </c>
      <c r="D7" s="929" t="s">
        <v>1118</v>
      </c>
      <c r="E7" s="929" t="s">
        <v>1119</v>
      </c>
      <c r="F7" s="929" t="s">
        <v>808</v>
      </c>
      <c r="G7" s="929" t="s">
        <v>1120</v>
      </c>
      <c r="H7" s="929" t="s">
        <v>1121</v>
      </c>
      <c r="I7" s="929" t="s">
        <v>809</v>
      </c>
      <c r="J7" s="929" t="s">
        <v>2611</v>
      </c>
      <c r="K7" s="934" t="s">
        <v>1459</v>
      </c>
    </row>
    <row r="8" spans="1:12" ht="15" customHeight="1">
      <c r="A8" s="925">
        <v>1</v>
      </c>
      <c r="B8" s="998" t="s">
        <v>781</v>
      </c>
      <c r="C8" s="992"/>
      <c r="D8" s="986"/>
      <c r="E8" s="987">
        <f>C8+D8</f>
        <v>0</v>
      </c>
      <c r="F8" s="993"/>
      <c r="G8" s="994"/>
      <c r="H8" s="995">
        <f>F8+G8</f>
        <v>0</v>
      </c>
      <c r="I8" s="136">
        <f>E8-H8</f>
        <v>0</v>
      </c>
      <c r="J8" s="2714">
        <f>IF(H8&lt;&gt;0,I8/H8*100,0)</f>
        <v>0</v>
      </c>
      <c r="K8" s="2179"/>
    </row>
    <row r="9" spans="1:12" ht="15" customHeight="1">
      <c r="A9" s="925">
        <v>2</v>
      </c>
      <c r="B9" s="998" t="s">
        <v>782</v>
      </c>
      <c r="C9" s="992"/>
      <c r="D9" s="986"/>
      <c r="E9" s="987">
        <f t="shared" ref="E9:E13" si="0">C9+D9</f>
        <v>0</v>
      </c>
      <c r="F9" s="993"/>
      <c r="G9" s="994"/>
      <c r="H9" s="995">
        <f t="shared" ref="H9:H13" si="1">F9+G9</f>
        <v>0</v>
      </c>
      <c r="I9" s="136">
        <f t="shared" ref="I9:I12" si="2">E9-H9</f>
        <v>0</v>
      </c>
      <c r="J9" s="2714">
        <f t="shared" ref="J9:J13" si="3">IF(H9&lt;&gt;0,I9/H9*100,0)</f>
        <v>0</v>
      </c>
      <c r="K9" s="2179"/>
    </row>
    <row r="10" spans="1:12" ht="15" customHeight="1">
      <c r="A10" s="925">
        <v>3</v>
      </c>
      <c r="B10" s="998" t="s">
        <v>1480</v>
      </c>
      <c r="C10" s="992"/>
      <c r="D10" s="986"/>
      <c r="E10" s="987">
        <f t="shared" si="0"/>
        <v>0</v>
      </c>
      <c r="F10" s="993"/>
      <c r="G10" s="994"/>
      <c r="H10" s="995">
        <f t="shared" si="1"/>
        <v>0</v>
      </c>
      <c r="I10" s="136">
        <f>E10-H10</f>
        <v>0</v>
      </c>
      <c r="J10" s="2714">
        <f t="shared" si="3"/>
        <v>0</v>
      </c>
      <c r="K10" s="2179"/>
    </row>
    <row r="11" spans="1:12" ht="15" customHeight="1">
      <c r="A11" s="925">
        <v>4</v>
      </c>
      <c r="B11" s="998" t="s">
        <v>783</v>
      </c>
      <c r="C11" s="992"/>
      <c r="D11" s="986"/>
      <c r="E11" s="987">
        <f t="shared" si="0"/>
        <v>0</v>
      </c>
      <c r="F11" s="993"/>
      <c r="G11" s="994"/>
      <c r="H11" s="995">
        <f t="shared" si="1"/>
        <v>0</v>
      </c>
      <c r="I11" s="136">
        <f t="shared" si="2"/>
        <v>0</v>
      </c>
      <c r="J11" s="2714">
        <f t="shared" si="3"/>
        <v>0</v>
      </c>
      <c r="K11" s="2179"/>
    </row>
    <row r="12" spans="1:12" ht="15" customHeight="1">
      <c r="A12" s="925">
        <v>5</v>
      </c>
      <c r="B12" s="999" t="s">
        <v>784</v>
      </c>
      <c r="C12" s="992"/>
      <c r="D12" s="986"/>
      <c r="E12" s="987">
        <f t="shared" si="0"/>
        <v>0</v>
      </c>
      <c r="F12" s="993"/>
      <c r="G12" s="994"/>
      <c r="H12" s="995">
        <f t="shared" si="1"/>
        <v>0</v>
      </c>
      <c r="I12" s="136">
        <f t="shared" si="2"/>
        <v>0</v>
      </c>
      <c r="J12" s="2714">
        <f t="shared" si="3"/>
        <v>0</v>
      </c>
      <c r="K12" s="2179"/>
    </row>
    <row r="13" spans="1:12" ht="15" customHeight="1">
      <c r="A13" s="925">
        <v>6</v>
      </c>
      <c r="B13" s="998" t="s">
        <v>1481</v>
      </c>
      <c r="C13" s="992"/>
      <c r="D13" s="986"/>
      <c r="E13" s="987">
        <f t="shared" si="0"/>
        <v>0</v>
      </c>
      <c r="F13" s="993"/>
      <c r="G13" s="994"/>
      <c r="H13" s="995">
        <f t="shared" si="1"/>
        <v>0</v>
      </c>
      <c r="I13" s="136">
        <f>E13-H13</f>
        <v>0</v>
      </c>
      <c r="J13" s="2714">
        <f t="shared" si="3"/>
        <v>0</v>
      </c>
      <c r="K13" s="2179"/>
    </row>
    <row r="14" spans="1:12" ht="15" customHeight="1">
      <c r="A14" s="2180"/>
      <c r="B14" s="1000"/>
      <c r="C14" s="808"/>
      <c r="D14" s="808"/>
      <c r="E14" s="804"/>
      <c r="F14" s="808"/>
      <c r="G14" s="808"/>
      <c r="H14" s="808"/>
      <c r="I14" s="804"/>
      <c r="J14" s="2717"/>
      <c r="K14" s="1961"/>
    </row>
    <row r="15" spans="1:12" s="1" customFormat="1" ht="15" customHeight="1" thickBot="1">
      <c r="A15" s="3168" t="s">
        <v>220</v>
      </c>
      <c r="B15" s="3184"/>
      <c r="C15" s="989">
        <f t="shared" ref="C15:H15" si="4">SUM(C9:C13)</f>
        <v>0</v>
      </c>
      <c r="D15" s="989">
        <f t="shared" si="4"/>
        <v>0</v>
      </c>
      <c r="E15" s="989">
        <f t="shared" si="4"/>
        <v>0</v>
      </c>
      <c r="F15" s="989">
        <f t="shared" si="4"/>
        <v>0</v>
      </c>
      <c r="G15" s="989">
        <f t="shared" si="4"/>
        <v>0</v>
      </c>
      <c r="H15" s="989">
        <f t="shared" si="4"/>
        <v>0</v>
      </c>
      <c r="I15" s="989">
        <f>E15-H15</f>
        <v>0</v>
      </c>
      <c r="J15" s="2715">
        <f>IF(H15&lt;&gt;0,I15/H15*100,0)</f>
        <v>0</v>
      </c>
      <c r="K15" s="984"/>
    </row>
    <row r="16" spans="1:12" ht="15" customHeight="1">
      <c r="A16" s="939" t="s">
        <v>178</v>
      </c>
    </row>
    <row r="17" spans="1:1" ht="15" customHeight="1">
      <c r="A17" s="939" t="s">
        <v>1482</v>
      </c>
    </row>
    <row r="18" spans="1:1" ht="12" customHeight="1"/>
    <row r="19" spans="1:1" ht="12" customHeight="1"/>
    <row r="20" spans="1:1" ht="12" customHeight="1"/>
    <row r="21" spans="1:1" ht="12" customHeight="1"/>
    <row r="22" spans="1:1" ht="12" customHeight="1"/>
  </sheetData>
  <mergeCells count="2">
    <mergeCell ref="C3:F3"/>
    <mergeCell ref="A15:B15"/>
  </mergeCells>
  <phoneticPr fontId="5" type="noConversion"/>
  <hyperlinks>
    <hyperlink ref="L3" location="目录!A1" display="目录"/>
  </hyperlinks>
  <pageMargins left="0.70866141732283472" right="0.70866141732283472" top="0.74803149606299213" bottom="0.74803149606299213" header="0.31496062992125984" footer="0.31496062992125984"/>
  <pageSetup paperSize="9" scale="88" orientation="landscape" blackAndWhite="1" r:id="rId1"/>
  <colBreaks count="1" manualBreakCount="1">
    <brk id="11" max="1048575" man="1"/>
  </colBreak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tabColor rgb="FF008000"/>
    <pageSetUpPr fitToPage="1"/>
  </sheetPr>
  <dimension ref="A1:J39"/>
  <sheetViews>
    <sheetView showZeros="0" view="pageBreakPreview" zoomScaleSheetLayoutView="100" workbookViewId="0">
      <pane xSplit="1" ySplit="9" topLeftCell="B16" activePane="bottomRight" state="frozen"/>
      <selection activeCell="I9" sqref="I9"/>
      <selection pane="topRight" activeCell="I9" sqref="I9"/>
      <selection pane="bottomLeft" activeCell="I9" sqref="I9"/>
      <selection pane="bottomRight" activeCell="C13" sqref="C13"/>
    </sheetView>
  </sheetViews>
  <sheetFormatPr defaultColWidth="9.140625" defaultRowHeight="12" customHeight="1"/>
  <cols>
    <col min="1" max="1" width="34.140625" style="322" customWidth="1"/>
    <col min="2" max="2" width="17.85546875" style="322" customWidth="1"/>
    <col min="3" max="7" width="24.140625" style="322" customWidth="1"/>
    <col min="8" max="8" width="20.7109375" style="322" customWidth="1"/>
    <col min="9" max="9" width="12.7109375" style="322" customWidth="1"/>
    <col min="10" max="10" width="16.7109375" style="322" customWidth="1"/>
    <col min="11" max="16384" width="9.140625" style="322"/>
  </cols>
  <sheetData>
    <row r="1" spans="1:10" s="640" customFormat="1" ht="15" customHeight="1">
      <c r="A1" s="2691" t="str">
        <f>HYPERLINK("#利润表审定!A1","返回利润表审定")</f>
        <v>返回利润表审定</v>
      </c>
      <c r="B1" s="2692" t="str">
        <f>HYPERLINK("#利润表原报!A1","返回利润表原报")</f>
        <v>返回利润表原报</v>
      </c>
    </row>
    <row r="2" spans="1:10" s="707" customFormat="1" ht="30" customHeight="1">
      <c r="A2" s="594" t="s">
        <v>1361</v>
      </c>
      <c r="B2" s="706"/>
      <c r="C2" s="706"/>
      <c r="D2" s="706"/>
      <c r="E2" s="706"/>
      <c r="F2" s="706"/>
      <c r="G2" s="706"/>
      <c r="H2" s="706"/>
      <c r="I2" s="706"/>
    </row>
    <row r="3" spans="1:10" s="935" customFormat="1" ht="11.25">
      <c r="A3" s="939"/>
      <c r="B3" s="939"/>
      <c r="C3" s="943"/>
      <c r="D3" s="943"/>
      <c r="E3" s="943"/>
      <c r="F3" s="943"/>
      <c r="G3" s="943"/>
      <c r="H3" s="943"/>
      <c r="I3" s="944" t="str">
        <f>"单位："&amp;表头!$C$5</f>
        <v>单位：人民币元</v>
      </c>
    </row>
    <row r="4" spans="1:10" s="1004" customFormat="1">
      <c r="A4" s="945" t="str">
        <f>"客户："&amp;表头!C3</f>
        <v>客户：</v>
      </c>
      <c r="B4" s="960"/>
      <c r="C4" s="960"/>
      <c r="D4" s="960"/>
      <c r="E4" s="948" t="str">
        <f>"编制人员："&amp;表头!$C$6</f>
        <v>编制人员：</v>
      </c>
      <c r="F4" s="2075"/>
      <c r="G4" s="2075"/>
      <c r="H4" s="1003" t="s">
        <v>1460</v>
      </c>
      <c r="I4" s="2096" t="s">
        <v>2120</v>
      </c>
    </row>
    <row r="5" spans="1:10" s="1004" customFormat="1" ht="11.25">
      <c r="A5" s="945" t="str">
        <f>"报表期间："&amp;IF(AND(MONTH(表头!C4)=12,DAY(表头!C4)=31),YEAR(表头!C4)&amp;"年度",YEAR(表头!C4)&amp;"年1-"&amp;MONTH(表头!C4)&amp;"月")</f>
        <v>报表期间：2019年度</v>
      </c>
      <c r="B5" s="960"/>
      <c r="C5" s="960"/>
      <c r="D5" s="960"/>
      <c r="E5" s="948" t="str">
        <f>"会计主管："&amp;表头!$C$7</f>
        <v>会计主管：</v>
      </c>
      <c r="F5" s="2075"/>
      <c r="G5" s="2075"/>
      <c r="H5" s="1003" t="s">
        <v>1461</v>
      </c>
      <c r="I5" s="940"/>
    </row>
    <row r="6" spans="1:10" s="935" customFormat="1" ht="8.1" customHeight="1" thickBot="1">
      <c r="A6" s="1005"/>
      <c r="B6" s="1005"/>
      <c r="C6" s="1005"/>
      <c r="D6" s="1005"/>
      <c r="E6" s="1005"/>
      <c r="F6" s="1005"/>
      <c r="G6" s="1005"/>
      <c r="H6" s="1005"/>
      <c r="I6" s="1005"/>
    </row>
    <row r="7" spans="1:10" s="935" customFormat="1" ht="15" customHeight="1">
      <c r="A7" s="933" t="s">
        <v>138</v>
      </c>
      <c r="B7" s="929" t="s">
        <v>807</v>
      </c>
      <c r="C7" s="929" t="s">
        <v>2270</v>
      </c>
      <c r="D7" s="929" t="s">
        <v>2271</v>
      </c>
      <c r="E7" s="929" t="s">
        <v>1405</v>
      </c>
      <c r="F7" s="929" t="s">
        <v>2272</v>
      </c>
      <c r="G7" s="929" t="s">
        <v>2273</v>
      </c>
      <c r="H7" s="3048" t="s">
        <v>7</v>
      </c>
      <c r="I7" s="3049"/>
      <c r="J7" s="635"/>
    </row>
    <row r="8" spans="1:10" s="223" customFormat="1" ht="15" customHeight="1">
      <c r="A8" s="2184" t="s">
        <v>1484</v>
      </c>
      <c r="B8" s="28">
        <f>利润表原报!C25</f>
        <v>0</v>
      </c>
      <c r="C8" s="2078"/>
      <c r="D8" s="2095">
        <f>利润表审定!C25</f>
        <v>0</v>
      </c>
      <c r="E8" s="28">
        <f>利润表原报!E25</f>
        <v>0</v>
      </c>
      <c r="F8" s="28"/>
      <c r="G8" s="2095">
        <f>利润表审定!D25</f>
        <v>0</v>
      </c>
      <c r="H8" s="3061"/>
      <c r="I8" s="3190"/>
      <c r="J8" s="367"/>
    </row>
    <row r="9" spans="1:10" s="223" customFormat="1" ht="15" customHeight="1">
      <c r="A9" s="2186" t="s">
        <v>1485</v>
      </c>
      <c r="B9" s="28">
        <f>SUM(B10:B14)</f>
        <v>0</v>
      </c>
      <c r="C9" s="28">
        <f>SUM(C10:C14)</f>
        <v>0</v>
      </c>
      <c r="D9" s="28">
        <f t="shared" ref="D9" si="0">SUM(D10:D14)</f>
        <v>0</v>
      </c>
      <c r="E9" s="28">
        <f>SUM(E10:E14)</f>
        <v>0</v>
      </c>
      <c r="F9" s="28">
        <f>SUM(F10:F14)</f>
        <v>0</v>
      </c>
      <c r="G9" s="28">
        <f>SUM(G10:G14)</f>
        <v>0</v>
      </c>
      <c r="H9" s="3191"/>
      <c r="I9" s="3192"/>
      <c r="J9" s="367"/>
    </row>
    <row r="10" spans="1:10" s="311" customFormat="1" ht="15" customHeight="1">
      <c r="A10" s="2187" t="s">
        <v>1483</v>
      </c>
      <c r="B10" s="145"/>
      <c r="C10" s="94"/>
      <c r="D10" s="2095">
        <f t="shared" ref="D10:D38" si="1">B10+C10</f>
        <v>0</v>
      </c>
      <c r="E10" s="94"/>
      <c r="F10" s="94"/>
      <c r="G10" s="2095">
        <f>E10+F10</f>
        <v>0</v>
      </c>
      <c r="H10" s="3081"/>
      <c r="I10" s="3193"/>
      <c r="J10" s="408"/>
    </row>
    <row r="11" spans="1:10" s="311" customFormat="1" ht="15" customHeight="1">
      <c r="A11" s="2187"/>
      <c r="B11" s="132"/>
      <c r="C11" s="94"/>
      <c r="D11" s="2095">
        <f t="shared" si="1"/>
        <v>0</v>
      </c>
      <c r="E11" s="94"/>
      <c r="F11" s="94"/>
      <c r="G11" s="2095">
        <f t="shared" ref="G11:G38" si="2">E11+F11</f>
        <v>0</v>
      </c>
      <c r="H11" s="3081"/>
      <c r="I11" s="3193"/>
      <c r="J11" s="408"/>
    </row>
    <row r="12" spans="1:10" s="311" customFormat="1" ht="15" customHeight="1">
      <c r="A12" s="2187"/>
      <c r="B12" s="132"/>
      <c r="C12" s="94"/>
      <c r="D12" s="2095">
        <f t="shared" si="1"/>
        <v>0</v>
      </c>
      <c r="E12" s="94"/>
      <c r="F12" s="94"/>
      <c r="G12" s="2095">
        <f t="shared" si="2"/>
        <v>0</v>
      </c>
      <c r="H12" s="3081"/>
      <c r="I12" s="3193"/>
      <c r="J12" s="408"/>
    </row>
    <row r="13" spans="1:10" s="311" customFormat="1" ht="15" customHeight="1">
      <c r="A13" s="2187"/>
      <c r="B13" s="132"/>
      <c r="C13" s="94"/>
      <c r="D13" s="2095">
        <f t="shared" si="1"/>
        <v>0</v>
      </c>
      <c r="E13" s="94"/>
      <c r="F13" s="94"/>
      <c r="G13" s="2095">
        <f t="shared" si="2"/>
        <v>0</v>
      </c>
      <c r="H13" s="3081"/>
      <c r="I13" s="3193"/>
      <c r="J13" s="408"/>
    </row>
    <row r="14" spans="1:10" s="223" customFormat="1" ht="15" customHeight="1">
      <c r="A14" s="2188" t="s">
        <v>495</v>
      </c>
      <c r="B14" s="145"/>
      <c r="C14" s="144"/>
      <c r="D14" s="2095">
        <f t="shared" si="1"/>
        <v>0</v>
      </c>
      <c r="E14" s="144"/>
      <c r="F14" s="144"/>
      <c r="G14" s="2095">
        <f t="shared" si="2"/>
        <v>0</v>
      </c>
      <c r="H14" s="3081"/>
      <c r="I14" s="3193"/>
      <c r="J14" s="367"/>
    </row>
    <row r="15" spans="1:10" s="223" customFormat="1" ht="15" customHeight="1">
      <c r="A15" s="2186" t="s">
        <v>1486</v>
      </c>
      <c r="B15" s="809">
        <f>SUM(B16:B21)</f>
        <v>0</v>
      </c>
      <c r="C15" s="809">
        <f>SUM(C16:C21)</f>
        <v>0</v>
      </c>
      <c r="D15" s="809">
        <f t="shared" ref="D15" si="3">SUM(D16:D21)</f>
        <v>0</v>
      </c>
      <c r="E15" s="809">
        <f>SUM(E16:E21)</f>
        <v>0</v>
      </c>
      <c r="F15" s="809">
        <f>SUM(F16:F21)</f>
        <v>0</v>
      </c>
      <c r="G15" s="809">
        <f t="shared" ref="G15" si="4">SUM(G16:G21)</f>
        <v>0</v>
      </c>
      <c r="H15" s="3191"/>
      <c r="I15" s="3192"/>
      <c r="J15" s="367"/>
    </row>
    <row r="16" spans="1:10" s="311" customFormat="1" ht="15" customHeight="1">
      <c r="A16" s="2189" t="s">
        <v>1487</v>
      </c>
      <c r="B16" s="132"/>
      <c r="C16" s="94"/>
      <c r="D16" s="2095">
        <f t="shared" si="1"/>
        <v>0</v>
      </c>
      <c r="E16" s="94"/>
      <c r="F16" s="94"/>
      <c r="G16" s="2095">
        <f t="shared" si="2"/>
        <v>0</v>
      </c>
      <c r="H16" s="3081"/>
      <c r="I16" s="3193"/>
      <c r="J16" s="408"/>
    </row>
    <row r="17" spans="1:10" s="311" customFormat="1" ht="15" customHeight="1">
      <c r="A17" s="2189" t="s">
        <v>1488</v>
      </c>
      <c r="B17" s="132"/>
      <c r="C17" s="94"/>
      <c r="D17" s="2095">
        <f t="shared" si="1"/>
        <v>0</v>
      </c>
      <c r="E17" s="94"/>
      <c r="F17" s="94"/>
      <c r="G17" s="2095">
        <f t="shared" si="2"/>
        <v>0</v>
      </c>
      <c r="H17" s="3081"/>
      <c r="I17" s="3193"/>
      <c r="J17" s="408"/>
    </row>
    <row r="18" spans="1:10" s="311" customFormat="1" ht="15" customHeight="1">
      <c r="A18" s="2189" t="s">
        <v>1489</v>
      </c>
      <c r="B18" s="132"/>
      <c r="C18" s="94"/>
      <c r="D18" s="2095">
        <f t="shared" si="1"/>
        <v>0</v>
      </c>
      <c r="E18" s="94"/>
      <c r="F18" s="94"/>
      <c r="G18" s="2095">
        <f t="shared" si="2"/>
        <v>0</v>
      </c>
      <c r="H18" s="3081"/>
      <c r="I18" s="3193"/>
      <c r="J18" s="408"/>
    </row>
    <row r="19" spans="1:10" s="311" customFormat="1" ht="15" customHeight="1">
      <c r="A19" s="2187"/>
      <c r="B19" s="132"/>
      <c r="C19" s="94"/>
      <c r="D19" s="2095">
        <f t="shared" si="1"/>
        <v>0</v>
      </c>
      <c r="E19" s="94"/>
      <c r="F19" s="94"/>
      <c r="G19" s="2095">
        <f t="shared" si="2"/>
        <v>0</v>
      </c>
      <c r="H19" s="3081"/>
      <c r="I19" s="3193"/>
      <c r="J19" s="408"/>
    </row>
    <row r="20" spans="1:10" s="311" customFormat="1" ht="15" customHeight="1">
      <c r="A20" s="2187"/>
      <c r="B20" s="132"/>
      <c r="C20" s="94"/>
      <c r="D20" s="2095">
        <f t="shared" si="1"/>
        <v>0</v>
      </c>
      <c r="E20" s="94"/>
      <c r="F20" s="94"/>
      <c r="G20" s="2095">
        <f t="shared" si="2"/>
        <v>0</v>
      </c>
      <c r="H20" s="3081"/>
      <c r="I20" s="3193"/>
      <c r="J20" s="408"/>
    </row>
    <row r="21" spans="1:10" s="223" customFormat="1" ht="15" customHeight="1">
      <c r="A21" s="2190" t="s">
        <v>495</v>
      </c>
      <c r="B21" s="132"/>
      <c r="C21" s="94"/>
      <c r="D21" s="2095">
        <f t="shared" si="1"/>
        <v>0</v>
      </c>
      <c r="E21" s="94"/>
      <c r="F21" s="94"/>
      <c r="G21" s="2095">
        <f t="shared" si="2"/>
        <v>0</v>
      </c>
      <c r="H21" s="3081"/>
      <c r="I21" s="3193"/>
      <c r="J21" s="367"/>
    </row>
    <row r="22" spans="1:10" ht="15" customHeight="1">
      <c r="A22" s="2191" t="s">
        <v>1490</v>
      </c>
      <c r="B22" s="779">
        <f>SUM(B23:B26)</f>
        <v>0</v>
      </c>
      <c r="C22" s="779">
        <f>SUM(C23:C26)</f>
        <v>0</v>
      </c>
      <c r="D22" s="2095">
        <f t="shared" si="1"/>
        <v>0</v>
      </c>
      <c r="E22" s="2718">
        <f>SUM(E23:E26)</f>
        <v>0</v>
      </c>
      <c r="F22" s="2718">
        <f>SUM(F23:F26)</f>
        <v>0</v>
      </c>
      <c r="G22" s="2095">
        <f t="shared" si="2"/>
        <v>0</v>
      </c>
      <c r="H22" s="3194"/>
      <c r="I22" s="3195"/>
      <c r="J22" s="328"/>
    </row>
    <row r="23" spans="1:10" s="311" customFormat="1" ht="15" customHeight="1">
      <c r="A23" s="2187"/>
      <c r="B23" s="132"/>
      <c r="C23" s="94"/>
      <c r="D23" s="2095">
        <f t="shared" si="1"/>
        <v>0</v>
      </c>
      <c r="E23" s="94"/>
      <c r="F23" s="94"/>
      <c r="G23" s="2095">
        <f t="shared" si="2"/>
        <v>0</v>
      </c>
      <c r="H23" s="3081"/>
      <c r="I23" s="3193"/>
      <c r="J23" s="408"/>
    </row>
    <row r="24" spans="1:10" s="311" customFormat="1" ht="15" customHeight="1">
      <c r="A24" s="2187"/>
      <c r="B24" s="132"/>
      <c r="C24" s="94"/>
      <c r="D24" s="2095">
        <f t="shared" si="1"/>
        <v>0</v>
      </c>
      <c r="E24" s="94"/>
      <c r="F24" s="94"/>
      <c r="G24" s="2095">
        <f t="shared" si="2"/>
        <v>0</v>
      </c>
      <c r="H24" s="3081"/>
      <c r="I24" s="3193"/>
      <c r="J24" s="408"/>
    </row>
    <row r="25" spans="1:10" s="311" customFormat="1" ht="15" customHeight="1">
      <c r="A25" s="2187"/>
      <c r="B25" s="132"/>
      <c r="C25" s="94"/>
      <c r="D25" s="2095">
        <f t="shared" si="1"/>
        <v>0</v>
      </c>
      <c r="E25" s="94"/>
      <c r="F25" s="94"/>
      <c r="G25" s="2095">
        <f t="shared" si="2"/>
        <v>0</v>
      </c>
      <c r="H25" s="3081"/>
      <c r="I25" s="3193"/>
      <c r="J25" s="408"/>
    </row>
    <row r="26" spans="1:10" s="223" customFormat="1" ht="15" customHeight="1">
      <c r="A26" s="2188" t="s">
        <v>495</v>
      </c>
      <c r="B26" s="145"/>
      <c r="C26" s="144"/>
      <c r="D26" s="2095">
        <f t="shared" si="1"/>
        <v>0</v>
      </c>
      <c r="E26" s="144"/>
      <c r="F26" s="144"/>
      <c r="G26" s="2095">
        <f t="shared" si="2"/>
        <v>0</v>
      </c>
      <c r="H26" s="3081"/>
      <c r="I26" s="3193"/>
      <c r="J26" s="367"/>
    </row>
    <row r="27" spans="1:10" s="223" customFormat="1" ht="15" customHeight="1">
      <c r="A27" s="2184" t="s">
        <v>2121</v>
      </c>
      <c r="B27" s="28">
        <f>B8+B9-B15+B22</f>
        <v>0</v>
      </c>
      <c r="C27" s="28">
        <f t="shared" ref="C27" si="5">C8+C9-C15+C22</f>
        <v>0</v>
      </c>
      <c r="D27" s="28">
        <f>D8+D9-D15+D22</f>
        <v>0</v>
      </c>
      <c r="E27" s="28">
        <f>E8+E9-E15+E22</f>
        <v>0</v>
      </c>
      <c r="F27" s="28">
        <f>F8+F9-F15+F22</f>
        <v>0</v>
      </c>
      <c r="G27" s="28">
        <f>G8+G9-G15+G22</f>
        <v>0</v>
      </c>
      <c r="H27" s="3196"/>
      <c r="I27" s="3197"/>
      <c r="J27" s="367"/>
    </row>
    <row r="28" spans="1:10" ht="15" customHeight="1">
      <c r="A28" s="2193" t="s">
        <v>1491</v>
      </c>
      <c r="B28" s="132"/>
      <c r="C28" s="144"/>
      <c r="D28" s="2095">
        <f t="shared" si="1"/>
        <v>0</v>
      </c>
      <c r="E28" s="132"/>
      <c r="F28" s="132"/>
      <c r="G28" s="2095">
        <f t="shared" si="2"/>
        <v>0</v>
      </c>
      <c r="H28" s="3081"/>
      <c r="I28" s="3193"/>
      <c r="J28" s="328"/>
    </row>
    <row r="29" spans="1:10" ht="15" customHeight="1">
      <c r="A29" s="2194"/>
      <c r="B29" s="132"/>
      <c r="C29" s="144"/>
      <c r="D29" s="2095">
        <f t="shared" si="1"/>
        <v>0</v>
      </c>
      <c r="E29" s="132"/>
      <c r="F29" s="132"/>
      <c r="G29" s="2095">
        <f t="shared" si="2"/>
        <v>0</v>
      </c>
      <c r="H29" s="3081"/>
      <c r="I29" s="3193"/>
      <c r="J29" s="328"/>
    </row>
    <row r="30" spans="1:10" ht="15" customHeight="1">
      <c r="A30" s="2194"/>
      <c r="B30" s="132"/>
      <c r="C30" s="144"/>
      <c r="D30" s="2095">
        <f t="shared" si="1"/>
        <v>0</v>
      </c>
      <c r="E30" s="132"/>
      <c r="F30" s="132"/>
      <c r="G30" s="2095">
        <f t="shared" si="2"/>
        <v>0</v>
      </c>
      <c r="H30" s="3081"/>
      <c r="I30" s="3193"/>
      <c r="J30" s="328"/>
    </row>
    <row r="31" spans="1:10" ht="15" customHeight="1">
      <c r="A31" s="2188" t="s">
        <v>495</v>
      </c>
      <c r="B31" s="132"/>
      <c r="C31" s="144"/>
      <c r="D31" s="2095">
        <f t="shared" si="1"/>
        <v>0</v>
      </c>
      <c r="E31" s="132"/>
      <c r="F31" s="132"/>
      <c r="G31" s="2095">
        <f t="shared" si="2"/>
        <v>0</v>
      </c>
      <c r="H31" s="3081"/>
      <c r="I31" s="3193"/>
      <c r="J31" s="328"/>
    </row>
    <row r="32" spans="1:10" s="223" customFormat="1" ht="15" customHeight="1">
      <c r="A32" s="2184" t="s">
        <v>1492</v>
      </c>
      <c r="B32" s="28">
        <f>B27-B28</f>
        <v>0</v>
      </c>
      <c r="C32" s="28">
        <f t="shared" ref="C32:D32" si="6">C27-C28</f>
        <v>0</v>
      </c>
      <c r="D32" s="28">
        <f t="shared" si="6"/>
        <v>0</v>
      </c>
      <c r="E32" s="28">
        <f>E27-E28</f>
        <v>0</v>
      </c>
      <c r="F32" s="28">
        <f>F27-F28</f>
        <v>0</v>
      </c>
      <c r="G32" s="28">
        <f t="shared" ref="G32" si="7">G27-G28</f>
        <v>0</v>
      </c>
      <c r="H32" s="3196"/>
      <c r="I32" s="3197"/>
      <c r="J32" s="367"/>
    </row>
    <row r="33" spans="1:10" ht="15" customHeight="1">
      <c r="A33" s="2193" t="s">
        <v>1493</v>
      </c>
      <c r="B33" s="222"/>
      <c r="C33" s="144"/>
      <c r="D33" s="2095">
        <f t="shared" si="1"/>
        <v>0</v>
      </c>
      <c r="E33" s="222"/>
      <c r="F33" s="222"/>
      <c r="G33" s="2095">
        <f t="shared" si="2"/>
        <v>0</v>
      </c>
      <c r="H33" s="3081"/>
      <c r="I33" s="3193"/>
      <c r="J33" s="328"/>
    </row>
    <row r="34" spans="1:10" s="223" customFormat="1" ht="15" customHeight="1">
      <c r="A34" s="2184" t="s">
        <v>1494</v>
      </c>
      <c r="B34" s="28">
        <f>B32*B33</f>
        <v>0</v>
      </c>
      <c r="C34" s="28">
        <f>C32*C33</f>
        <v>0</v>
      </c>
      <c r="D34" s="28">
        <f t="shared" ref="D34" si="8">D32*D33</f>
        <v>0</v>
      </c>
      <c r="E34" s="28">
        <f>E32*E33</f>
        <v>0</v>
      </c>
      <c r="F34" s="28">
        <f>F32*F33</f>
        <v>0</v>
      </c>
      <c r="G34" s="28">
        <f t="shared" ref="G34" si="9">G32*G33</f>
        <v>0</v>
      </c>
      <c r="H34" s="3196"/>
      <c r="I34" s="3197"/>
      <c r="J34" s="367"/>
    </row>
    <row r="35" spans="1:10" ht="15" customHeight="1">
      <c r="A35" s="2193" t="s">
        <v>1495</v>
      </c>
      <c r="B35" s="2000"/>
      <c r="C35" s="144"/>
      <c r="D35" s="2095">
        <f t="shared" si="1"/>
        <v>0</v>
      </c>
      <c r="E35" s="2000"/>
      <c r="F35" s="2000"/>
      <c r="G35" s="2095">
        <f t="shared" si="2"/>
        <v>0</v>
      </c>
      <c r="H35" s="3081"/>
      <c r="I35" s="3193"/>
      <c r="J35" s="328"/>
    </row>
    <row r="36" spans="1:10" s="223" customFormat="1" ht="15" customHeight="1">
      <c r="A36" s="2184" t="s">
        <v>1496</v>
      </c>
      <c r="B36" s="28">
        <f>B35+B34</f>
        <v>0</v>
      </c>
      <c r="C36" s="28">
        <f t="shared" ref="C36:D36" si="10">C35+C34</f>
        <v>0</v>
      </c>
      <c r="D36" s="28">
        <f t="shared" si="10"/>
        <v>0</v>
      </c>
      <c r="E36" s="28">
        <f>E35+E34</f>
        <v>0</v>
      </c>
      <c r="F36" s="28">
        <f>F35+F34</f>
        <v>0</v>
      </c>
      <c r="G36" s="28">
        <f t="shared" ref="G36" si="11">G35+G34</f>
        <v>0</v>
      </c>
      <c r="H36" s="3196"/>
      <c r="I36" s="3197"/>
      <c r="J36" s="367"/>
    </row>
    <row r="37" spans="1:10" ht="15" customHeight="1">
      <c r="A37" s="2195" t="s">
        <v>1123</v>
      </c>
      <c r="B37" s="810"/>
      <c r="C37" s="60"/>
      <c r="D37" s="2095">
        <f t="shared" si="1"/>
        <v>0</v>
      </c>
      <c r="E37" s="810"/>
      <c r="F37" s="810"/>
      <c r="G37" s="2095">
        <f t="shared" si="2"/>
        <v>0</v>
      </c>
      <c r="H37" s="3081"/>
      <c r="I37" s="3193"/>
    </row>
    <row r="38" spans="1:10" ht="15" customHeight="1">
      <c r="A38" s="2195" t="s">
        <v>1124</v>
      </c>
      <c r="B38" s="810"/>
      <c r="C38" s="60"/>
      <c r="D38" s="2095">
        <f t="shared" si="1"/>
        <v>0</v>
      </c>
      <c r="E38" s="810"/>
      <c r="F38" s="810"/>
      <c r="G38" s="2095">
        <f t="shared" si="2"/>
        <v>0</v>
      </c>
      <c r="H38" s="3081"/>
      <c r="I38" s="3193"/>
    </row>
    <row r="39" spans="1:10" ht="15" customHeight="1" thickBot="1">
      <c r="A39" s="2196" t="s">
        <v>1125</v>
      </c>
      <c r="B39" s="2197">
        <f t="shared" ref="B39:G39" si="12">B36+B37+B38</f>
        <v>0</v>
      </c>
      <c r="C39" s="2197">
        <f t="shared" si="12"/>
        <v>0</v>
      </c>
      <c r="D39" s="2197">
        <f t="shared" si="12"/>
        <v>0</v>
      </c>
      <c r="E39" s="2197">
        <f t="shared" si="12"/>
        <v>0</v>
      </c>
      <c r="F39" s="2197">
        <f t="shared" si="12"/>
        <v>0</v>
      </c>
      <c r="G39" s="2197">
        <f t="shared" si="12"/>
        <v>0</v>
      </c>
      <c r="H39" s="3198"/>
      <c r="I39" s="3199"/>
    </row>
  </sheetData>
  <sheetProtection formatColumns="0" formatRows="0" insertRows="0" deleteRows="0"/>
  <mergeCells count="33">
    <mergeCell ref="H38:I38"/>
    <mergeCell ref="H32:I32"/>
    <mergeCell ref="H34:I34"/>
    <mergeCell ref="H36:I36"/>
    <mergeCell ref="H39:I39"/>
    <mergeCell ref="H27:I27"/>
    <mergeCell ref="H28:I28"/>
    <mergeCell ref="H33:I33"/>
    <mergeCell ref="H35:I35"/>
    <mergeCell ref="H37:I37"/>
    <mergeCell ref="H29:I29"/>
    <mergeCell ref="H30:I30"/>
    <mergeCell ref="H31:I31"/>
    <mergeCell ref="H22:I22"/>
    <mergeCell ref="H23:I23"/>
    <mergeCell ref="H24:I24"/>
    <mergeCell ref="H25:I25"/>
    <mergeCell ref="H26:I26"/>
    <mergeCell ref="H17:I17"/>
    <mergeCell ref="H18:I18"/>
    <mergeCell ref="H19:I19"/>
    <mergeCell ref="H20:I20"/>
    <mergeCell ref="H21:I21"/>
    <mergeCell ref="H12:I12"/>
    <mergeCell ref="H13:I13"/>
    <mergeCell ref="H14:I14"/>
    <mergeCell ref="H16:I16"/>
    <mergeCell ref="H15:I15"/>
    <mergeCell ref="H7:I7"/>
    <mergeCell ref="H8:I8"/>
    <mergeCell ref="H9:I9"/>
    <mergeCell ref="H10:I10"/>
    <mergeCell ref="H11:I11"/>
  </mergeCells>
  <phoneticPr fontId="5" type="noConversion"/>
  <printOptions horizontalCentered="1"/>
  <pageMargins left="0.70866141732283472" right="0.70866141732283472" top="0.74803149606299213" bottom="0.74803149606299213" header="0.31496062992125984" footer="0.31496062992125984"/>
  <pageSetup paperSize="9" scale="71" fitToHeight="0" orientation="landscape" blackAndWhite="1" verticalDpi="1200" r:id="rId1"/>
  <headerFooter alignWithMargins="0"/>
  <legacyDrawingHF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tabColor rgb="FF7030A0"/>
  </sheetPr>
  <dimension ref="A1:E59"/>
  <sheetViews>
    <sheetView view="pageBreakPreview" zoomScaleSheetLayoutView="100" workbookViewId="0">
      <pane xSplit="1" ySplit="7" topLeftCell="B8" activePane="bottomRight" state="frozen"/>
      <selection activeCell="E16" sqref="E16"/>
      <selection pane="topRight" activeCell="E16" sqref="E16"/>
      <selection pane="bottomLeft" activeCell="E16" sqref="E16"/>
      <selection pane="bottomRight" activeCell="B60" sqref="B60"/>
    </sheetView>
  </sheetViews>
  <sheetFormatPr defaultColWidth="9.140625" defaultRowHeight="12"/>
  <cols>
    <col min="1" max="1" width="41.140625" style="975" bestFit="1" customWidth="1"/>
    <col min="2" max="2" width="28.5703125" style="205" customWidth="1"/>
    <col min="3" max="3" width="26.85546875" style="205" customWidth="1"/>
    <col min="4" max="16384" width="9.140625" style="205"/>
  </cols>
  <sheetData>
    <row r="1" spans="1:5" s="640" customFormat="1" ht="15" customHeight="1">
      <c r="A1" s="2691" t="str">
        <f>HYPERLINK("#现流表原报!A1","返回现流表原报")</f>
        <v>返回现流表原报</v>
      </c>
      <c r="B1" s="2690"/>
    </row>
    <row r="2" spans="1:5" ht="23.25">
      <c r="A2" s="3037" t="s">
        <v>1362</v>
      </c>
      <c r="B2" s="3037"/>
      <c r="C2" s="3037"/>
      <c r="D2" s="324"/>
      <c r="E2" s="324"/>
    </row>
    <row r="3" spans="1:5" s="663" customFormat="1" ht="11.25">
      <c r="A3" s="968"/>
      <c r="B3" s="968"/>
      <c r="C3" s="1007" t="str">
        <f>所得税费用!I3</f>
        <v>单位：人民币元</v>
      </c>
      <c r="D3" s="1008"/>
      <c r="E3" s="1009"/>
    </row>
    <row r="4" spans="1:5" s="1008" customFormat="1" ht="11.25">
      <c r="A4" s="945" t="str">
        <f>所得税费用!A4</f>
        <v>客户：</v>
      </c>
      <c r="B4" s="948" t="str">
        <f>所得税费用!E4</f>
        <v>编制人员：</v>
      </c>
      <c r="C4" s="1010" t="s">
        <v>1460</v>
      </c>
      <c r="E4" s="1011"/>
    </row>
    <row r="5" spans="1:5" s="1008" customFormat="1" ht="11.25">
      <c r="A5" s="945" t="str">
        <f>所得税费用!A5</f>
        <v>报表期间：2019年度</v>
      </c>
      <c r="B5" s="948" t="str">
        <f>所得税费用!E5</f>
        <v>会计主管：</v>
      </c>
      <c r="C5" s="1010" t="s">
        <v>1461</v>
      </c>
      <c r="E5" s="1011"/>
    </row>
    <row r="6" spans="1:5" s="975" customFormat="1" ht="30" customHeight="1" thickBot="1">
      <c r="A6" s="1010" t="s">
        <v>2205</v>
      </c>
      <c r="B6" s="1012"/>
      <c r="C6" s="1012"/>
    </row>
    <row r="7" spans="1:5" s="975" customFormat="1" ht="15" customHeight="1">
      <c r="A7" s="2082" t="s">
        <v>138</v>
      </c>
      <c r="B7" s="2080" t="s">
        <v>730</v>
      </c>
      <c r="C7" s="2086" t="s">
        <v>731</v>
      </c>
    </row>
    <row r="8" spans="1:5" ht="15" customHeight="1">
      <c r="A8" s="2198"/>
      <c r="B8" s="195"/>
      <c r="C8" s="2199"/>
    </row>
    <row r="9" spans="1:5" ht="15" customHeight="1">
      <c r="A9" s="2198"/>
      <c r="B9" s="195"/>
      <c r="C9" s="2199"/>
    </row>
    <row r="10" spans="1:5" ht="15" customHeight="1">
      <c r="A10" s="2198"/>
      <c r="B10" s="195"/>
      <c r="C10" s="2199"/>
    </row>
    <row r="11" spans="1:5" ht="15" customHeight="1">
      <c r="A11" s="2198"/>
      <c r="B11" s="195"/>
      <c r="C11" s="2199"/>
    </row>
    <row r="12" spans="1:5" ht="15" customHeight="1">
      <c r="A12" s="2198"/>
      <c r="B12" s="195"/>
      <c r="C12" s="2199"/>
    </row>
    <row r="13" spans="1:5" ht="15" customHeight="1">
      <c r="A13" s="2200"/>
      <c r="B13" s="409"/>
      <c r="C13" s="2201"/>
    </row>
    <row r="14" spans="1:5" ht="15" customHeight="1" thickBot="1">
      <c r="A14" s="2202" t="s">
        <v>220</v>
      </c>
      <c r="B14" s="2203">
        <f>SUM(B8:B13)</f>
        <v>0</v>
      </c>
      <c r="C14" s="2204">
        <f>SUM(C8:C13)</f>
        <v>0</v>
      </c>
    </row>
    <row r="15" spans="1:5" ht="15" customHeight="1" thickBot="1">
      <c r="A15" s="2653" t="s">
        <v>2206</v>
      </c>
      <c r="B15" s="410"/>
      <c r="C15" s="410"/>
    </row>
    <row r="16" spans="1:5" ht="15" customHeight="1">
      <c r="A16" s="2205" t="s">
        <v>138</v>
      </c>
      <c r="B16" s="2206" t="s">
        <v>428</v>
      </c>
      <c r="C16" s="2207" t="s">
        <v>429</v>
      </c>
    </row>
    <row r="17" spans="1:3" ht="15" customHeight="1">
      <c r="A17" s="2198"/>
      <c r="B17" s="195"/>
      <c r="C17" s="2199"/>
    </row>
    <row r="18" spans="1:3" ht="15" customHeight="1">
      <c r="A18" s="2198"/>
      <c r="B18" s="195"/>
      <c r="C18" s="2199"/>
    </row>
    <row r="19" spans="1:3" ht="15" customHeight="1">
      <c r="A19" s="2198"/>
      <c r="B19" s="195"/>
      <c r="C19" s="2199"/>
    </row>
    <row r="20" spans="1:3" ht="15" customHeight="1">
      <c r="A20" s="2198"/>
      <c r="B20" s="195"/>
      <c r="C20" s="2199"/>
    </row>
    <row r="21" spans="1:3" ht="15" customHeight="1">
      <c r="A21" s="2198"/>
      <c r="B21" s="195"/>
      <c r="C21" s="2199"/>
    </row>
    <row r="22" spans="1:3" ht="15" customHeight="1">
      <c r="A22" s="2200"/>
      <c r="B22" s="409"/>
      <c r="C22" s="2201"/>
    </row>
    <row r="23" spans="1:3" ht="15" customHeight="1" thickBot="1">
      <c r="A23" s="2202" t="s">
        <v>220</v>
      </c>
      <c r="B23" s="2203">
        <f>SUM(B17:B22)</f>
        <v>0</v>
      </c>
      <c r="C23" s="2204">
        <f>SUM(C17:C22)</f>
        <v>0</v>
      </c>
    </row>
    <row r="24" spans="1:3" ht="15" customHeight="1" thickBot="1">
      <c r="A24" s="2653" t="s">
        <v>2207</v>
      </c>
      <c r="B24" s="410"/>
      <c r="C24" s="410"/>
    </row>
    <row r="25" spans="1:3" ht="15" customHeight="1">
      <c r="A25" s="2205" t="s">
        <v>138</v>
      </c>
      <c r="B25" s="2206" t="s">
        <v>428</v>
      </c>
      <c r="C25" s="2207" t="s">
        <v>429</v>
      </c>
    </row>
    <row r="26" spans="1:3" ht="15" customHeight="1">
      <c r="A26" s="2198"/>
      <c r="B26" s="195"/>
      <c r="C26" s="2199"/>
    </row>
    <row r="27" spans="1:3" ht="15" customHeight="1">
      <c r="A27" s="2198"/>
      <c r="B27" s="195"/>
      <c r="C27" s="2199"/>
    </row>
    <row r="28" spans="1:3" ht="15" customHeight="1">
      <c r="A28" s="2198"/>
      <c r="B28" s="195"/>
      <c r="C28" s="2199"/>
    </row>
    <row r="29" spans="1:3" ht="15" customHeight="1">
      <c r="A29" s="2198"/>
      <c r="B29" s="195"/>
      <c r="C29" s="2199"/>
    </row>
    <row r="30" spans="1:3" ht="15" customHeight="1">
      <c r="A30" s="2198"/>
      <c r="B30" s="195"/>
      <c r="C30" s="2199"/>
    </row>
    <row r="31" spans="1:3" ht="15" customHeight="1">
      <c r="A31" s="2200"/>
      <c r="B31" s="409"/>
      <c r="C31" s="2201"/>
    </row>
    <row r="32" spans="1:3" ht="15" customHeight="1" thickBot="1">
      <c r="A32" s="2202" t="s">
        <v>220</v>
      </c>
      <c r="B32" s="2203">
        <f>SUM(B26:B31)</f>
        <v>0</v>
      </c>
      <c r="C32" s="2204">
        <f>SUM(C26:C31)</f>
        <v>0</v>
      </c>
    </row>
    <row r="33" spans="1:3" ht="15" customHeight="1" thickBot="1">
      <c r="A33" s="2653" t="s">
        <v>2208</v>
      </c>
      <c r="B33" s="410"/>
      <c r="C33" s="410"/>
    </row>
    <row r="34" spans="1:3" ht="15" customHeight="1">
      <c r="A34" s="2205" t="s">
        <v>138</v>
      </c>
      <c r="B34" s="2206" t="s">
        <v>428</v>
      </c>
      <c r="C34" s="2207" t="s">
        <v>429</v>
      </c>
    </row>
    <row r="35" spans="1:3" ht="15" customHeight="1">
      <c r="A35" s="2198"/>
      <c r="B35" s="195"/>
      <c r="C35" s="2199"/>
    </row>
    <row r="36" spans="1:3" ht="15" customHeight="1">
      <c r="A36" s="2198"/>
      <c r="B36" s="195"/>
      <c r="C36" s="2199"/>
    </row>
    <row r="37" spans="1:3" ht="15" customHeight="1">
      <c r="A37" s="2198"/>
      <c r="B37" s="195"/>
      <c r="C37" s="2199"/>
    </row>
    <row r="38" spans="1:3" ht="15" customHeight="1">
      <c r="A38" s="2198"/>
      <c r="B38" s="195"/>
      <c r="C38" s="2199"/>
    </row>
    <row r="39" spans="1:3" ht="15" customHeight="1">
      <c r="A39" s="2198"/>
      <c r="B39" s="195"/>
      <c r="C39" s="2199"/>
    </row>
    <row r="40" spans="1:3" ht="15" customHeight="1">
      <c r="A40" s="2200"/>
      <c r="B40" s="409"/>
      <c r="C40" s="2201"/>
    </row>
    <row r="41" spans="1:3" ht="15" customHeight="1" thickBot="1">
      <c r="A41" s="2202" t="s">
        <v>220</v>
      </c>
      <c r="B41" s="2203">
        <f>SUM(B35:B40)</f>
        <v>0</v>
      </c>
      <c r="C41" s="2204">
        <f>SUM(C35:C40)</f>
        <v>0</v>
      </c>
    </row>
    <row r="42" spans="1:3" ht="15" customHeight="1" thickBot="1">
      <c r="A42" s="2653" t="s">
        <v>2209</v>
      </c>
      <c r="B42" s="410"/>
      <c r="C42" s="410"/>
    </row>
    <row r="43" spans="1:3" ht="15" customHeight="1">
      <c r="A43" s="2205" t="s">
        <v>138</v>
      </c>
      <c r="B43" s="2206" t="s">
        <v>428</v>
      </c>
      <c r="C43" s="2207" t="s">
        <v>429</v>
      </c>
    </row>
    <row r="44" spans="1:3" ht="15" customHeight="1">
      <c r="A44" s="2198"/>
      <c r="B44" s="195"/>
      <c r="C44" s="2199"/>
    </row>
    <row r="45" spans="1:3" ht="15" customHeight="1">
      <c r="A45" s="2198"/>
      <c r="B45" s="195"/>
      <c r="C45" s="2199"/>
    </row>
    <row r="46" spans="1:3" ht="15" customHeight="1">
      <c r="A46" s="2198"/>
      <c r="B46" s="195"/>
      <c r="C46" s="2199"/>
    </row>
    <row r="47" spans="1:3" ht="15" customHeight="1">
      <c r="A47" s="2198"/>
      <c r="B47" s="195"/>
      <c r="C47" s="2199"/>
    </row>
    <row r="48" spans="1:3" ht="15" customHeight="1">
      <c r="A48" s="2198"/>
      <c r="B48" s="195"/>
      <c r="C48" s="2199"/>
    </row>
    <row r="49" spans="1:3" ht="15" customHeight="1">
      <c r="A49" s="2200"/>
      <c r="B49" s="409"/>
      <c r="C49" s="2201"/>
    </row>
    <row r="50" spans="1:3" ht="15" customHeight="1" thickBot="1">
      <c r="A50" s="2202" t="s">
        <v>220</v>
      </c>
      <c r="B50" s="2203">
        <f>SUM(B44:B49)</f>
        <v>0</v>
      </c>
      <c r="C50" s="2204">
        <f>SUM(C44:C49)</f>
        <v>0</v>
      </c>
    </row>
    <row r="51" spans="1:3" ht="15" customHeight="1" thickBot="1">
      <c r="A51" s="2653" t="s">
        <v>2210</v>
      </c>
      <c r="B51" s="410"/>
      <c r="C51" s="410"/>
    </row>
    <row r="52" spans="1:3" ht="15" customHeight="1">
      <c r="A52" s="2205" t="s">
        <v>138</v>
      </c>
      <c r="B52" s="2206" t="s">
        <v>428</v>
      </c>
      <c r="C52" s="2207" t="s">
        <v>429</v>
      </c>
    </row>
    <row r="53" spans="1:3" ht="15" customHeight="1">
      <c r="A53" s="2198"/>
      <c r="B53" s="195"/>
      <c r="C53" s="2199"/>
    </row>
    <row r="54" spans="1:3" ht="15" customHeight="1">
      <c r="A54" s="2198"/>
      <c r="B54" s="195"/>
      <c r="C54" s="2199"/>
    </row>
    <row r="55" spans="1:3" ht="15" customHeight="1">
      <c r="A55" s="2198"/>
      <c r="B55" s="195"/>
      <c r="C55" s="2199"/>
    </row>
    <row r="56" spans="1:3" ht="15" customHeight="1">
      <c r="A56" s="2198"/>
      <c r="B56" s="195"/>
      <c r="C56" s="2199"/>
    </row>
    <row r="57" spans="1:3" ht="15" customHeight="1">
      <c r="A57" s="2198"/>
      <c r="B57" s="195"/>
      <c r="C57" s="2199"/>
    </row>
    <row r="58" spans="1:3" ht="15" customHeight="1">
      <c r="A58" s="2200"/>
      <c r="B58" s="409"/>
      <c r="C58" s="2201"/>
    </row>
    <row r="59" spans="1:3" ht="15" customHeight="1" thickBot="1">
      <c r="A59" s="2202" t="s">
        <v>220</v>
      </c>
      <c r="B59" s="2203">
        <f>SUM(B53:B58)</f>
        <v>0</v>
      </c>
      <c r="C59" s="2204">
        <f>SUM(C53:C58)</f>
        <v>0</v>
      </c>
    </row>
  </sheetData>
  <mergeCells count="1">
    <mergeCell ref="A2:C2"/>
  </mergeCells>
  <phoneticPr fontId="9" type="noConversion"/>
  <pageMargins left="0.70866141732283472" right="0.70866141732283472" top="0.74803149606299213" bottom="0.74803149606299213" header="0.31496062992125984" footer="0.31496062992125984"/>
  <pageSetup paperSize="9" scale="84" orientation="portrait" blackAndWhite="1"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tabColor theme="3" tint="-0.249977111117893"/>
  </sheetPr>
  <dimension ref="A1:K66"/>
  <sheetViews>
    <sheetView showZeros="0" view="pageBreakPreview" zoomScaleSheetLayoutView="100" workbookViewId="0">
      <pane xSplit="1" ySplit="8" topLeftCell="B15" activePane="bottomRight" state="frozen"/>
      <selection activeCell="E16" sqref="E16"/>
      <selection pane="topRight" activeCell="E16" sqref="E16"/>
      <selection pane="bottomLeft" activeCell="E16" sqref="E16"/>
      <selection pane="bottomRight"/>
    </sheetView>
  </sheetViews>
  <sheetFormatPr defaultColWidth="9.140625" defaultRowHeight="12" customHeight="1"/>
  <cols>
    <col min="1" max="1" width="16.7109375" style="322" customWidth="1"/>
    <col min="2" max="2" width="16.28515625" style="322" bestFit="1" customWidth="1"/>
    <col min="3" max="3" width="10.7109375" style="322" customWidth="1"/>
    <col min="4" max="4" width="6.85546875" style="322" bestFit="1" customWidth="1"/>
    <col min="5" max="5" width="8.7109375" style="322" bestFit="1" customWidth="1"/>
    <col min="6" max="7" width="12.28515625" style="322" bestFit="1" customWidth="1"/>
    <col min="8" max="8" width="8.7109375" style="322" bestFit="1" customWidth="1"/>
    <col min="9" max="9" width="12.28515625" style="322" customWidth="1"/>
    <col min="10" max="10" width="11.85546875" style="322" customWidth="1"/>
    <col min="11" max="11" width="12.28515625" style="327" bestFit="1" customWidth="1"/>
    <col min="12" max="16384" width="9.140625" style="322"/>
  </cols>
  <sheetData>
    <row r="1" spans="1:11" s="640" customFormat="1" ht="12" customHeight="1">
      <c r="A1" s="567" t="str">
        <f>HYPERLINK("#利润表!A1","返回报表")</f>
        <v>返回报表</v>
      </c>
      <c r="K1" s="741"/>
    </row>
    <row r="2" spans="1:11" s="411" customFormat="1" ht="30" customHeight="1">
      <c r="A2" s="3037" t="s">
        <v>2440</v>
      </c>
      <c r="B2" s="3037"/>
      <c r="C2" s="3037"/>
      <c r="D2" s="3037"/>
      <c r="E2" s="3037"/>
      <c r="F2" s="3037"/>
      <c r="G2" s="3037"/>
      <c r="H2" s="3037"/>
      <c r="I2" s="3037"/>
      <c r="J2" s="3037"/>
      <c r="K2" s="3037"/>
    </row>
    <row r="3" spans="1:11" s="663" customFormat="1" ht="11.25">
      <c r="A3" s="1013"/>
      <c r="B3" s="1013"/>
      <c r="C3" s="1013"/>
      <c r="D3" s="942"/>
      <c r="E3" s="942"/>
      <c r="F3" s="942"/>
      <c r="G3" s="942"/>
      <c r="H3" s="1013"/>
      <c r="I3" s="1013"/>
      <c r="J3" s="1013"/>
      <c r="K3" s="944" t="str">
        <f>"单位："&amp;表头!$C$5</f>
        <v>单位：人民币元</v>
      </c>
    </row>
    <row r="4" spans="1:11" s="958" customFormat="1">
      <c r="A4" s="945" t="str">
        <f>"客户："&amp;表头!C3</f>
        <v>客户：</v>
      </c>
      <c r="B4" s="946"/>
      <c r="C4" s="946"/>
      <c r="D4" s="942"/>
      <c r="E4" s="942"/>
      <c r="F4" s="948" t="str">
        <f>"编制人员："&amp;表头!$C$6</f>
        <v>编制人员：</v>
      </c>
      <c r="G4" s="942"/>
      <c r="H4" s="1014"/>
      <c r="I4" s="956"/>
      <c r="J4" s="949" t="s">
        <v>1464</v>
      </c>
      <c r="K4" s="2076" t="s">
        <v>184</v>
      </c>
    </row>
    <row r="5" spans="1:11" s="664" customFormat="1" ht="11.25">
      <c r="A5" s="945" t="str">
        <f>"报表期间："&amp;IF(AND(MONTH(表头!C4)=12,DAY(表头!C4)=31),YEAR(表头!C4)&amp;"年度",YEAR(表头!C4)&amp;"年1-"&amp;MONTH(表头!C4)&amp;"月")</f>
        <v>报表期间：2019年度</v>
      </c>
      <c r="B5" s="1015"/>
      <c r="C5" s="946"/>
      <c r="D5" s="942"/>
      <c r="E5" s="942"/>
      <c r="F5" s="948" t="str">
        <f>"会计主管："&amp;表头!$C$7</f>
        <v>会计主管：</v>
      </c>
      <c r="G5" s="942"/>
      <c r="H5" s="1016"/>
      <c r="I5" s="985"/>
      <c r="J5" s="949" t="s">
        <v>1465</v>
      </c>
      <c r="K5" s="950"/>
    </row>
    <row r="6" spans="1:11" s="663" customFormat="1" ht="15" customHeight="1">
      <c r="A6" s="968" t="s">
        <v>1497</v>
      </c>
      <c r="B6" s="968"/>
      <c r="C6" s="968"/>
      <c r="D6" s="968"/>
      <c r="E6" s="968"/>
      <c r="F6" s="968"/>
      <c r="G6" s="968"/>
      <c r="H6" s="968"/>
      <c r="I6" s="968"/>
      <c r="J6" s="968"/>
      <c r="K6" s="1013"/>
    </row>
    <row r="7" spans="1:11" s="663" customFormat="1" ht="15" customHeight="1" thickBot="1">
      <c r="A7" s="968" t="s">
        <v>2439</v>
      </c>
      <c r="B7" s="968"/>
      <c r="C7" s="968"/>
      <c r="D7" s="968"/>
      <c r="E7" s="968"/>
      <c r="F7" s="968"/>
      <c r="G7" s="968"/>
      <c r="H7" s="968"/>
      <c r="I7" s="968"/>
      <c r="J7" s="968"/>
      <c r="K7" s="1013"/>
    </row>
    <row r="8" spans="1:11" s="1020" customFormat="1" ht="22.5">
      <c r="A8" s="1018" t="s">
        <v>1498</v>
      </c>
      <c r="B8" s="1019" t="s">
        <v>1499</v>
      </c>
      <c r="C8" s="1019" t="s">
        <v>1500</v>
      </c>
      <c r="D8" s="1019" t="s">
        <v>1501</v>
      </c>
      <c r="E8" s="1019" t="s">
        <v>1502</v>
      </c>
      <c r="F8" s="1019" t="s">
        <v>1503</v>
      </c>
      <c r="G8" s="1019" t="s">
        <v>1504</v>
      </c>
      <c r="H8" s="1019" t="s">
        <v>1505</v>
      </c>
      <c r="I8" s="1019" t="s">
        <v>1506</v>
      </c>
      <c r="J8" s="1019" t="s">
        <v>284</v>
      </c>
      <c r="K8" s="1019" t="s">
        <v>1507</v>
      </c>
    </row>
    <row r="9" spans="1:11" s="663" customFormat="1" ht="15" customHeight="1">
      <c r="A9" s="1021"/>
      <c r="B9" s="1022" t="s">
        <v>1508</v>
      </c>
      <c r="C9" s="1022"/>
      <c r="D9" s="1022"/>
      <c r="E9" s="1022"/>
      <c r="F9" s="1022"/>
      <c r="G9" s="1022"/>
      <c r="H9" s="1023"/>
      <c r="I9" s="1024"/>
      <c r="J9" s="1024"/>
      <c r="K9" s="1025"/>
    </row>
    <row r="10" spans="1:11" s="663" customFormat="1" ht="15" customHeight="1">
      <c r="A10" s="1021"/>
      <c r="B10" s="1022" t="s">
        <v>1509</v>
      </c>
      <c r="C10" s="1022"/>
      <c r="D10" s="1022"/>
      <c r="E10" s="1022"/>
      <c r="F10" s="1022"/>
      <c r="G10" s="1022"/>
      <c r="H10" s="1023"/>
      <c r="I10" s="1024"/>
      <c r="J10" s="1024"/>
      <c r="K10" s="1025"/>
    </row>
    <row r="11" spans="1:11" s="663" customFormat="1" ht="15" customHeight="1" thickBot="1">
      <c r="A11" s="1026"/>
      <c r="B11" s="1027" t="s">
        <v>1510</v>
      </c>
      <c r="C11" s="1027"/>
      <c r="D11" s="1027"/>
      <c r="E11" s="1027"/>
      <c r="F11" s="1027"/>
      <c r="G11" s="1027"/>
      <c r="H11" s="1028"/>
      <c r="I11" s="1029"/>
      <c r="J11" s="1029"/>
      <c r="K11" s="1030"/>
    </row>
    <row r="12" spans="1:11" s="663" customFormat="1" ht="15" customHeight="1">
      <c r="A12" s="968" t="s">
        <v>1511</v>
      </c>
      <c r="B12" s="968"/>
      <c r="C12" s="968"/>
      <c r="D12" s="968"/>
      <c r="E12" s="968"/>
      <c r="F12" s="968"/>
      <c r="G12" s="968"/>
      <c r="H12" s="968"/>
      <c r="I12" s="968"/>
      <c r="J12" s="968"/>
      <c r="K12" s="1013"/>
    </row>
    <row r="13" spans="1:11" s="663" customFormat="1" ht="15" customHeight="1">
      <c r="A13" s="968"/>
      <c r="B13" s="968"/>
      <c r="C13" s="968"/>
      <c r="D13" s="968"/>
      <c r="E13" s="968"/>
      <c r="F13" s="968"/>
      <c r="G13" s="968"/>
      <c r="H13" s="968"/>
      <c r="I13" s="968"/>
      <c r="J13" s="968"/>
      <c r="K13" s="1013"/>
    </row>
    <row r="14" spans="1:11" s="663" customFormat="1" ht="15" customHeight="1" thickBot="1">
      <c r="A14" s="968" t="s">
        <v>2441</v>
      </c>
      <c r="B14" s="968"/>
      <c r="C14" s="968"/>
      <c r="D14" s="968"/>
      <c r="E14" s="968"/>
      <c r="F14" s="968"/>
      <c r="G14" s="968"/>
      <c r="H14" s="968"/>
      <c r="I14" s="968"/>
      <c r="J14" s="968"/>
      <c r="K14" s="1013"/>
    </row>
    <row r="15" spans="1:11" s="663" customFormat="1" ht="22.5">
      <c r="A15" s="1018" t="s">
        <v>1498</v>
      </c>
      <c r="B15" s="1019" t="s">
        <v>1512</v>
      </c>
      <c r="C15" s="1019" t="s">
        <v>1500</v>
      </c>
      <c r="D15" s="1019" t="s">
        <v>1501</v>
      </c>
      <c r="E15" s="1019" t="s">
        <v>1502</v>
      </c>
      <c r="F15" s="1019" t="s">
        <v>1503</v>
      </c>
      <c r="G15" s="1019" t="s">
        <v>1513</v>
      </c>
      <c r="H15" s="1031" t="s">
        <v>1505</v>
      </c>
      <c r="I15" s="968"/>
      <c r="J15" s="968"/>
      <c r="K15" s="1013"/>
    </row>
    <row r="16" spans="1:11" s="663" customFormat="1" ht="15" customHeight="1">
      <c r="A16" s="1032"/>
      <c r="B16" s="1033"/>
      <c r="C16" s="1022"/>
      <c r="D16" s="1033"/>
      <c r="E16" s="1033"/>
      <c r="F16" s="1033"/>
      <c r="G16" s="1033"/>
      <c r="H16" s="1034"/>
      <c r="I16" s="968"/>
      <c r="J16" s="968"/>
      <c r="K16" s="1013"/>
    </row>
    <row r="17" spans="1:11" s="663" customFormat="1" ht="15" customHeight="1">
      <c r="A17" s="1032"/>
      <c r="B17" s="1033"/>
      <c r="C17" s="1022"/>
      <c r="D17" s="1033"/>
      <c r="E17" s="1033"/>
      <c r="F17" s="1033"/>
      <c r="G17" s="1033"/>
      <c r="H17" s="1034"/>
      <c r="I17" s="968"/>
      <c r="J17" s="968"/>
      <c r="K17" s="1013"/>
    </row>
    <row r="18" spans="1:11" s="663" customFormat="1" ht="15" customHeight="1" thickBot="1">
      <c r="A18" s="1035"/>
      <c r="B18" s="1036"/>
      <c r="C18" s="1036"/>
      <c r="D18" s="1036"/>
      <c r="E18" s="1036"/>
      <c r="F18" s="1036"/>
      <c r="G18" s="1036"/>
      <c r="H18" s="1037"/>
      <c r="I18" s="968"/>
      <c r="J18" s="968"/>
      <c r="K18" s="1013"/>
    </row>
    <row r="19" spans="1:11" s="663" customFormat="1" ht="15" customHeight="1">
      <c r="A19" s="968"/>
      <c r="B19" s="968"/>
      <c r="C19" s="968"/>
      <c r="D19" s="968"/>
      <c r="E19" s="968"/>
      <c r="F19" s="968"/>
      <c r="G19" s="968"/>
      <c r="H19" s="968"/>
      <c r="I19" s="968"/>
      <c r="J19" s="968"/>
      <c r="K19" s="1013"/>
    </row>
    <row r="20" spans="1:11" s="663" customFormat="1" ht="15" customHeight="1" thickBot="1">
      <c r="A20" s="968" t="s">
        <v>2442</v>
      </c>
      <c r="B20" s="968"/>
      <c r="C20" s="968"/>
      <c r="D20" s="968"/>
      <c r="E20" s="968"/>
      <c r="F20" s="968"/>
      <c r="G20" s="968"/>
      <c r="H20" s="968"/>
      <c r="I20" s="968"/>
      <c r="J20" s="968"/>
      <c r="K20" s="1013"/>
    </row>
    <row r="21" spans="1:11" s="663" customFormat="1" ht="22.5">
      <c r="A21" s="1018" t="s">
        <v>1498</v>
      </c>
      <c r="B21" s="1019" t="s">
        <v>1499</v>
      </c>
      <c r="C21" s="1019" t="s">
        <v>1500</v>
      </c>
      <c r="D21" s="1019" t="s">
        <v>1501</v>
      </c>
      <c r="E21" s="1019" t="s">
        <v>1502</v>
      </c>
      <c r="F21" s="1019" t="s">
        <v>1503</v>
      </c>
      <c r="G21" s="1019" t="s">
        <v>1504</v>
      </c>
      <c r="H21" s="1019" t="s">
        <v>1505</v>
      </c>
      <c r="I21" s="1019" t="s">
        <v>1506</v>
      </c>
      <c r="J21" s="1019" t="s">
        <v>1514</v>
      </c>
      <c r="K21" s="1019" t="s">
        <v>1515</v>
      </c>
    </row>
    <row r="22" spans="1:11" s="663" customFormat="1" ht="15" customHeight="1">
      <c r="A22" s="1021"/>
      <c r="B22" s="1022"/>
      <c r="C22" s="1022"/>
      <c r="D22" s="1022"/>
      <c r="E22" s="1022"/>
      <c r="F22" s="1022"/>
      <c r="G22" s="1022"/>
      <c r="H22" s="1023"/>
      <c r="I22" s="1024"/>
      <c r="J22" s="1024"/>
      <c r="K22" s="1025"/>
    </row>
    <row r="23" spans="1:11" s="663" customFormat="1" ht="15" customHeight="1">
      <c r="A23" s="1021"/>
      <c r="B23" s="1022"/>
      <c r="C23" s="1022"/>
      <c r="D23" s="1022"/>
      <c r="E23" s="1022"/>
      <c r="F23" s="1022"/>
      <c r="G23" s="1022"/>
      <c r="H23" s="1023"/>
      <c r="I23" s="1024"/>
      <c r="J23" s="1024"/>
      <c r="K23" s="1025"/>
    </row>
    <row r="24" spans="1:11" s="663" customFormat="1" ht="15" customHeight="1">
      <c r="A24" s="1021"/>
      <c r="B24" s="1022"/>
      <c r="C24" s="1022"/>
      <c r="D24" s="1022"/>
      <c r="E24" s="1022"/>
      <c r="F24" s="1022"/>
      <c r="G24" s="1022"/>
      <c r="H24" s="1023"/>
      <c r="I24" s="1024"/>
      <c r="J24" s="1024"/>
      <c r="K24" s="1025"/>
    </row>
    <row r="25" spans="1:11" s="663" customFormat="1" ht="15" customHeight="1">
      <c r="A25" s="1021"/>
      <c r="B25" s="1022"/>
      <c r="C25" s="1022"/>
      <c r="D25" s="1022"/>
      <c r="E25" s="1022"/>
      <c r="F25" s="1022"/>
      <c r="G25" s="1022"/>
      <c r="H25" s="1023"/>
      <c r="I25" s="1024"/>
      <c r="J25" s="1024"/>
      <c r="K25" s="1025"/>
    </row>
    <row r="26" spans="1:11" s="663" customFormat="1" ht="15" customHeight="1" thickBot="1">
      <c r="A26" s="1038"/>
      <c r="B26" s="1039"/>
      <c r="C26" s="1039"/>
      <c r="D26" s="1039"/>
      <c r="E26" s="1039"/>
      <c r="F26" s="1039"/>
      <c r="G26" s="1039"/>
      <c r="H26" s="1040"/>
      <c r="I26" s="1041"/>
      <c r="J26" s="1041"/>
      <c r="K26" s="1042"/>
    </row>
    <row r="27" spans="1:11" s="663" customFormat="1" ht="15" customHeight="1">
      <c r="A27" s="968"/>
      <c r="B27" s="968"/>
      <c r="C27" s="968"/>
      <c r="D27" s="968"/>
      <c r="E27" s="968"/>
      <c r="F27" s="968"/>
      <c r="G27" s="968"/>
      <c r="H27" s="968"/>
      <c r="I27" s="968"/>
      <c r="J27" s="968"/>
      <c r="K27" s="1013"/>
    </row>
    <row r="28" spans="1:11" s="663" customFormat="1" ht="15" customHeight="1">
      <c r="A28" s="968" t="s">
        <v>2443</v>
      </c>
      <c r="B28" s="968"/>
      <c r="C28" s="968"/>
      <c r="D28" s="968"/>
      <c r="E28" s="968"/>
      <c r="F28" s="968"/>
      <c r="G28" s="968"/>
      <c r="H28" s="968"/>
      <c r="I28" s="968"/>
      <c r="J28" s="968"/>
      <c r="K28" s="1013"/>
    </row>
    <row r="29" spans="1:11" s="663" customFormat="1" ht="15" customHeight="1" thickBot="1">
      <c r="A29" s="1043" t="s">
        <v>1516</v>
      </c>
      <c r="B29" s="968"/>
      <c r="C29" s="968"/>
      <c r="D29" s="968"/>
      <c r="E29" s="968"/>
      <c r="F29" s="968"/>
      <c r="G29" s="968"/>
      <c r="H29" s="968"/>
      <c r="I29" s="968"/>
      <c r="J29" s="968"/>
      <c r="K29" s="1013"/>
    </row>
    <row r="30" spans="1:11" s="663" customFormat="1" ht="22.5">
      <c r="A30" s="1018" t="s">
        <v>1498</v>
      </c>
      <c r="B30" s="1019" t="s">
        <v>1499</v>
      </c>
      <c r="C30" s="1019" t="s">
        <v>1500</v>
      </c>
      <c r="D30" s="1019" t="s">
        <v>1501</v>
      </c>
      <c r="E30" s="1019" t="s">
        <v>1502</v>
      </c>
      <c r="F30" s="1019" t="s">
        <v>1503</v>
      </c>
      <c r="G30" s="1019" t="s">
        <v>1504</v>
      </c>
      <c r="H30" s="1019" t="s">
        <v>1505</v>
      </c>
      <c r="I30" s="1019" t="s">
        <v>1506</v>
      </c>
      <c r="J30" s="1019" t="s">
        <v>1517</v>
      </c>
      <c r="K30" s="1019" t="s">
        <v>1518</v>
      </c>
    </row>
    <row r="31" spans="1:11" s="663" customFormat="1" ht="15" customHeight="1">
      <c r="A31" s="1021"/>
      <c r="B31" s="1022"/>
      <c r="C31" s="1022"/>
      <c r="D31" s="1022"/>
      <c r="E31" s="1022"/>
      <c r="F31" s="1022"/>
      <c r="G31" s="1022"/>
      <c r="H31" s="1023"/>
      <c r="I31" s="1024"/>
      <c r="J31" s="1024"/>
      <c r="K31" s="1025"/>
    </row>
    <row r="32" spans="1:11" s="663" customFormat="1" ht="15" customHeight="1">
      <c r="A32" s="1021"/>
      <c r="B32" s="1022"/>
      <c r="C32" s="1022"/>
      <c r="D32" s="1022"/>
      <c r="E32" s="1022"/>
      <c r="F32" s="1022"/>
      <c r="G32" s="1022"/>
      <c r="H32" s="1023"/>
      <c r="I32" s="1024"/>
      <c r="J32" s="1024"/>
      <c r="K32" s="1025"/>
    </row>
    <row r="33" spans="1:11" s="663" customFormat="1" ht="15" customHeight="1">
      <c r="A33" s="1021"/>
      <c r="B33" s="1022"/>
      <c r="C33" s="1022"/>
      <c r="D33" s="1022"/>
      <c r="E33" s="1022"/>
      <c r="F33" s="1022"/>
      <c r="G33" s="1022"/>
      <c r="H33" s="1023"/>
      <c r="I33" s="1024"/>
      <c r="J33" s="1024"/>
      <c r="K33" s="1025"/>
    </row>
    <row r="34" spans="1:11" s="663" customFormat="1" ht="15" customHeight="1" thickBot="1">
      <c r="A34" s="1038"/>
      <c r="B34" s="1039"/>
      <c r="C34" s="1039"/>
      <c r="D34" s="1039"/>
      <c r="E34" s="1039"/>
      <c r="F34" s="1039"/>
      <c r="G34" s="1039"/>
      <c r="H34" s="1040"/>
      <c r="I34" s="1041"/>
      <c r="J34" s="1041"/>
      <c r="K34" s="1042"/>
    </row>
    <row r="35" spans="1:11" s="663" customFormat="1" ht="15" customHeight="1" thickBot="1">
      <c r="A35" s="1043" t="s">
        <v>1519</v>
      </c>
      <c r="B35" s="968"/>
      <c r="C35" s="968"/>
      <c r="D35" s="968"/>
      <c r="E35" s="968"/>
      <c r="F35" s="968"/>
      <c r="G35" s="968"/>
      <c r="H35" s="968"/>
      <c r="I35" s="968"/>
      <c r="J35" s="968"/>
      <c r="K35" s="1013"/>
    </row>
    <row r="36" spans="1:11" s="663" customFormat="1" ht="15" customHeight="1">
      <c r="A36" s="1044" t="s">
        <v>1498</v>
      </c>
      <c r="B36" s="1045" t="s">
        <v>362</v>
      </c>
      <c r="C36" s="3202" t="s">
        <v>363</v>
      </c>
      <c r="D36" s="3203"/>
      <c r="E36" s="3202" t="s">
        <v>364</v>
      </c>
      <c r="F36" s="3203"/>
      <c r="G36" s="3202" t="s">
        <v>1520</v>
      </c>
      <c r="H36" s="3203"/>
      <c r="I36" s="3202" t="s">
        <v>1521</v>
      </c>
      <c r="J36" s="3203"/>
      <c r="K36" s="1046" t="s">
        <v>7</v>
      </c>
    </row>
    <row r="37" spans="1:11" s="663" customFormat="1" ht="15" customHeight="1">
      <c r="A37" s="1047" t="s">
        <v>1522</v>
      </c>
      <c r="B37" s="1048"/>
      <c r="C37" s="3200"/>
      <c r="D37" s="3201"/>
      <c r="E37" s="3200"/>
      <c r="F37" s="3201"/>
      <c r="G37" s="3200"/>
      <c r="H37" s="3201"/>
      <c r="I37" s="3200"/>
      <c r="J37" s="3201"/>
      <c r="K37" s="1049"/>
    </row>
    <row r="38" spans="1:11" s="663" customFormat="1" ht="15" customHeight="1">
      <c r="A38" s="1021"/>
      <c r="B38" s="1023"/>
      <c r="C38" s="3204"/>
      <c r="D38" s="3205"/>
      <c r="E38" s="3204"/>
      <c r="F38" s="3205"/>
      <c r="G38" s="3204"/>
      <c r="H38" s="3205"/>
      <c r="I38" s="3204"/>
      <c r="J38" s="3205"/>
      <c r="K38" s="1025"/>
    </row>
    <row r="39" spans="1:11" s="663" customFormat="1" ht="15" customHeight="1">
      <c r="A39" s="1021"/>
      <c r="B39" s="1023"/>
      <c r="C39" s="3204"/>
      <c r="D39" s="3205"/>
      <c r="E39" s="3204"/>
      <c r="F39" s="3205"/>
      <c r="G39" s="3204"/>
      <c r="H39" s="3205"/>
      <c r="I39" s="3204"/>
      <c r="J39" s="3205"/>
      <c r="K39" s="1025"/>
    </row>
    <row r="40" spans="1:11" s="663" customFormat="1" ht="15" customHeight="1">
      <c r="A40" s="1021"/>
      <c r="B40" s="1023"/>
      <c r="C40" s="3204"/>
      <c r="D40" s="3205"/>
      <c r="E40" s="3204"/>
      <c r="F40" s="3205"/>
      <c r="G40" s="3204"/>
      <c r="H40" s="3205"/>
      <c r="I40" s="3204"/>
      <c r="J40" s="3205"/>
      <c r="K40" s="1025"/>
    </row>
    <row r="41" spans="1:11" s="663" customFormat="1" ht="15" customHeight="1">
      <c r="A41" s="1047" t="s">
        <v>1523</v>
      </c>
      <c r="B41" s="1048"/>
      <c r="C41" s="3200"/>
      <c r="D41" s="3201"/>
      <c r="E41" s="3200"/>
      <c r="F41" s="3201"/>
      <c r="G41" s="3200"/>
      <c r="H41" s="3201"/>
      <c r="I41" s="3200"/>
      <c r="J41" s="3201"/>
      <c r="K41" s="1049"/>
    </row>
    <row r="42" spans="1:11" s="663" customFormat="1" ht="15" customHeight="1">
      <c r="A42" s="1021"/>
      <c r="B42" s="1023"/>
      <c r="C42" s="3204"/>
      <c r="D42" s="3205"/>
      <c r="E42" s="3204"/>
      <c r="F42" s="3205"/>
      <c r="G42" s="3204"/>
      <c r="H42" s="3205"/>
      <c r="I42" s="3204"/>
      <c r="J42" s="3205"/>
      <c r="K42" s="1025"/>
    </row>
    <row r="43" spans="1:11" s="663" customFormat="1" ht="15" customHeight="1">
      <c r="A43" s="1021"/>
      <c r="B43" s="1023"/>
      <c r="C43" s="3204"/>
      <c r="D43" s="3205"/>
      <c r="E43" s="3204"/>
      <c r="F43" s="3205"/>
      <c r="G43" s="3204"/>
      <c r="H43" s="3205"/>
      <c r="I43" s="3204"/>
      <c r="J43" s="3205"/>
      <c r="K43" s="1025"/>
    </row>
    <row r="44" spans="1:11" s="663" customFormat="1" ht="15" customHeight="1">
      <c r="A44" s="1021"/>
      <c r="B44" s="1023"/>
      <c r="C44" s="3204"/>
      <c r="D44" s="3205"/>
      <c r="E44" s="3204"/>
      <c r="F44" s="3205"/>
      <c r="G44" s="3204"/>
      <c r="H44" s="3205"/>
      <c r="I44" s="3204"/>
      <c r="J44" s="3205"/>
      <c r="K44" s="1025"/>
    </row>
    <row r="45" spans="1:11" s="663" customFormat="1" ht="15" customHeight="1" thickBot="1">
      <c r="A45" s="1038"/>
      <c r="B45" s="1040"/>
      <c r="C45" s="3207"/>
      <c r="D45" s="3208"/>
      <c r="E45" s="3207"/>
      <c r="F45" s="3208"/>
      <c r="G45" s="3207"/>
      <c r="H45" s="3208"/>
      <c r="I45" s="3207"/>
      <c r="J45" s="3208"/>
      <c r="K45" s="1042"/>
    </row>
    <row r="46" spans="1:11" s="663" customFormat="1" ht="15" customHeight="1">
      <c r="A46" s="968" t="s">
        <v>1524</v>
      </c>
      <c r="B46" s="968"/>
      <c r="C46" s="968"/>
      <c r="D46" s="968"/>
      <c r="E46" s="968"/>
      <c r="F46" s="968"/>
      <c r="G46" s="968"/>
      <c r="H46" s="968"/>
      <c r="I46" s="968"/>
      <c r="J46" s="968"/>
      <c r="K46" s="1013"/>
    </row>
    <row r="47" spans="1:11" s="663" customFormat="1" ht="15" customHeight="1">
      <c r="A47" s="968"/>
      <c r="B47" s="968"/>
      <c r="C47" s="968"/>
      <c r="D47" s="968"/>
      <c r="E47" s="968"/>
      <c r="F47" s="968"/>
      <c r="G47" s="968"/>
      <c r="H47" s="968"/>
      <c r="I47" s="968"/>
      <c r="J47" s="968"/>
      <c r="K47" s="1013"/>
    </row>
    <row r="48" spans="1:11" s="663" customFormat="1" ht="15" customHeight="1" thickBot="1">
      <c r="A48" s="1050" t="s">
        <v>2444</v>
      </c>
      <c r="B48" s="1051"/>
      <c r="C48" s="1052"/>
      <c r="D48" s="1053"/>
      <c r="E48" s="964"/>
      <c r="F48" s="968"/>
      <c r="G48" s="968"/>
      <c r="H48" s="968"/>
      <c r="I48" s="968"/>
      <c r="J48" s="968"/>
      <c r="K48" s="1013"/>
    </row>
    <row r="49" spans="1:11" s="663" customFormat="1" ht="15" customHeight="1">
      <c r="A49" s="1018" t="s">
        <v>1525</v>
      </c>
      <c r="B49" s="1019" t="s">
        <v>1526</v>
      </c>
      <c r="C49" s="3040" t="s">
        <v>1527</v>
      </c>
      <c r="D49" s="3042"/>
      <c r="E49" s="1046" t="s">
        <v>7</v>
      </c>
      <c r="F49" s="968"/>
      <c r="G49" s="968"/>
      <c r="H49" s="968"/>
      <c r="I49" s="968"/>
      <c r="J49" s="968"/>
      <c r="K49" s="1013"/>
    </row>
    <row r="50" spans="1:11" s="663" customFormat="1" ht="15" customHeight="1">
      <c r="A50" s="1054"/>
      <c r="B50" s="1055"/>
      <c r="C50" s="1056"/>
      <c r="D50" s="1057"/>
      <c r="E50" s="1025"/>
      <c r="F50" s="968"/>
      <c r="G50" s="968"/>
      <c r="H50" s="968"/>
      <c r="I50" s="968"/>
      <c r="J50" s="968"/>
      <c r="K50" s="1013"/>
    </row>
    <row r="51" spans="1:11" s="663" customFormat="1" ht="15" customHeight="1">
      <c r="A51" s="1058"/>
      <c r="B51" s="1059"/>
      <c r="C51" s="1060"/>
      <c r="D51" s="1061"/>
      <c r="E51" s="1062"/>
      <c r="F51" s="968"/>
      <c r="G51" s="968"/>
      <c r="H51" s="968"/>
      <c r="I51" s="968"/>
      <c r="J51" s="968"/>
      <c r="K51" s="1013"/>
    </row>
    <row r="52" spans="1:11" s="663" customFormat="1" ht="15" customHeight="1" thickBot="1">
      <c r="A52" s="1063"/>
      <c r="B52" s="1064"/>
      <c r="C52" s="1065"/>
      <c r="D52" s="1066"/>
      <c r="E52" s="1042"/>
      <c r="F52" s="968"/>
      <c r="G52" s="968"/>
      <c r="H52" s="968"/>
      <c r="I52" s="968"/>
      <c r="J52" s="968"/>
      <c r="K52" s="1013"/>
    </row>
    <row r="53" spans="1:11" s="663" customFormat="1" ht="15" customHeight="1">
      <c r="A53" s="968"/>
      <c r="B53" s="968"/>
      <c r="C53" s="968"/>
      <c r="D53" s="968"/>
      <c r="E53" s="968"/>
      <c r="F53" s="968"/>
      <c r="G53" s="968"/>
      <c r="H53" s="968"/>
      <c r="I53" s="968"/>
      <c r="J53" s="968"/>
      <c r="K53" s="1013"/>
    </row>
    <row r="54" spans="1:11" s="663" customFormat="1" ht="15" customHeight="1" thickBot="1">
      <c r="A54" s="3206" t="s">
        <v>2445</v>
      </c>
      <c r="B54" s="3206"/>
      <c r="C54" s="3206"/>
      <c r="D54" s="3206"/>
      <c r="E54" s="3206"/>
      <c r="F54" s="968"/>
      <c r="G54" s="968"/>
      <c r="H54" s="968"/>
      <c r="I54" s="968"/>
      <c r="J54" s="968"/>
      <c r="K54" s="1013"/>
    </row>
    <row r="55" spans="1:11" s="663" customFormat="1" ht="15" customHeight="1">
      <c r="A55" s="1018" t="s">
        <v>1528</v>
      </c>
      <c r="B55" s="1019" t="s">
        <v>1504</v>
      </c>
      <c r="C55" s="3040" t="s">
        <v>1527</v>
      </c>
      <c r="D55" s="3041"/>
      <c r="E55" s="1046" t="s">
        <v>7</v>
      </c>
      <c r="F55" s="968"/>
      <c r="G55" s="968"/>
      <c r="H55" s="968"/>
      <c r="I55" s="968"/>
      <c r="J55" s="968"/>
      <c r="K55" s="1013"/>
    </row>
    <row r="56" spans="1:11" s="663" customFormat="1" ht="15" customHeight="1">
      <c r="A56" s="1054"/>
      <c r="B56" s="1055"/>
      <c r="C56" s="1056"/>
      <c r="D56" s="1057"/>
      <c r="E56" s="1025"/>
      <c r="F56" s="968"/>
      <c r="G56" s="968"/>
      <c r="H56" s="968"/>
      <c r="I56" s="968"/>
      <c r="J56" s="968"/>
      <c r="K56" s="1013"/>
    </row>
    <row r="57" spans="1:11" s="663" customFormat="1" ht="15" customHeight="1">
      <c r="A57" s="1058"/>
      <c r="B57" s="1059"/>
      <c r="C57" s="1060"/>
      <c r="D57" s="1061"/>
      <c r="E57" s="1062"/>
      <c r="F57" s="968"/>
      <c r="G57" s="968"/>
      <c r="H57" s="968"/>
      <c r="I57" s="968"/>
      <c r="J57" s="968"/>
      <c r="K57" s="1013"/>
    </row>
    <row r="58" spans="1:11" s="663" customFormat="1" ht="15" customHeight="1">
      <c r="A58" s="1058"/>
      <c r="B58" s="1059"/>
      <c r="C58" s="1060"/>
      <c r="D58" s="1061"/>
      <c r="E58" s="1062"/>
      <c r="F58" s="968"/>
      <c r="G58" s="968"/>
      <c r="H58" s="968"/>
      <c r="I58" s="968"/>
      <c r="J58" s="968"/>
      <c r="K58" s="1013"/>
    </row>
    <row r="59" spans="1:11" s="663" customFormat="1" ht="15" customHeight="1" thickBot="1">
      <c r="A59" s="1063"/>
      <c r="B59" s="1064"/>
      <c r="C59" s="1065"/>
      <c r="D59" s="1066"/>
      <c r="E59" s="1042"/>
      <c r="F59" s="968"/>
      <c r="G59" s="968"/>
      <c r="H59" s="968"/>
      <c r="I59" s="968"/>
      <c r="J59" s="968"/>
      <c r="K59" s="1013"/>
    </row>
    <row r="60" spans="1:11" s="663" customFormat="1" ht="15" customHeight="1">
      <c r="A60" s="1050" t="s">
        <v>1529</v>
      </c>
      <c r="B60" s="1051"/>
      <c r="C60" s="1052"/>
      <c r="D60" s="1053"/>
      <c r="E60" s="964"/>
      <c r="F60" s="968"/>
      <c r="G60" s="968"/>
      <c r="H60" s="968"/>
      <c r="I60" s="968"/>
      <c r="J60" s="968"/>
      <c r="K60" s="1013"/>
    </row>
    <row r="61" spans="1:11" s="663" customFormat="1" ht="15" customHeight="1">
      <c r="A61" s="968" t="s">
        <v>2446</v>
      </c>
      <c r="B61" s="968"/>
      <c r="C61" s="968"/>
      <c r="D61" s="968"/>
      <c r="E61" s="968"/>
      <c r="F61" s="968"/>
      <c r="G61" s="968"/>
      <c r="H61" s="968"/>
      <c r="I61" s="968"/>
      <c r="J61" s="968"/>
      <c r="K61" s="1013"/>
    </row>
    <row r="62" spans="1:11" s="663" customFormat="1" ht="15" customHeight="1">
      <c r="A62" s="968" t="s">
        <v>2447</v>
      </c>
      <c r="B62" s="968"/>
      <c r="C62" s="968"/>
      <c r="D62" s="968"/>
      <c r="E62" s="968"/>
      <c r="F62" s="968"/>
      <c r="G62" s="968"/>
      <c r="H62" s="968"/>
      <c r="I62" s="968"/>
      <c r="J62" s="968"/>
      <c r="K62" s="1013"/>
    </row>
    <row r="63" spans="1:11" s="663" customFormat="1" ht="15" customHeight="1">
      <c r="A63" s="968" t="s">
        <v>2448</v>
      </c>
      <c r="B63" s="968"/>
      <c r="C63" s="968"/>
      <c r="D63" s="968"/>
      <c r="E63" s="968"/>
      <c r="F63" s="968"/>
      <c r="G63" s="968"/>
      <c r="H63" s="968"/>
      <c r="I63" s="968"/>
      <c r="J63" s="968"/>
      <c r="K63" s="1013"/>
    </row>
    <row r="64" spans="1:11" s="663" customFormat="1" ht="15" customHeight="1">
      <c r="A64" s="968" t="s">
        <v>2449</v>
      </c>
      <c r="B64" s="968"/>
      <c r="C64" s="968"/>
      <c r="D64" s="968"/>
      <c r="E64" s="968"/>
      <c r="F64" s="968"/>
      <c r="G64" s="968"/>
      <c r="H64" s="968"/>
      <c r="I64" s="968"/>
      <c r="J64" s="968"/>
      <c r="K64" s="1013"/>
    </row>
    <row r="65" spans="1:11" s="663" customFormat="1" ht="15" customHeight="1">
      <c r="A65" s="968" t="s">
        <v>2450</v>
      </c>
      <c r="B65" s="968"/>
      <c r="C65" s="968"/>
      <c r="D65" s="968"/>
      <c r="E65" s="968"/>
      <c r="F65" s="968"/>
      <c r="G65" s="968"/>
      <c r="H65" s="968"/>
      <c r="I65" s="968"/>
      <c r="J65" s="968"/>
      <c r="K65" s="1013"/>
    </row>
    <row r="66" spans="1:11" s="663" customFormat="1" ht="15" customHeight="1">
      <c r="A66" s="968" t="s">
        <v>2451</v>
      </c>
      <c r="B66" s="968"/>
      <c r="C66" s="968"/>
      <c r="D66" s="968"/>
      <c r="E66" s="968"/>
      <c r="F66" s="968"/>
      <c r="G66" s="968"/>
      <c r="H66" s="968"/>
      <c r="I66" s="968"/>
      <c r="J66" s="968"/>
      <c r="K66" s="1013"/>
    </row>
  </sheetData>
  <mergeCells count="44">
    <mergeCell ref="A54:E54"/>
    <mergeCell ref="C55:D55"/>
    <mergeCell ref="C49:D49"/>
    <mergeCell ref="I44:J44"/>
    <mergeCell ref="I45:J45"/>
    <mergeCell ref="C45:D45"/>
    <mergeCell ref="E45:F45"/>
    <mergeCell ref="G45:H45"/>
    <mergeCell ref="C42:D42"/>
    <mergeCell ref="E42:F42"/>
    <mergeCell ref="G42:H42"/>
    <mergeCell ref="I42:J42"/>
    <mergeCell ref="E44:F44"/>
    <mergeCell ref="C43:D43"/>
    <mergeCell ref="E43:F43"/>
    <mergeCell ref="G43:H43"/>
    <mergeCell ref="I43:J43"/>
    <mergeCell ref="C44:D44"/>
    <mergeCell ref="G44:H44"/>
    <mergeCell ref="C41:D41"/>
    <mergeCell ref="E41:F41"/>
    <mergeCell ref="G41:H41"/>
    <mergeCell ref="I41:J41"/>
    <mergeCell ref="C40:D40"/>
    <mergeCell ref="E40:F40"/>
    <mergeCell ref="G40:H40"/>
    <mergeCell ref="I40:J40"/>
    <mergeCell ref="C39:D39"/>
    <mergeCell ref="E39:F39"/>
    <mergeCell ref="G39:H39"/>
    <mergeCell ref="I39:J39"/>
    <mergeCell ref="C38:D38"/>
    <mergeCell ref="E38:F38"/>
    <mergeCell ref="G38:H38"/>
    <mergeCell ref="I38:J38"/>
    <mergeCell ref="C37:D37"/>
    <mergeCell ref="E37:F37"/>
    <mergeCell ref="G37:H37"/>
    <mergeCell ref="I37:J37"/>
    <mergeCell ref="A2:K2"/>
    <mergeCell ref="C36:D36"/>
    <mergeCell ref="E36:F36"/>
    <mergeCell ref="G36:H36"/>
    <mergeCell ref="I36:J36"/>
  </mergeCells>
  <phoneticPr fontId="5" type="noConversion"/>
  <dataValidations count="2">
    <dataValidation type="list" allowBlank="1" showInputMessage="1" showErrorMessage="1" sqref="B31:B34 IX31:IX34 ST31:ST34 ACP31:ACP34 AML31:AML34 AWH31:AWH34 BGD31:BGD34 BPZ31:BPZ34 BZV31:BZV34 CJR31:CJR34 CTN31:CTN34 DDJ31:DDJ34 DNF31:DNF34 DXB31:DXB34 EGX31:EGX34 EQT31:EQT34 FAP31:FAP34 FKL31:FKL34 FUH31:FUH34 GED31:GED34 GNZ31:GNZ34 GXV31:GXV34 HHR31:HHR34 HRN31:HRN34 IBJ31:IBJ34 ILF31:ILF34 IVB31:IVB34 JEX31:JEX34 JOT31:JOT34 JYP31:JYP34 KIL31:KIL34 KSH31:KSH34 LCD31:LCD34 LLZ31:LLZ34 LVV31:LVV34 MFR31:MFR34 MPN31:MPN34 MZJ31:MZJ34 NJF31:NJF34 NTB31:NTB34 OCX31:OCX34 OMT31:OMT34 OWP31:OWP34 PGL31:PGL34 PQH31:PQH34 QAD31:QAD34 QJZ31:QJZ34 QTV31:QTV34 RDR31:RDR34 RNN31:RNN34 RXJ31:RXJ34 SHF31:SHF34 SRB31:SRB34 TAX31:TAX34 TKT31:TKT34 TUP31:TUP34 UEL31:UEL34 UOH31:UOH34 UYD31:UYD34 VHZ31:VHZ34 VRV31:VRV34 WBR31:WBR34 WLN31:WLN34 WVJ31:WVJ34 B65567:B65570 IX65567:IX65570 ST65567:ST65570 ACP65567:ACP65570 AML65567:AML65570 AWH65567:AWH65570 BGD65567:BGD65570 BPZ65567:BPZ65570 BZV65567:BZV65570 CJR65567:CJR65570 CTN65567:CTN65570 DDJ65567:DDJ65570 DNF65567:DNF65570 DXB65567:DXB65570 EGX65567:EGX65570 EQT65567:EQT65570 FAP65567:FAP65570 FKL65567:FKL65570 FUH65567:FUH65570 GED65567:GED65570 GNZ65567:GNZ65570 GXV65567:GXV65570 HHR65567:HHR65570 HRN65567:HRN65570 IBJ65567:IBJ65570 ILF65567:ILF65570 IVB65567:IVB65570 JEX65567:JEX65570 JOT65567:JOT65570 JYP65567:JYP65570 KIL65567:KIL65570 KSH65567:KSH65570 LCD65567:LCD65570 LLZ65567:LLZ65570 LVV65567:LVV65570 MFR65567:MFR65570 MPN65567:MPN65570 MZJ65567:MZJ65570 NJF65567:NJF65570 NTB65567:NTB65570 OCX65567:OCX65570 OMT65567:OMT65570 OWP65567:OWP65570 PGL65567:PGL65570 PQH65567:PQH65570 QAD65567:QAD65570 QJZ65567:QJZ65570 QTV65567:QTV65570 RDR65567:RDR65570 RNN65567:RNN65570 RXJ65567:RXJ65570 SHF65567:SHF65570 SRB65567:SRB65570 TAX65567:TAX65570 TKT65567:TKT65570 TUP65567:TUP65570 UEL65567:UEL65570 UOH65567:UOH65570 UYD65567:UYD65570 VHZ65567:VHZ65570 VRV65567:VRV65570 WBR65567:WBR65570 WLN65567:WLN65570 WVJ65567:WVJ65570 B131103:B131106 IX131103:IX131106 ST131103:ST131106 ACP131103:ACP131106 AML131103:AML131106 AWH131103:AWH131106 BGD131103:BGD131106 BPZ131103:BPZ131106 BZV131103:BZV131106 CJR131103:CJR131106 CTN131103:CTN131106 DDJ131103:DDJ131106 DNF131103:DNF131106 DXB131103:DXB131106 EGX131103:EGX131106 EQT131103:EQT131106 FAP131103:FAP131106 FKL131103:FKL131106 FUH131103:FUH131106 GED131103:GED131106 GNZ131103:GNZ131106 GXV131103:GXV131106 HHR131103:HHR131106 HRN131103:HRN131106 IBJ131103:IBJ131106 ILF131103:ILF131106 IVB131103:IVB131106 JEX131103:JEX131106 JOT131103:JOT131106 JYP131103:JYP131106 KIL131103:KIL131106 KSH131103:KSH131106 LCD131103:LCD131106 LLZ131103:LLZ131106 LVV131103:LVV131106 MFR131103:MFR131106 MPN131103:MPN131106 MZJ131103:MZJ131106 NJF131103:NJF131106 NTB131103:NTB131106 OCX131103:OCX131106 OMT131103:OMT131106 OWP131103:OWP131106 PGL131103:PGL131106 PQH131103:PQH131106 QAD131103:QAD131106 QJZ131103:QJZ131106 QTV131103:QTV131106 RDR131103:RDR131106 RNN131103:RNN131106 RXJ131103:RXJ131106 SHF131103:SHF131106 SRB131103:SRB131106 TAX131103:TAX131106 TKT131103:TKT131106 TUP131103:TUP131106 UEL131103:UEL131106 UOH131103:UOH131106 UYD131103:UYD131106 VHZ131103:VHZ131106 VRV131103:VRV131106 WBR131103:WBR131106 WLN131103:WLN131106 WVJ131103:WVJ131106 B196639:B196642 IX196639:IX196642 ST196639:ST196642 ACP196639:ACP196642 AML196639:AML196642 AWH196639:AWH196642 BGD196639:BGD196642 BPZ196639:BPZ196642 BZV196639:BZV196642 CJR196639:CJR196642 CTN196639:CTN196642 DDJ196639:DDJ196642 DNF196639:DNF196642 DXB196639:DXB196642 EGX196639:EGX196642 EQT196639:EQT196642 FAP196639:FAP196642 FKL196639:FKL196642 FUH196639:FUH196642 GED196639:GED196642 GNZ196639:GNZ196642 GXV196639:GXV196642 HHR196639:HHR196642 HRN196639:HRN196642 IBJ196639:IBJ196642 ILF196639:ILF196642 IVB196639:IVB196642 JEX196639:JEX196642 JOT196639:JOT196642 JYP196639:JYP196642 KIL196639:KIL196642 KSH196639:KSH196642 LCD196639:LCD196642 LLZ196639:LLZ196642 LVV196639:LVV196642 MFR196639:MFR196642 MPN196639:MPN196642 MZJ196639:MZJ196642 NJF196639:NJF196642 NTB196639:NTB196642 OCX196639:OCX196642 OMT196639:OMT196642 OWP196639:OWP196642 PGL196639:PGL196642 PQH196639:PQH196642 QAD196639:QAD196642 QJZ196639:QJZ196642 QTV196639:QTV196642 RDR196639:RDR196642 RNN196639:RNN196642 RXJ196639:RXJ196642 SHF196639:SHF196642 SRB196639:SRB196642 TAX196639:TAX196642 TKT196639:TKT196642 TUP196639:TUP196642 UEL196639:UEL196642 UOH196639:UOH196642 UYD196639:UYD196642 VHZ196639:VHZ196642 VRV196639:VRV196642 WBR196639:WBR196642 WLN196639:WLN196642 WVJ196639:WVJ196642 B262175:B262178 IX262175:IX262178 ST262175:ST262178 ACP262175:ACP262178 AML262175:AML262178 AWH262175:AWH262178 BGD262175:BGD262178 BPZ262175:BPZ262178 BZV262175:BZV262178 CJR262175:CJR262178 CTN262175:CTN262178 DDJ262175:DDJ262178 DNF262175:DNF262178 DXB262175:DXB262178 EGX262175:EGX262178 EQT262175:EQT262178 FAP262175:FAP262178 FKL262175:FKL262178 FUH262175:FUH262178 GED262175:GED262178 GNZ262175:GNZ262178 GXV262175:GXV262178 HHR262175:HHR262178 HRN262175:HRN262178 IBJ262175:IBJ262178 ILF262175:ILF262178 IVB262175:IVB262178 JEX262175:JEX262178 JOT262175:JOT262178 JYP262175:JYP262178 KIL262175:KIL262178 KSH262175:KSH262178 LCD262175:LCD262178 LLZ262175:LLZ262178 LVV262175:LVV262178 MFR262175:MFR262178 MPN262175:MPN262178 MZJ262175:MZJ262178 NJF262175:NJF262178 NTB262175:NTB262178 OCX262175:OCX262178 OMT262175:OMT262178 OWP262175:OWP262178 PGL262175:PGL262178 PQH262175:PQH262178 QAD262175:QAD262178 QJZ262175:QJZ262178 QTV262175:QTV262178 RDR262175:RDR262178 RNN262175:RNN262178 RXJ262175:RXJ262178 SHF262175:SHF262178 SRB262175:SRB262178 TAX262175:TAX262178 TKT262175:TKT262178 TUP262175:TUP262178 UEL262175:UEL262178 UOH262175:UOH262178 UYD262175:UYD262178 VHZ262175:VHZ262178 VRV262175:VRV262178 WBR262175:WBR262178 WLN262175:WLN262178 WVJ262175:WVJ262178 B327711:B327714 IX327711:IX327714 ST327711:ST327714 ACP327711:ACP327714 AML327711:AML327714 AWH327711:AWH327714 BGD327711:BGD327714 BPZ327711:BPZ327714 BZV327711:BZV327714 CJR327711:CJR327714 CTN327711:CTN327714 DDJ327711:DDJ327714 DNF327711:DNF327714 DXB327711:DXB327714 EGX327711:EGX327714 EQT327711:EQT327714 FAP327711:FAP327714 FKL327711:FKL327714 FUH327711:FUH327714 GED327711:GED327714 GNZ327711:GNZ327714 GXV327711:GXV327714 HHR327711:HHR327714 HRN327711:HRN327714 IBJ327711:IBJ327714 ILF327711:ILF327714 IVB327711:IVB327714 JEX327711:JEX327714 JOT327711:JOT327714 JYP327711:JYP327714 KIL327711:KIL327714 KSH327711:KSH327714 LCD327711:LCD327714 LLZ327711:LLZ327714 LVV327711:LVV327714 MFR327711:MFR327714 MPN327711:MPN327714 MZJ327711:MZJ327714 NJF327711:NJF327714 NTB327711:NTB327714 OCX327711:OCX327714 OMT327711:OMT327714 OWP327711:OWP327714 PGL327711:PGL327714 PQH327711:PQH327714 QAD327711:QAD327714 QJZ327711:QJZ327714 QTV327711:QTV327714 RDR327711:RDR327714 RNN327711:RNN327714 RXJ327711:RXJ327714 SHF327711:SHF327714 SRB327711:SRB327714 TAX327711:TAX327714 TKT327711:TKT327714 TUP327711:TUP327714 UEL327711:UEL327714 UOH327711:UOH327714 UYD327711:UYD327714 VHZ327711:VHZ327714 VRV327711:VRV327714 WBR327711:WBR327714 WLN327711:WLN327714 WVJ327711:WVJ327714 B393247:B393250 IX393247:IX393250 ST393247:ST393250 ACP393247:ACP393250 AML393247:AML393250 AWH393247:AWH393250 BGD393247:BGD393250 BPZ393247:BPZ393250 BZV393247:BZV393250 CJR393247:CJR393250 CTN393247:CTN393250 DDJ393247:DDJ393250 DNF393247:DNF393250 DXB393247:DXB393250 EGX393247:EGX393250 EQT393247:EQT393250 FAP393247:FAP393250 FKL393247:FKL393250 FUH393247:FUH393250 GED393247:GED393250 GNZ393247:GNZ393250 GXV393247:GXV393250 HHR393247:HHR393250 HRN393247:HRN393250 IBJ393247:IBJ393250 ILF393247:ILF393250 IVB393247:IVB393250 JEX393247:JEX393250 JOT393247:JOT393250 JYP393247:JYP393250 KIL393247:KIL393250 KSH393247:KSH393250 LCD393247:LCD393250 LLZ393247:LLZ393250 LVV393247:LVV393250 MFR393247:MFR393250 MPN393247:MPN393250 MZJ393247:MZJ393250 NJF393247:NJF393250 NTB393247:NTB393250 OCX393247:OCX393250 OMT393247:OMT393250 OWP393247:OWP393250 PGL393247:PGL393250 PQH393247:PQH393250 QAD393247:QAD393250 QJZ393247:QJZ393250 QTV393247:QTV393250 RDR393247:RDR393250 RNN393247:RNN393250 RXJ393247:RXJ393250 SHF393247:SHF393250 SRB393247:SRB393250 TAX393247:TAX393250 TKT393247:TKT393250 TUP393247:TUP393250 UEL393247:UEL393250 UOH393247:UOH393250 UYD393247:UYD393250 VHZ393247:VHZ393250 VRV393247:VRV393250 WBR393247:WBR393250 WLN393247:WLN393250 WVJ393247:WVJ393250 B458783:B458786 IX458783:IX458786 ST458783:ST458786 ACP458783:ACP458786 AML458783:AML458786 AWH458783:AWH458786 BGD458783:BGD458786 BPZ458783:BPZ458786 BZV458783:BZV458786 CJR458783:CJR458786 CTN458783:CTN458786 DDJ458783:DDJ458786 DNF458783:DNF458786 DXB458783:DXB458786 EGX458783:EGX458786 EQT458783:EQT458786 FAP458783:FAP458786 FKL458783:FKL458786 FUH458783:FUH458786 GED458783:GED458786 GNZ458783:GNZ458786 GXV458783:GXV458786 HHR458783:HHR458786 HRN458783:HRN458786 IBJ458783:IBJ458786 ILF458783:ILF458786 IVB458783:IVB458786 JEX458783:JEX458786 JOT458783:JOT458786 JYP458783:JYP458786 KIL458783:KIL458786 KSH458783:KSH458786 LCD458783:LCD458786 LLZ458783:LLZ458786 LVV458783:LVV458786 MFR458783:MFR458786 MPN458783:MPN458786 MZJ458783:MZJ458786 NJF458783:NJF458786 NTB458783:NTB458786 OCX458783:OCX458786 OMT458783:OMT458786 OWP458783:OWP458786 PGL458783:PGL458786 PQH458783:PQH458786 QAD458783:QAD458786 QJZ458783:QJZ458786 QTV458783:QTV458786 RDR458783:RDR458786 RNN458783:RNN458786 RXJ458783:RXJ458786 SHF458783:SHF458786 SRB458783:SRB458786 TAX458783:TAX458786 TKT458783:TKT458786 TUP458783:TUP458786 UEL458783:UEL458786 UOH458783:UOH458786 UYD458783:UYD458786 VHZ458783:VHZ458786 VRV458783:VRV458786 WBR458783:WBR458786 WLN458783:WLN458786 WVJ458783:WVJ458786 B524319:B524322 IX524319:IX524322 ST524319:ST524322 ACP524319:ACP524322 AML524319:AML524322 AWH524319:AWH524322 BGD524319:BGD524322 BPZ524319:BPZ524322 BZV524319:BZV524322 CJR524319:CJR524322 CTN524319:CTN524322 DDJ524319:DDJ524322 DNF524319:DNF524322 DXB524319:DXB524322 EGX524319:EGX524322 EQT524319:EQT524322 FAP524319:FAP524322 FKL524319:FKL524322 FUH524319:FUH524322 GED524319:GED524322 GNZ524319:GNZ524322 GXV524319:GXV524322 HHR524319:HHR524322 HRN524319:HRN524322 IBJ524319:IBJ524322 ILF524319:ILF524322 IVB524319:IVB524322 JEX524319:JEX524322 JOT524319:JOT524322 JYP524319:JYP524322 KIL524319:KIL524322 KSH524319:KSH524322 LCD524319:LCD524322 LLZ524319:LLZ524322 LVV524319:LVV524322 MFR524319:MFR524322 MPN524319:MPN524322 MZJ524319:MZJ524322 NJF524319:NJF524322 NTB524319:NTB524322 OCX524319:OCX524322 OMT524319:OMT524322 OWP524319:OWP524322 PGL524319:PGL524322 PQH524319:PQH524322 QAD524319:QAD524322 QJZ524319:QJZ524322 QTV524319:QTV524322 RDR524319:RDR524322 RNN524319:RNN524322 RXJ524319:RXJ524322 SHF524319:SHF524322 SRB524319:SRB524322 TAX524319:TAX524322 TKT524319:TKT524322 TUP524319:TUP524322 UEL524319:UEL524322 UOH524319:UOH524322 UYD524319:UYD524322 VHZ524319:VHZ524322 VRV524319:VRV524322 WBR524319:WBR524322 WLN524319:WLN524322 WVJ524319:WVJ524322 B589855:B589858 IX589855:IX589858 ST589855:ST589858 ACP589855:ACP589858 AML589855:AML589858 AWH589855:AWH589858 BGD589855:BGD589858 BPZ589855:BPZ589858 BZV589855:BZV589858 CJR589855:CJR589858 CTN589855:CTN589858 DDJ589855:DDJ589858 DNF589855:DNF589858 DXB589855:DXB589858 EGX589855:EGX589858 EQT589855:EQT589858 FAP589855:FAP589858 FKL589855:FKL589858 FUH589855:FUH589858 GED589855:GED589858 GNZ589855:GNZ589858 GXV589855:GXV589858 HHR589855:HHR589858 HRN589855:HRN589858 IBJ589855:IBJ589858 ILF589855:ILF589858 IVB589855:IVB589858 JEX589855:JEX589858 JOT589855:JOT589858 JYP589855:JYP589858 KIL589855:KIL589858 KSH589855:KSH589858 LCD589855:LCD589858 LLZ589855:LLZ589858 LVV589855:LVV589858 MFR589855:MFR589858 MPN589855:MPN589858 MZJ589855:MZJ589858 NJF589855:NJF589858 NTB589855:NTB589858 OCX589855:OCX589858 OMT589855:OMT589858 OWP589855:OWP589858 PGL589855:PGL589858 PQH589855:PQH589858 QAD589855:QAD589858 QJZ589855:QJZ589858 QTV589855:QTV589858 RDR589855:RDR589858 RNN589855:RNN589858 RXJ589855:RXJ589858 SHF589855:SHF589858 SRB589855:SRB589858 TAX589855:TAX589858 TKT589855:TKT589858 TUP589855:TUP589858 UEL589855:UEL589858 UOH589855:UOH589858 UYD589855:UYD589858 VHZ589855:VHZ589858 VRV589855:VRV589858 WBR589855:WBR589858 WLN589855:WLN589858 WVJ589855:WVJ589858 B655391:B655394 IX655391:IX655394 ST655391:ST655394 ACP655391:ACP655394 AML655391:AML655394 AWH655391:AWH655394 BGD655391:BGD655394 BPZ655391:BPZ655394 BZV655391:BZV655394 CJR655391:CJR655394 CTN655391:CTN655394 DDJ655391:DDJ655394 DNF655391:DNF655394 DXB655391:DXB655394 EGX655391:EGX655394 EQT655391:EQT655394 FAP655391:FAP655394 FKL655391:FKL655394 FUH655391:FUH655394 GED655391:GED655394 GNZ655391:GNZ655394 GXV655391:GXV655394 HHR655391:HHR655394 HRN655391:HRN655394 IBJ655391:IBJ655394 ILF655391:ILF655394 IVB655391:IVB655394 JEX655391:JEX655394 JOT655391:JOT655394 JYP655391:JYP655394 KIL655391:KIL655394 KSH655391:KSH655394 LCD655391:LCD655394 LLZ655391:LLZ655394 LVV655391:LVV655394 MFR655391:MFR655394 MPN655391:MPN655394 MZJ655391:MZJ655394 NJF655391:NJF655394 NTB655391:NTB655394 OCX655391:OCX655394 OMT655391:OMT655394 OWP655391:OWP655394 PGL655391:PGL655394 PQH655391:PQH655394 QAD655391:QAD655394 QJZ655391:QJZ655394 QTV655391:QTV655394 RDR655391:RDR655394 RNN655391:RNN655394 RXJ655391:RXJ655394 SHF655391:SHF655394 SRB655391:SRB655394 TAX655391:TAX655394 TKT655391:TKT655394 TUP655391:TUP655394 UEL655391:UEL655394 UOH655391:UOH655394 UYD655391:UYD655394 VHZ655391:VHZ655394 VRV655391:VRV655394 WBR655391:WBR655394 WLN655391:WLN655394 WVJ655391:WVJ655394 B720927:B720930 IX720927:IX720930 ST720927:ST720930 ACP720927:ACP720930 AML720927:AML720930 AWH720927:AWH720930 BGD720927:BGD720930 BPZ720927:BPZ720930 BZV720927:BZV720930 CJR720927:CJR720930 CTN720927:CTN720930 DDJ720927:DDJ720930 DNF720927:DNF720930 DXB720927:DXB720930 EGX720927:EGX720930 EQT720927:EQT720930 FAP720927:FAP720930 FKL720927:FKL720930 FUH720927:FUH720930 GED720927:GED720930 GNZ720927:GNZ720930 GXV720927:GXV720930 HHR720927:HHR720930 HRN720927:HRN720930 IBJ720927:IBJ720930 ILF720927:ILF720930 IVB720927:IVB720930 JEX720927:JEX720930 JOT720927:JOT720930 JYP720927:JYP720930 KIL720927:KIL720930 KSH720927:KSH720930 LCD720927:LCD720930 LLZ720927:LLZ720930 LVV720927:LVV720930 MFR720927:MFR720930 MPN720927:MPN720930 MZJ720927:MZJ720930 NJF720927:NJF720930 NTB720927:NTB720930 OCX720927:OCX720930 OMT720927:OMT720930 OWP720927:OWP720930 PGL720927:PGL720930 PQH720927:PQH720930 QAD720927:QAD720930 QJZ720927:QJZ720930 QTV720927:QTV720930 RDR720927:RDR720930 RNN720927:RNN720930 RXJ720927:RXJ720930 SHF720927:SHF720930 SRB720927:SRB720930 TAX720927:TAX720930 TKT720927:TKT720930 TUP720927:TUP720930 UEL720927:UEL720930 UOH720927:UOH720930 UYD720927:UYD720930 VHZ720927:VHZ720930 VRV720927:VRV720930 WBR720927:WBR720930 WLN720927:WLN720930 WVJ720927:WVJ720930 B786463:B786466 IX786463:IX786466 ST786463:ST786466 ACP786463:ACP786466 AML786463:AML786466 AWH786463:AWH786466 BGD786463:BGD786466 BPZ786463:BPZ786466 BZV786463:BZV786466 CJR786463:CJR786466 CTN786463:CTN786466 DDJ786463:DDJ786466 DNF786463:DNF786466 DXB786463:DXB786466 EGX786463:EGX786466 EQT786463:EQT786466 FAP786463:FAP786466 FKL786463:FKL786466 FUH786463:FUH786466 GED786463:GED786466 GNZ786463:GNZ786466 GXV786463:GXV786466 HHR786463:HHR786466 HRN786463:HRN786466 IBJ786463:IBJ786466 ILF786463:ILF786466 IVB786463:IVB786466 JEX786463:JEX786466 JOT786463:JOT786466 JYP786463:JYP786466 KIL786463:KIL786466 KSH786463:KSH786466 LCD786463:LCD786466 LLZ786463:LLZ786466 LVV786463:LVV786466 MFR786463:MFR786466 MPN786463:MPN786466 MZJ786463:MZJ786466 NJF786463:NJF786466 NTB786463:NTB786466 OCX786463:OCX786466 OMT786463:OMT786466 OWP786463:OWP786466 PGL786463:PGL786466 PQH786463:PQH786466 QAD786463:QAD786466 QJZ786463:QJZ786466 QTV786463:QTV786466 RDR786463:RDR786466 RNN786463:RNN786466 RXJ786463:RXJ786466 SHF786463:SHF786466 SRB786463:SRB786466 TAX786463:TAX786466 TKT786463:TKT786466 TUP786463:TUP786466 UEL786463:UEL786466 UOH786463:UOH786466 UYD786463:UYD786466 VHZ786463:VHZ786466 VRV786463:VRV786466 WBR786463:WBR786466 WLN786463:WLN786466 WVJ786463:WVJ786466 B851999:B852002 IX851999:IX852002 ST851999:ST852002 ACP851999:ACP852002 AML851999:AML852002 AWH851999:AWH852002 BGD851999:BGD852002 BPZ851999:BPZ852002 BZV851999:BZV852002 CJR851999:CJR852002 CTN851999:CTN852002 DDJ851999:DDJ852002 DNF851999:DNF852002 DXB851999:DXB852002 EGX851999:EGX852002 EQT851999:EQT852002 FAP851999:FAP852002 FKL851999:FKL852002 FUH851999:FUH852002 GED851999:GED852002 GNZ851999:GNZ852002 GXV851999:GXV852002 HHR851999:HHR852002 HRN851999:HRN852002 IBJ851999:IBJ852002 ILF851999:ILF852002 IVB851999:IVB852002 JEX851999:JEX852002 JOT851999:JOT852002 JYP851999:JYP852002 KIL851999:KIL852002 KSH851999:KSH852002 LCD851999:LCD852002 LLZ851999:LLZ852002 LVV851999:LVV852002 MFR851999:MFR852002 MPN851999:MPN852002 MZJ851999:MZJ852002 NJF851999:NJF852002 NTB851999:NTB852002 OCX851999:OCX852002 OMT851999:OMT852002 OWP851999:OWP852002 PGL851999:PGL852002 PQH851999:PQH852002 QAD851999:QAD852002 QJZ851999:QJZ852002 QTV851999:QTV852002 RDR851999:RDR852002 RNN851999:RNN852002 RXJ851999:RXJ852002 SHF851999:SHF852002 SRB851999:SRB852002 TAX851999:TAX852002 TKT851999:TKT852002 TUP851999:TUP852002 UEL851999:UEL852002 UOH851999:UOH852002 UYD851999:UYD852002 VHZ851999:VHZ852002 VRV851999:VRV852002 WBR851999:WBR852002 WLN851999:WLN852002 WVJ851999:WVJ852002 B917535:B917538 IX917535:IX917538 ST917535:ST917538 ACP917535:ACP917538 AML917535:AML917538 AWH917535:AWH917538 BGD917535:BGD917538 BPZ917535:BPZ917538 BZV917535:BZV917538 CJR917535:CJR917538 CTN917535:CTN917538 DDJ917535:DDJ917538 DNF917535:DNF917538 DXB917535:DXB917538 EGX917535:EGX917538 EQT917535:EQT917538 FAP917535:FAP917538 FKL917535:FKL917538 FUH917535:FUH917538 GED917535:GED917538 GNZ917535:GNZ917538 GXV917535:GXV917538 HHR917535:HHR917538 HRN917535:HRN917538 IBJ917535:IBJ917538 ILF917535:ILF917538 IVB917535:IVB917538 JEX917535:JEX917538 JOT917535:JOT917538 JYP917535:JYP917538 KIL917535:KIL917538 KSH917535:KSH917538 LCD917535:LCD917538 LLZ917535:LLZ917538 LVV917535:LVV917538 MFR917535:MFR917538 MPN917535:MPN917538 MZJ917535:MZJ917538 NJF917535:NJF917538 NTB917535:NTB917538 OCX917535:OCX917538 OMT917535:OMT917538 OWP917535:OWP917538 PGL917535:PGL917538 PQH917535:PQH917538 QAD917535:QAD917538 QJZ917535:QJZ917538 QTV917535:QTV917538 RDR917535:RDR917538 RNN917535:RNN917538 RXJ917535:RXJ917538 SHF917535:SHF917538 SRB917535:SRB917538 TAX917535:TAX917538 TKT917535:TKT917538 TUP917535:TUP917538 UEL917535:UEL917538 UOH917535:UOH917538 UYD917535:UYD917538 VHZ917535:VHZ917538 VRV917535:VRV917538 WBR917535:WBR917538 WLN917535:WLN917538 WVJ917535:WVJ917538 B983071:B983074 IX983071:IX983074 ST983071:ST983074 ACP983071:ACP983074 AML983071:AML983074 AWH983071:AWH983074 BGD983071:BGD983074 BPZ983071:BPZ983074 BZV983071:BZV983074 CJR983071:CJR983074 CTN983071:CTN983074 DDJ983071:DDJ983074 DNF983071:DNF983074 DXB983071:DXB983074 EGX983071:EGX983074 EQT983071:EQT983074 FAP983071:FAP983074 FKL983071:FKL983074 FUH983071:FUH983074 GED983071:GED983074 GNZ983071:GNZ983074 GXV983071:GXV983074 HHR983071:HHR983074 HRN983071:HRN983074 IBJ983071:IBJ983074 ILF983071:ILF983074 IVB983071:IVB983074 JEX983071:JEX983074 JOT983071:JOT983074 JYP983071:JYP983074 KIL983071:KIL983074 KSH983071:KSH983074 LCD983071:LCD983074 LLZ983071:LLZ983074 LVV983071:LVV983074 MFR983071:MFR983074 MPN983071:MPN983074 MZJ983071:MZJ983074 NJF983071:NJF983074 NTB983071:NTB983074 OCX983071:OCX983074 OMT983071:OMT983074 OWP983071:OWP983074 PGL983071:PGL983074 PQH983071:PQH983074 QAD983071:QAD983074 QJZ983071:QJZ983074 QTV983071:QTV983074 RDR983071:RDR983074 RNN983071:RNN983074 RXJ983071:RXJ983074 SHF983071:SHF983074 SRB983071:SRB983074 TAX983071:TAX983074 TKT983071:TKT983074 TUP983071:TUP983074 UEL983071:UEL983074 UOH983071:UOH983074 UYD983071:UYD983074 VHZ983071:VHZ983074 VRV983071:VRV983074 WBR983071:WBR983074 WLN983071:WLN983074 WVJ983071:WVJ983074">
      <formula1>"合营企业,联营企业"</formula1>
    </dataValidation>
    <dataValidation type="list" allowBlank="1" showInputMessage="1" showErrorMessage="1" sqref="C9:C11 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WVK983049:WVK983051 C31:C33 IY31:IY33 SU31:SU33 ACQ31:ACQ33 AMM31:AMM33 AWI31:AWI33 BGE31:BGE33 BQA31:BQA33 BZW31:BZW33 CJS31:CJS33 CTO31:CTO33 DDK31:DDK33 DNG31:DNG33 DXC31:DXC33 EGY31:EGY33 EQU31:EQU33 FAQ31:FAQ33 FKM31:FKM33 FUI31:FUI33 GEE31:GEE33 GOA31:GOA33 GXW31:GXW33 HHS31:HHS33 HRO31:HRO33 IBK31:IBK33 ILG31:ILG33 IVC31:IVC33 JEY31:JEY33 JOU31:JOU33 JYQ31:JYQ33 KIM31:KIM33 KSI31:KSI33 LCE31:LCE33 LMA31:LMA33 LVW31:LVW33 MFS31:MFS33 MPO31:MPO33 MZK31:MZK33 NJG31:NJG33 NTC31:NTC33 OCY31:OCY33 OMU31:OMU33 OWQ31:OWQ33 PGM31:PGM33 PQI31:PQI33 QAE31:QAE33 QKA31:QKA33 QTW31:QTW33 RDS31:RDS33 RNO31:RNO33 RXK31:RXK33 SHG31:SHG33 SRC31:SRC33 TAY31:TAY33 TKU31:TKU33 TUQ31:TUQ33 UEM31:UEM33 UOI31:UOI33 UYE31:UYE33 VIA31:VIA33 VRW31:VRW33 WBS31:WBS33 WLO31:WLO33 WVK31:WVK33 C65567:C65569 IY65567:IY65569 SU65567:SU65569 ACQ65567:ACQ65569 AMM65567:AMM65569 AWI65567:AWI65569 BGE65567:BGE65569 BQA65567:BQA65569 BZW65567:BZW65569 CJS65567:CJS65569 CTO65567:CTO65569 DDK65567:DDK65569 DNG65567:DNG65569 DXC65567:DXC65569 EGY65567:EGY65569 EQU65567:EQU65569 FAQ65567:FAQ65569 FKM65567:FKM65569 FUI65567:FUI65569 GEE65567:GEE65569 GOA65567:GOA65569 GXW65567:GXW65569 HHS65567:HHS65569 HRO65567:HRO65569 IBK65567:IBK65569 ILG65567:ILG65569 IVC65567:IVC65569 JEY65567:JEY65569 JOU65567:JOU65569 JYQ65567:JYQ65569 KIM65567:KIM65569 KSI65567:KSI65569 LCE65567:LCE65569 LMA65567:LMA65569 LVW65567:LVW65569 MFS65567:MFS65569 MPO65567:MPO65569 MZK65567:MZK65569 NJG65567:NJG65569 NTC65567:NTC65569 OCY65567:OCY65569 OMU65567:OMU65569 OWQ65567:OWQ65569 PGM65567:PGM65569 PQI65567:PQI65569 QAE65567:QAE65569 QKA65567:QKA65569 QTW65567:QTW65569 RDS65567:RDS65569 RNO65567:RNO65569 RXK65567:RXK65569 SHG65567:SHG65569 SRC65567:SRC65569 TAY65567:TAY65569 TKU65567:TKU65569 TUQ65567:TUQ65569 UEM65567:UEM65569 UOI65567:UOI65569 UYE65567:UYE65569 VIA65567:VIA65569 VRW65567:VRW65569 WBS65567:WBS65569 WLO65567:WLO65569 WVK65567:WVK65569 C131103:C131105 IY131103:IY131105 SU131103:SU131105 ACQ131103:ACQ131105 AMM131103:AMM131105 AWI131103:AWI131105 BGE131103:BGE131105 BQA131103:BQA131105 BZW131103:BZW131105 CJS131103:CJS131105 CTO131103:CTO131105 DDK131103:DDK131105 DNG131103:DNG131105 DXC131103:DXC131105 EGY131103:EGY131105 EQU131103:EQU131105 FAQ131103:FAQ131105 FKM131103:FKM131105 FUI131103:FUI131105 GEE131103:GEE131105 GOA131103:GOA131105 GXW131103:GXW131105 HHS131103:HHS131105 HRO131103:HRO131105 IBK131103:IBK131105 ILG131103:ILG131105 IVC131103:IVC131105 JEY131103:JEY131105 JOU131103:JOU131105 JYQ131103:JYQ131105 KIM131103:KIM131105 KSI131103:KSI131105 LCE131103:LCE131105 LMA131103:LMA131105 LVW131103:LVW131105 MFS131103:MFS131105 MPO131103:MPO131105 MZK131103:MZK131105 NJG131103:NJG131105 NTC131103:NTC131105 OCY131103:OCY131105 OMU131103:OMU131105 OWQ131103:OWQ131105 PGM131103:PGM131105 PQI131103:PQI131105 QAE131103:QAE131105 QKA131103:QKA131105 QTW131103:QTW131105 RDS131103:RDS131105 RNO131103:RNO131105 RXK131103:RXK131105 SHG131103:SHG131105 SRC131103:SRC131105 TAY131103:TAY131105 TKU131103:TKU131105 TUQ131103:TUQ131105 UEM131103:UEM131105 UOI131103:UOI131105 UYE131103:UYE131105 VIA131103:VIA131105 VRW131103:VRW131105 WBS131103:WBS131105 WLO131103:WLO131105 WVK131103:WVK131105 C196639:C196641 IY196639:IY196641 SU196639:SU196641 ACQ196639:ACQ196641 AMM196639:AMM196641 AWI196639:AWI196641 BGE196639:BGE196641 BQA196639:BQA196641 BZW196639:BZW196641 CJS196639:CJS196641 CTO196639:CTO196641 DDK196639:DDK196641 DNG196639:DNG196641 DXC196639:DXC196641 EGY196639:EGY196641 EQU196639:EQU196641 FAQ196639:FAQ196641 FKM196639:FKM196641 FUI196639:FUI196641 GEE196639:GEE196641 GOA196639:GOA196641 GXW196639:GXW196641 HHS196639:HHS196641 HRO196639:HRO196641 IBK196639:IBK196641 ILG196639:ILG196641 IVC196639:IVC196641 JEY196639:JEY196641 JOU196639:JOU196641 JYQ196639:JYQ196641 KIM196639:KIM196641 KSI196639:KSI196641 LCE196639:LCE196641 LMA196639:LMA196641 LVW196639:LVW196641 MFS196639:MFS196641 MPO196639:MPO196641 MZK196639:MZK196641 NJG196639:NJG196641 NTC196639:NTC196641 OCY196639:OCY196641 OMU196639:OMU196641 OWQ196639:OWQ196641 PGM196639:PGM196641 PQI196639:PQI196641 QAE196639:QAE196641 QKA196639:QKA196641 QTW196639:QTW196641 RDS196639:RDS196641 RNO196639:RNO196641 RXK196639:RXK196641 SHG196639:SHG196641 SRC196639:SRC196641 TAY196639:TAY196641 TKU196639:TKU196641 TUQ196639:TUQ196641 UEM196639:UEM196641 UOI196639:UOI196641 UYE196639:UYE196641 VIA196639:VIA196641 VRW196639:VRW196641 WBS196639:WBS196641 WLO196639:WLO196641 WVK196639:WVK196641 C262175:C262177 IY262175:IY262177 SU262175:SU262177 ACQ262175:ACQ262177 AMM262175:AMM262177 AWI262175:AWI262177 BGE262175:BGE262177 BQA262175:BQA262177 BZW262175:BZW262177 CJS262175:CJS262177 CTO262175:CTO262177 DDK262175:DDK262177 DNG262175:DNG262177 DXC262175:DXC262177 EGY262175:EGY262177 EQU262175:EQU262177 FAQ262175:FAQ262177 FKM262175:FKM262177 FUI262175:FUI262177 GEE262175:GEE262177 GOA262175:GOA262177 GXW262175:GXW262177 HHS262175:HHS262177 HRO262175:HRO262177 IBK262175:IBK262177 ILG262175:ILG262177 IVC262175:IVC262177 JEY262175:JEY262177 JOU262175:JOU262177 JYQ262175:JYQ262177 KIM262175:KIM262177 KSI262175:KSI262177 LCE262175:LCE262177 LMA262175:LMA262177 LVW262175:LVW262177 MFS262175:MFS262177 MPO262175:MPO262177 MZK262175:MZK262177 NJG262175:NJG262177 NTC262175:NTC262177 OCY262175:OCY262177 OMU262175:OMU262177 OWQ262175:OWQ262177 PGM262175:PGM262177 PQI262175:PQI262177 QAE262175:QAE262177 QKA262175:QKA262177 QTW262175:QTW262177 RDS262175:RDS262177 RNO262175:RNO262177 RXK262175:RXK262177 SHG262175:SHG262177 SRC262175:SRC262177 TAY262175:TAY262177 TKU262175:TKU262177 TUQ262175:TUQ262177 UEM262175:UEM262177 UOI262175:UOI262177 UYE262175:UYE262177 VIA262175:VIA262177 VRW262175:VRW262177 WBS262175:WBS262177 WLO262175:WLO262177 WVK262175:WVK262177 C327711:C327713 IY327711:IY327713 SU327711:SU327713 ACQ327711:ACQ327713 AMM327711:AMM327713 AWI327711:AWI327713 BGE327711:BGE327713 BQA327711:BQA327713 BZW327711:BZW327713 CJS327711:CJS327713 CTO327711:CTO327713 DDK327711:DDK327713 DNG327711:DNG327713 DXC327711:DXC327713 EGY327711:EGY327713 EQU327711:EQU327713 FAQ327711:FAQ327713 FKM327711:FKM327713 FUI327711:FUI327713 GEE327711:GEE327713 GOA327711:GOA327713 GXW327711:GXW327713 HHS327711:HHS327713 HRO327711:HRO327713 IBK327711:IBK327713 ILG327711:ILG327713 IVC327711:IVC327713 JEY327711:JEY327713 JOU327711:JOU327713 JYQ327711:JYQ327713 KIM327711:KIM327713 KSI327711:KSI327713 LCE327711:LCE327713 LMA327711:LMA327713 LVW327711:LVW327713 MFS327711:MFS327713 MPO327711:MPO327713 MZK327711:MZK327713 NJG327711:NJG327713 NTC327711:NTC327713 OCY327711:OCY327713 OMU327711:OMU327713 OWQ327711:OWQ327713 PGM327711:PGM327713 PQI327711:PQI327713 QAE327711:QAE327713 QKA327711:QKA327713 QTW327711:QTW327713 RDS327711:RDS327713 RNO327711:RNO327713 RXK327711:RXK327713 SHG327711:SHG327713 SRC327711:SRC327713 TAY327711:TAY327713 TKU327711:TKU327713 TUQ327711:TUQ327713 UEM327711:UEM327713 UOI327711:UOI327713 UYE327711:UYE327713 VIA327711:VIA327713 VRW327711:VRW327713 WBS327711:WBS327713 WLO327711:WLO327713 WVK327711:WVK327713 C393247:C393249 IY393247:IY393249 SU393247:SU393249 ACQ393247:ACQ393249 AMM393247:AMM393249 AWI393247:AWI393249 BGE393247:BGE393249 BQA393247:BQA393249 BZW393247:BZW393249 CJS393247:CJS393249 CTO393247:CTO393249 DDK393247:DDK393249 DNG393247:DNG393249 DXC393247:DXC393249 EGY393247:EGY393249 EQU393247:EQU393249 FAQ393247:FAQ393249 FKM393247:FKM393249 FUI393247:FUI393249 GEE393247:GEE393249 GOA393247:GOA393249 GXW393247:GXW393249 HHS393247:HHS393249 HRO393247:HRO393249 IBK393247:IBK393249 ILG393247:ILG393249 IVC393247:IVC393249 JEY393247:JEY393249 JOU393247:JOU393249 JYQ393247:JYQ393249 KIM393247:KIM393249 KSI393247:KSI393249 LCE393247:LCE393249 LMA393247:LMA393249 LVW393247:LVW393249 MFS393247:MFS393249 MPO393247:MPO393249 MZK393247:MZK393249 NJG393247:NJG393249 NTC393247:NTC393249 OCY393247:OCY393249 OMU393247:OMU393249 OWQ393247:OWQ393249 PGM393247:PGM393249 PQI393247:PQI393249 QAE393247:QAE393249 QKA393247:QKA393249 QTW393247:QTW393249 RDS393247:RDS393249 RNO393247:RNO393249 RXK393247:RXK393249 SHG393247:SHG393249 SRC393247:SRC393249 TAY393247:TAY393249 TKU393247:TKU393249 TUQ393247:TUQ393249 UEM393247:UEM393249 UOI393247:UOI393249 UYE393247:UYE393249 VIA393247:VIA393249 VRW393247:VRW393249 WBS393247:WBS393249 WLO393247:WLO393249 WVK393247:WVK393249 C458783:C458785 IY458783:IY458785 SU458783:SU458785 ACQ458783:ACQ458785 AMM458783:AMM458785 AWI458783:AWI458785 BGE458783:BGE458785 BQA458783:BQA458785 BZW458783:BZW458785 CJS458783:CJS458785 CTO458783:CTO458785 DDK458783:DDK458785 DNG458783:DNG458785 DXC458783:DXC458785 EGY458783:EGY458785 EQU458783:EQU458785 FAQ458783:FAQ458785 FKM458783:FKM458785 FUI458783:FUI458785 GEE458783:GEE458785 GOA458783:GOA458785 GXW458783:GXW458785 HHS458783:HHS458785 HRO458783:HRO458785 IBK458783:IBK458785 ILG458783:ILG458785 IVC458783:IVC458785 JEY458783:JEY458785 JOU458783:JOU458785 JYQ458783:JYQ458785 KIM458783:KIM458785 KSI458783:KSI458785 LCE458783:LCE458785 LMA458783:LMA458785 LVW458783:LVW458785 MFS458783:MFS458785 MPO458783:MPO458785 MZK458783:MZK458785 NJG458783:NJG458785 NTC458783:NTC458785 OCY458783:OCY458785 OMU458783:OMU458785 OWQ458783:OWQ458785 PGM458783:PGM458785 PQI458783:PQI458785 QAE458783:QAE458785 QKA458783:QKA458785 QTW458783:QTW458785 RDS458783:RDS458785 RNO458783:RNO458785 RXK458783:RXK458785 SHG458783:SHG458785 SRC458783:SRC458785 TAY458783:TAY458785 TKU458783:TKU458785 TUQ458783:TUQ458785 UEM458783:UEM458785 UOI458783:UOI458785 UYE458783:UYE458785 VIA458783:VIA458785 VRW458783:VRW458785 WBS458783:WBS458785 WLO458783:WLO458785 WVK458783:WVK458785 C524319:C524321 IY524319:IY524321 SU524319:SU524321 ACQ524319:ACQ524321 AMM524319:AMM524321 AWI524319:AWI524321 BGE524319:BGE524321 BQA524319:BQA524321 BZW524319:BZW524321 CJS524319:CJS524321 CTO524319:CTO524321 DDK524319:DDK524321 DNG524319:DNG524321 DXC524319:DXC524321 EGY524319:EGY524321 EQU524319:EQU524321 FAQ524319:FAQ524321 FKM524319:FKM524321 FUI524319:FUI524321 GEE524319:GEE524321 GOA524319:GOA524321 GXW524319:GXW524321 HHS524319:HHS524321 HRO524319:HRO524321 IBK524319:IBK524321 ILG524319:ILG524321 IVC524319:IVC524321 JEY524319:JEY524321 JOU524319:JOU524321 JYQ524319:JYQ524321 KIM524319:KIM524321 KSI524319:KSI524321 LCE524319:LCE524321 LMA524319:LMA524321 LVW524319:LVW524321 MFS524319:MFS524321 MPO524319:MPO524321 MZK524319:MZK524321 NJG524319:NJG524321 NTC524319:NTC524321 OCY524319:OCY524321 OMU524319:OMU524321 OWQ524319:OWQ524321 PGM524319:PGM524321 PQI524319:PQI524321 QAE524319:QAE524321 QKA524319:QKA524321 QTW524319:QTW524321 RDS524319:RDS524321 RNO524319:RNO524321 RXK524319:RXK524321 SHG524319:SHG524321 SRC524319:SRC524321 TAY524319:TAY524321 TKU524319:TKU524321 TUQ524319:TUQ524321 UEM524319:UEM524321 UOI524319:UOI524321 UYE524319:UYE524321 VIA524319:VIA524321 VRW524319:VRW524321 WBS524319:WBS524321 WLO524319:WLO524321 WVK524319:WVK524321 C589855:C589857 IY589855:IY589857 SU589855:SU589857 ACQ589855:ACQ589857 AMM589855:AMM589857 AWI589855:AWI589857 BGE589855:BGE589857 BQA589855:BQA589857 BZW589855:BZW589857 CJS589855:CJS589857 CTO589855:CTO589857 DDK589855:DDK589857 DNG589855:DNG589857 DXC589855:DXC589857 EGY589855:EGY589857 EQU589855:EQU589857 FAQ589855:FAQ589857 FKM589855:FKM589857 FUI589855:FUI589857 GEE589855:GEE589857 GOA589855:GOA589857 GXW589855:GXW589857 HHS589855:HHS589857 HRO589855:HRO589857 IBK589855:IBK589857 ILG589855:ILG589857 IVC589855:IVC589857 JEY589855:JEY589857 JOU589855:JOU589857 JYQ589855:JYQ589857 KIM589855:KIM589857 KSI589855:KSI589857 LCE589855:LCE589857 LMA589855:LMA589857 LVW589855:LVW589857 MFS589855:MFS589857 MPO589855:MPO589857 MZK589855:MZK589857 NJG589855:NJG589857 NTC589855:NTC589857 OCY589855:OCY589857 OMU589855:OMU589857 OWQ589855:OWQ589857 PGM589855:PGM589857 PQI589855:PQI589857 QAE589855:QAE589857 QKA589855:QKA589857 QTW589855:QTW589857 RDS589855:RDS589857 RNO589855:RNO589857 RXK589855:RXK589857 SHG589855:SHG589857 SRC589855:SRC589857 TAY589855:TAY589857 TKU589855:TKU589857 TUQ589855:TUQ589857 UEM589855:UEM589857 UOI589855:UOI589857 UYE589855:UYE589857 VIA589855:VIA589857 VRW589855:VRW589857 WBS589855:WBS589857 WLO589855:WLO589857 WVK589855:WVK589857 C655391:C655393 IY655391:IY655393 SU655391:SU655393 ACQ655391:ACQ655393 AMM655391:AMM655393 AWI655391:AWI655393 BGE655391:BGE655393 BQA655391:BQA655393 BZW655391:BZW655393 CJS655391:CJS655393 CTO655391:CTO655393 DDK655391:DDK655393 DNG655391:DNG655393 DXC655391:DXC655393 EGY655391:EGY655393 EQU655391:EQU655393 FAQ655391:FAQ655393 FKM655391:FKM655393 FUI655391:FUI655393 GEE655391:GEE655393 GOA655391:GOA655393 GXW655391:GXW655393 HHS655391:HHS655393 HRO655391:HRO655393 IBK655391:IBK655393 ILG655391:ILG655393 IVC655391:IVC655393 JEY655391:JEY655393 JOU655391:JOU655393 JYQ655391:JYQ655393 KIM655391:KIM655393 KSI655391:KSI655393 LCE655391:LCE655393 LMA655391:LMA655393 LVW655391:LVW655393 MFS655391:MFS655393 MPO655391:MPO655393 MZK655391:MZK655393 NJG655391:NJG655393 NTC655391:NTC655393 OCY655391:OCY655393 OMU655391:OMU655393 OWQ655391:OWQ655393 PGM655391:PGM655393 PQI655391:PQI655393 QAE655391:QAE655393 QKA655391:QKA655393 QTW655391:QTW655393 RDS655391:RDS655393 RNO655391:RNO655393 RXK655391:RXK655393 SHG655391:SHG655393 SRC655391:SRC655393 TAY655391:TAY655393 TKU655391:TKU655393 TUQ655391:TUQ655393 UEM655391:UEM655393 UOI655391:UOI655393 UYE655391:UYE655393 VIA655391:VIA655393 VRW655391:VRW655393 WBS655391:WBS655393 WLO655391:WLO655393 WVK655391:WVK655393 C720927:C720929 IY720927:IY720929 SU720927:SU720929 ACQ720927:ACQ720929 AMM720927:AMM720929 AWI720927:AWI720929 BGE720927:BGE720929 BQA720927:BQA720929 BZW720927:BZW720929 CJS720927:CJS720929 CTO720927:CTO720929 DDK720927:DDK720929 DNG720927:DNG720929 DXC720927:DXC720929 EGY720927:EGY720929 EQU720927:EQU720929 FAQ720927:FAQ720929 FKM720927:FKM720929 FUI720927:FUI720929 GEE720927:GEE720929 GOA720927:GOA720929 GXW720927:GXW720929 HHS720927:HHS720929 HRO720927:HRO720929 IBK720927:IBK720929 ILG720927:ILG720929 IVC720927:IVC720929 JEY720927:JEY720929 JOU720927:JOU720929 JYQ720927:JYQ720929 KIM720927:KIM720929 KSI720927:KSI720929 LCE720927:LCE720929 LMA720927:LMA720929 LVW720927:LVW720929 MFS720927:MFS720929 MPO720927:MPO720929 MZK720927:MZK720929 NJG720927:NJG720929 NTC720927:NTC720929 OCY720927:OCY720929 OMU720927:OMU720929 OWQ720927:OWQ720929 PGM720927:PGM720929 PQI720927:PQI720929 QAE720927:QAE720929 QKA720927:QKA720929 QTW720927:QTW720929 RDS720927:RDS720929 RNO720927:RNO720929 RXK720927:RXK720929 SHG720927:SHG720929 SRC720927:SRC720929 TAY720927:TAY720929 TKU720927:TKU720929 TUQ720927:TUQ720929 UEM720927:UEM720929 UOI720927:UOI720929 UYE720927:UYE720929 VIA720927:VIA720929 VRW720927:VRW720929 WBS720927:WBS720929 WLO720927:WLO720929 WVK720927:WVK720929 C786463:C786465 IY786463:IY786465 SU786463:SU786465 ACQ786463:ACQ786465 AMM786463:AMM786465 AWI786463:AWI786465 BGE786463:BGE786465 BQA786463:BQA786465 BZW786463:BZW786465 CJS786463:CJS786465 CTO786463:CTO786465 DDK786463:DDK786465 DNG786463:DNG786465 DXC786463:DXC786465 EGY786463:EGY786465 EQU786463:EQU786465 FAQ786463:FAQ786465 FKM786463:FKM786465 FUI786463:FUI786465 GEE786463:GEE786465 GOA786463:GOA786465 GXW786463:GXW786465 HHS786463:HHS786465 HRO786463:HRO786465 IBK786463:IBK786465 ILG786463:ILG786465 IVC786463:IVC786465 JEY786463:JEY786465 JOU786463:JOU786465 JYQ786463:JYQ786465 KIM786463:KIM786465 KSI786463:KSI786465 LCE786463:LCE786465 LMA786463:LMA786465 LVW786463:LVW786465 MFS786463:MFS786465 MPO786463:MPO786465 MZK786463:MZK786465 NJG786463:NJG786465 NTC786463:NTC786465 OCY786463:OCY786465 OMU786463:OMU786465 OWQ786463:OWQ786465 PGM786463:PGM786465 PQI786463:PQI786465 QAE786463:QAE786465 QKA786463:QKA786465 QTW786463:QTW786465 RDS786463:RDS786465 RNO786463:RNO786465 RXK786463:RXK786465 SHG786463:SHG786465 SRC786463:SRC786465 TAY786463:TAY786465 TKU786463:TKU786465 TUQ786463:TUQ786465 UEM786463:UEM786465 UOI786463:UOI786465 UYE786463:UYE786465 VIA786463:VIA786465 VRW786463:VRW786465 WBS786463:WBS786465 WLO786463:WLO786465 WVK786463:WVK786465 C851999:C852001 IY851999:IY852001 SU851999:SU852001 ACQ851999:ACQ852001 AMM851999:AMM852001 AWI851999:AWI852001 BGE851999:BGE852001 BQA851999:BQA852001 BZW851999:BZW852001 CJS851999:CJS852001 CTO851999:CTO852001 DDK851999:DDK852001 DNG851999:DNG852001 DXC851999:DXC852001 EGY851999:EGY852001 EQU851999:EQU852001 FAQ851999:FAQ852001 FKM851999:FKM852001 FUI851999:FUI852001 GEE851999:GEE852001 GOA851999:GOA852001 GXW851999:GXW852001 HHS851999:HHS852001 HRO851999:HRO852001 IBK851999:IBK852001 ILG851999:ILG852001 IVC851999:IVC852001 JEY851999:JEY852001 JOU851999:JOU852001 JYQ851999:JYQ852001 KIM851999:KIM852001 KSI851999:KSI852001 LCE851999:LCE852001 LMA851999:LMA852001 LVW851999:LVW852001 MFS851999:MFS852001 MPO851999:MPO852001 MZK851999:MZK852001 NJG851999:NJG852001 NTC851999:NTC852001 OCY851999:OCY852001 OMU851999:OMU852001 OWQ851999:OWQ852001 PGM851999:PGM852001 PQI851999:PQI852001 QAE851999:QAE852001 QKA851999:QKA852001 QTW851999:QTW852001 RDS851999:RDS852001 RNO851999:RNO852001 RXK851999:RXK852001 SHG851999:SHG852001 SRC851999:SRC852001 TAY851999:TAY852001 TKU851999:TKU852001 TUQ851999:TUQ852001 UEM851999:UEM852001 UOI851999:UOI852001 UYE851999:UYE852001 VIA851999:VIA852001 VRW851999:VRW852001 WBS851999:WBS852001 WLO851999:WLO852001 WVK851999:WVK852001 C917535:C917537 IY917535:IY917537 SU917535:SU917537 ACQ917535:ACQ917537 AMM917535:AMM917537 AWI917535:AWI917537 BGE917535:BGE917537 BQA917535:BQA917537 BZW917535:BZW917537 CJS917535:CJS917537 CTO917535:CTO917537 DDK917535:DDK917537 DNG917535:DNG917537 DXC917535:DXC917537 EGY917535:EGY917537 EQU917535:EQU917537 FAQ917535:FAQ917537 FKM917535:FKM917537 FUI917535:FUI917537 GEE917535:GEE917537 GOA917535:GOA917537 GXW917535:GXW917537 HHS917535:HHS917537 HRO917535:HRO917537 IBK917535:IBK917537 ILG917535:ILG917537 IVC917535:IVC917537 JEY917535:JEY917537 JOU917535:JOU917537 JYQ917535:JYQ917537 KIM917535:KIM917537 KSI917535:KSI917537 LCE917535:LCE917537 LMA917535:LMA917537 LVW917535:LVW917537 MFS917535:MFS917537 MPO917535:MPO917537 MZK917535:MZK917537 NJG917535:NJG917537 NTC917535:NTC917537 OCY917535:OCY917537 OMU917535:OMU917537 OWQ917535:OWQ917537 PGM917535:PGM917537 PQI917535:PQI917537 QAE917535:QAE917537 QKA917535:QKA917537 QTW917535:QTW917537 RDS917535:RDS917537 RNO917535:RNO917537 RXK917535:RXK917537 SHG917535:SHG917537 SRC917535:SRC917537 TAY917535:TAY917537 TKU917535:TKU917537 TUQ917535:TUQ917537 UEM917535:UEM917537 UOI917535:UOI917537 UYE917535:UYE917537 VIA917535:VIA917537 VRW917535:VRW917537 WBS917535:WBS917537 WLO917535:WLO917537 WVK917535:WVK917537 C983071:C983073 IY983071:IY983073 SU983071:SU983073 ACQ983071:ACQ983073 AMM983071:AMM983073 AWI983071:AWI983073 BGE983071:BGE983073 BQA983071:BQA983073 BZW983071:BZW983073 CJS983071:CJS983073 CTO983071:CTO983073 DDK983071:DDK983073 DNG983071:DNG983073 DXC983071:DXC983073 EGY983071:EGY983073 EQU983071:EQU983073 FAQ983071:FAQ983073 FKM983071:FKM983073 FUI983071:FUI983073 GEE983071:GEE983073 GOA983071:GOA983073 GXW983071:GXW983073 HHS983071:HHS983073 HRO983071:HRO983073 IBK983071:IBK983073 ILG983071:ILG983073 IVC983071:IVC983073 JEY983071:JEY983073 JOU983071:JOU983073 JYQ983071:JYQ983073 KIM983071:KIM983073 KSI983071:KSI983073 LCE983071:LCE983073 LMA983071:LMA983073 LVW983071:LVW983073 MFS983071:MFS983073 MPO983071:MPO983073 MZK983071:MZK983073 NJG983071:NJG983073 NTC983071:NTC983073 OCY983071:OCY983073 OMU983071:OMU983073 OWQ983071:OWQ983073 PGM983071:PGM983073 PQI983071:PQI983073 QAE983071:QAE983073 QKA983071:QKA983073 QTW983071:QTW983073 RDS983071:RDS983073 RNO983071:RNO983073 RXK983071:RXK983073 SHG983071:SHG983073 SRC983071:SRC983073 TAY983071:TAY983073 TKU983071:TKU983073 TUQ983071:TUQ983073 UEM983071:UEM983073 UOI983071:UOI983073 UYE983071:UYE983073 VIA983071:VIA983073 VRW983071:VRW983073 WBS983071:WBS983073 WLO983071:WLO983073 WVK983071:WVK983073 C22:C25 IY22:IY25 SU22:SU25 ACQ22:ACQ25 AMM22:AMM25 AWI22:AWI25 BGE22:BGE25 BQA22:BQA25 BZW22:BZW25 CJS22:CJS25 CTO22:CTO25 DDK22:DDK25 DNG22:DNG25 DXC22:DXC25 EGY22:EGY25 EQU22:EQU25 FAQ22:FAQ25 FKM22:FKM25 FUI22:FUI25 GEE22:GEE25 GOA22:GOA25 GXW22:GXW25 HHS22:HHS25 HRO22:HRO25 IBK22:IBK25 ILG22:ILG25 IVC22:IVC25 JEY22:JEY25 JOU22:JOU25 JYQ22:JYQ25 KIM22:KIM25 KSI22:KSI25 LCE22:LCE25 LMA22:LMA25 LVW22:LVW25 MFS22:MFS25 MPO22:MPO25 MZK22:MZK25 NJG22:NJG25 NTC22:NTC25 OCY22:OCY25 OMU22:OMU25 OWQ22:OWQ25 PGM22:PGM25 PQI22:PQI25 QAE22:QAE25 QKA22:QKA25 QTW22:QTW25 RDS22:RDS25 RNO22:RNO25 RXK22:RXK25 SHG22:SHG25 SRC22:SRC25 TAY22:TAY25 TKU22:TKU25 TUQ22:TUQ25 UEM22:UEM25 UOI22:UOI25 UYE22:UYE25 VIA22:VIA25 VRW22:VRW25 WBS22:WBS25 WLO22:WLO25 WVK22:WVK25 C65558:C65561 IY65558:IY65561 SU65558:SU65561 ACQ65558:ACQ65561 AMM65558:AMM65561 AWI65558:AWI65561 BGE65558:BGE65561 BQA65558:BQA65561 BZW65558:BZW65561 CJS65558:CJS65561 CTO65558:CTO65561 DDK65558:DDK65561 DNG65558:DNG65561 DXC65558:DXC65561 EGY65558:EGY65561 EQU65558:EQU65561 FAQ65558:FAQ65561 FKM65558:FKM65561 FUI65558:FUI65561 GEE65558:GEE65561 GOA65558:GOA65561 GXW65558:GXW65561 HHS65558:HHS65561 HRO65558:HRO65561 IBK65558:IBK65561 ILG65558:ILG65561 IVC65558:IVC65561 JEY65558:JEY65561 JOU65558:JOU65561 JYQ65558:JYQ65561 KIM65558:KIM65561 KSI65558:KSI65561 LCE65558:LCE65561 LMA65558:LMA65561 LVW65558:LVW65561 MFS65558:MFS65561 MPO65558:MPO65561 MZK65558:MZK65561 NJG65558:NJG65561 NTC65558:NTC65561 OCY65558:OCY65561 OMU65558:OMU65561 OWQ65558:OWQ65561 PGM65558:PGM65561 PQI65558:PQI65561 QAE65558:QAE65561 QKA65558:QKA65561 QTW65558:QTW65561 RDS65558:RDS65561 RNO65558:RNO65561 RXK65558:RXK65561 SHG65558:SHG65561 SRC65558:SRC65561 TAY65558:TAY65561 TKU65558:TKU65561 TUQ65558:TUQ65561 UEM65558:UEM65561 UOI65558:UOI65561 UYE65558:UYE65561 VIA65558:VIA65561 VRW65558:VRW65561 WBS65558:WBS65561 WLO65558:WLO65561 WVK65558:WVK65561 C131094:C131097 IY131094:IY131097 SU131094:SU131097 ACQ131094:ACQ131097 AMM131094:AMM131097 AWI131094:AWI131097 BGE131094:BGE131097 BQA131094:BQA131097 BZW131094:BZW131097 CJS131094:CJS131097 CTO131094:CTO131097 DDK131094:DDK131097 DNG131094:DNG131097 DXC131094:DXC131097 EGY131094:EGY131097 EQU131094:EQU131097 FAQ131094:FAQ131097 FKM131094:FKM131097 FUI131094:FUI131097 GEE131094:GEE131097 GOA131094:GOA131097 GXW131094:GXW131097 HHS131094:HHS131097 HRO131094:HRO131097 IBK131094:IBK131097 ILG131094:ILG131097 IVC131094:IVC131097 JEY131094:JEY131097 JOU131094:JOU131097 JYQ131094:JYQ131097 KIM131094:KIM131097 KSI131094:KSI131097 LCE131094:LCE131097 LMA131094:LMA131097 LVW131094:LVW131097 MFS131094:MFS131097 MPO131094:MPO131097 MZK131094:MZK131097 NJG131094:NJG131097 NTC131094:NTC131097 OCY131094:OCY131097 OMU131094:OMU131097 OWQ131094:OWQ131097 PGM131094:PGM131097 PQI131094:PQI131097 QAE131094:QAE131097 QKA131094:QKA131097 QTW131094:QTW131097 RDS131094:RDS131097 RNO131094:RNO131097 RXK131094:RXK131097 SHG131094:SHG131097 SRC131094:SRC131097 TAY131094:TAY131097 TKU131094:TKU131097 TUQ131094:TUQ131097 UEM131094:UEM131097 UOI131094:UOI131097 UYE131094:UYE131097 VIA131094:VIA131097 VRW131094:VRW131097 WBS131094:WBS131097 WLO131094:WLO131097 WVK131094:WVK131097 C196630:C196633 IY196630:IY196633 SU196630:SU196633 ACQ196630:ACQ196633 AMM196630:AMM196633 AWI196630:AWI196633 BGE196630:BGE196633 BQA196630:BQA196633 BZW196630:BZW196633 CJS196630:CJS196633 CTO196630:CTO196633 DDK196630:DDK196633 DNG196630:DNG196633 DXC196630:DXC196633 EGY196630:EGY196633 EQU196630:EQU196633 FAQ196630:FAQ196633 FKM196630:FKM196633 FUI196630:FUI196633 GEE196630:GEE196633 GOA196630:GOA196633 GXW196630:GXW196633 HHS196630:HHS196633 HRO196630:HRO196633 IBK196630:IBK196633 ILG196630:ILG196633 IVC196630:IVC196633 JEY196630:JEY196633 JOU196630:JOU196633 JYQ196630:JYQ196633 KIM196630:KIM196633 KSI196630:KSI196633 LCE196630:LCE196633 LMA196630:LMA196633 LVW196630:LVW196633 MFS196630:MFS196633 MPO196630:MPO196633 MZK196630:MZK196633 NJG196630:NJG196633 NTC196630:NTC196633 OCY196630:OCY196633 OMU196630:OMU196633 OWQ196630:OWQ196633 PGM196630:PGM196633 PQI196630:PQI196633 QAE196630:QAE196633 QKA196630:QKA196633 QTW196630:QTW196633 RDS196630:RDS196633 RNO196630:RNO196633 RXK196630:RXK196633 SHG196630:SHG196633 SRC196630:SRC196633 TAY196630:TAY196633 TKU196630:TKU196633 TUQ196630:TUQ196633 UEM196630:UEM196633 UOI196630:UOI196633 UYE196630:UYE196633 VIA196630:VIA196633 VRW196630:VRW196633 WBS196630:WBS196633 WLO196630:WLO196633 WVK196630:WVK196633 C262166:C262169 IY262166:IY262169 SU262166:SU262169 ACQ262166:ACQ262169 AMM262166:AMM262169 AWI262166:AWI262169 BGE262166:BGE262169 BQA262166:BQA262169 BZW262166:BZW262169 CJS262166:CJS262169 CTO262166:CTO262169 DDK262166:DDK262169 DNG262166:DNG262169 DXC262166:DXC262169 EGY262166:EGY262169 EQU262166:EQU262169 FAQ262166:FAQ262169 FKM262166:FKM262169 FUI262166:FUI262169 GEE262166:GEE262169 GOA262166:GOA262169 GXW262166:GXW262169 HHS262166:HHS262169 HRO262166:HRO262169 IBK262166:IBK262169 ILG262166:ILG262169 IVC262166:IVC262169 JEY262166:JEY262169 JOU262166:JOU262169 JYQ262166:JYQ262169 KIM262166:KIM262169 KSI262166:KSI262169 LCE262166:LCE262169 LMA262166:LMA262169 LVW262166:LVW262169 MFS262166:MFS262169 MPO262166:MPO262169 MZK262166:MZK262169 NJG262166:NJG262169 NTC262166:NTC262169 OCY262166:OCY262169 OMU262166:OMU262169 OWQ262166:OWQ262169 PGM262166:PGM262169 PQI262166:PQI262169 QAE262166:QAE262169 QKA262166:QKA262169 QTW262166:QTW262169 RDS262166:RDS262169 RNO262166:RNO262169 RXK262166:RXK262169 SHG262166:SHG262169 SRC262166:SRC262169 TAY262166:TAY262169 TKU262166:TKU262169 TUQ262166:TUQ262169 UEM262166:UEM262169 UOI262166:UOI262169 UYE262166:UYE262169 VIA262166:VIA262169 VRW262166:VRW262169 WBS262166:WBS262169 WLO262166:WLO262169 WVK262166:WVK262169 C327702:C327705 IY327702:IY327705 SU327702:SU327705 ACQ327702:ACQ327705 AMM327702:AMM327705 AWI327702:AWI327705 BGE327702:BGE327705 BQA327702:BQA327705 BZW327702:BZW327705 CJS327702:CJS327705 CTO327702:CTO327705 DDK327702:DDK327705 DNG327702:DNG327705 DXC327702:DXC327705 EGY327702:EGY327705 EQU327702:EQU327705 FAQ327702:FAQ327705 FKM327702:FKM327705 FUI327702:FUI327705 GEE327702:GEE327705 GOA327702:GOA327705 GXW327702:GXW327705 HHS327702:HHS327705 HRO327702:HRO327705 IBK327702:IBK327705 ILG327702:ILG327705 IVC327702:IVC327705 JEY327702:JEY327705 JOU327702:JOU327705 JYQ327702:JYQ327705 KIM327702:KIM327705 KSI327702:KSI327705 LCE327702:LCE327705 LMA327702:LMA327705 LVW327702:LVW327705 MFS327702:MFS327705 MPO327702:MPO327705 MZK327702:MZK327705 NJG327702:NJG327705 NTC327702:NTC327705 OCY327702:OCY327705 OMU327702:OMU327705 OWQ327702:OWQ327705 PGM327702:PGM327705 PQI327702:PQI327705 QAE327702:QAE327705 QKA327702:QKA327705 QTW327702:QTW327705 RDS327702:RDS327705 RNO327702:RNO327705 RXK327702:RXK327705 SHG327702:SHG327705 SRC327702:SRC327705 TAY327702:TAY327705 TKU327702:TKU327705 TUQ327702:TUQ327705 UEM327702:UEM327705 UOI327702:UOI327705 UYE327702:UYE327705 VIA327702:VIA327705 VRW327702:VRW327705 WBS327702:WBS327705 WLO327702:WLO327705 WVK327702:WVK327705 C393238:C393241 IY393238:IY393241 SU393238:SU393241 ACQ393238:ACQ393241 AMM393238:AMM393241 AWI393238:AWI393241 BGE393238:BGE393241 BQA393238:BQA393241 BZW393238:BZW393241 CJS393238:CJS393241 CTO393238:CTO393241 DDK393238:DDK393241 DNG393238:DNG393241 DXC393238:DXC393241 EGY393238:EGY393241 EQU393238:EQU393241 FAQ393238:FAQ393241 FKM393238:FKM393241 FUI393238:FUI393241 GEE393238:GEE393241 GOA393238:GOA393241 GXW393238:GXW393241 HHS393238:HHS393241 HRO393238:HRO393241 IBK393238:IBK393241 ILG393238:ILG393241 IVC393238:IVC393241 JEY393238:JEY393241 JOU393238:JOU393241 JYQ393238:JYQ393241 KIM393238:KIM393241 KSI393238:KSI393241 LCE393238:LCE393241 LMA393238:LMA393241 LVW393238:LVW393241 MFS393238:MFS393241 MPO393238:MPO393241 MZK393238:MZK393241 NJG393238:NJG393241 NTC393238:NTC393241 OCY393238:OCY393241 OMU393238:OMU393241 OWQ393238:OWQ393241 PGM393238:PGM393241 PQI393238:PQI393241 QAE393238:QAE393241 QKA393238:QKA393241 QTW393238:QTW393241 RDS393238:RDS393241 RNO393238:RNO393241 RXK393238:RXK393241 SHG393238:SHG393241 SRC393238:SRC393241 TAY393238:TAY393241 TKU393238:TKU393241 TUQ393238:TUQ393241 UEM393238:UEM393241 UOI393238:UOI393241 UYE393238:UYE393241 VIA393238:VIA393241 VRW393238:VRW393241 WBS393238:WBS393241 WLO393238:WLO393241 WVK393238:WVK393241 C458774:C458777 IY458774:IY458777 SU458774:SU458777 ACQ458774:ACQ458777 AMM458774:AMM458777 AWI458774:AWI458777 BGE458774:BGE458777 BQA458774:BQA458777 BZW458774:BZW458777 CJS458774:CJS458777 CTO458774:CTO458777 DDK458774:DDK458777 DNG458774:DNG458777 DXC458774:DXC458777 EGY458774:EGY458777 EQU458774:EQU458777 FAQ458774:FAQ458777 FKM458774:FKM458777 FUI458774:FUI458777 GEE458774:GEE458777 GOA458774:GOA458777 GXW458774:GXW458777 HHS458774:HHS458777 HRO458774:HRO458777 IBK458774:IBK458777 ILG458774:ILG458777 IVC458774:IVC458777 JEY458774:JEY458777 JOU458774:JOU458777 JYQ458774:JYQ458777 KIM458774:KIM458777 KSI458774:KSI458777 LCE458774:LCE458777 LMA458774:LMA458777 LVW458774:LVW458777 MFS458774:MFS458777 MPO458774:MPO458777 MZK458774:MZK458777 NJG458774:NJG458777 NTC458774:NTC458777 OCY458774:OCY458777 OMU458774:OMU458777 OWQ458774:OWQ458777 PGM458774:PGM458777 PQI458774:PQI458777 QAE458774:QAE458777 QKA458774:QKA458777 QTW458774:QTW458777 RDS458774:RDS458777 RNO458774:RNO458777 RXK458774:RXK458777 SHG458774:SHG458777 SRC458774:SRC458777 TAY458774:TAY458777 TKU458774:TKU458777 TUQ458774:TUQ458777 UEM458774:UEM458777 UOI458774:UOI458777 UYE458774:UYE458777 VIA458774:VIA458777 VRW458774:VRW458777 WBS458774:WBS458777 WLO458774:WLO458777 WVK458774:WVK458777 C524310:C524313 IY524310:IY524313 SU524310:SU524313 ACQ524310:ACQ524313 AMM524310:AMM524313 AWI524310:AWI524313 BGE524310:BGE524313 BQA524310:BQA524313 BZW524310:BZW524313 CJS524310:CJS524313 CTO524310:CTO524313 DDK524310:DDK524313 DNG524310:DNG524313 DXC524310:DXC524313 EGY524310:EGY524313 EQU524310:EQU524313 FAQ524310:FAQ524313 FKM524310:FKM524313 FUI524310:FUI524313 GEE524310:GEE524313 GOA524310:GOA524313 GXW524310:GXW524313 HHS524310:HHS524313 HRO524310:HRO524313 IBK524310:IBK524313 ILG524310:ILG524313 IVC524310:IVC524313 JEY524310:JEY524313 JOU524310:JOU524313 JYQ524310:JYQ524313 KIM524310:KIM524313 KSI524310:KSI524313 LCE524310:LCE524313 LMA524310:LMA524313 LVW524310:LVW524313 MFS524310:MFS524313 MPO524310:MPO524313 MZK524310:MZK524313 NJG524310:NJG524313 NTC524310:NTC524313 OCY524310:OCY524313 OMU524310:OMU524313 OWQ524310:OWQ524313 PGM524310:PGM524313 PQI524310:PQI524313 QAE524310:QAE524313 QKA524310:QKA524313 QTW524310:QTW524313 RDS524310:RDS524313 RNO524310:RNO524313 RXK524310:RXK524313 SHG524310:SHG524313 SRC524310:SRC524313 TAY524310:TAY524313 TKU524310:TKU524313 TUQ524310:TUQ524313 UEM524310:UEM524313 UOI524310:UOI524313 UYE524310:UYE524313 VIA524310:VIA524313 VRW524310:VRW524313 WBS524310:WBS524313 WLO524310:WLO524313 WVK524310:WVK524313 C589846:C589849 IY589846:IY589849 SU589846:SU589849 ACQ589846:ACQ589849 AMM589846:AMM589849 AWI589846:AWI589849 BGE589846:BGE589849 BQA589846:BQA589849 BZW589846:BZW589849 CJS589846:CJS589849 CTO589846:CTO589849 DDK589846:DDK589849 DNG589846:DNG589849 DXC589846:DXC589849 EGY589846:EGY589849 EQU589846:EQU589849 FAQ589846:FAQ589849 FKM589846:FKM589849 FUI589846:FUI589849 GEE589846:GEE589849 GOA589846:GOA589849 GXW589846:GXW589849 HHS589846:HHS589849 HRO589846:HRO589849 IBK589846:IBK589849 ILG589846:ILG589849 IVC589846:IVC589849 JEY589846:JEY589849 JOU589846:JOU589849 JYQ589846:JYQ589849 KIM589846:KIM589849 KSI589846:KSI589849 LCE589846:LCE589849 LMA589846:LMA589849 LVW589846:LVW589849 MFS589846:MFS589849 MPO589846:MPO589849 MZK589846:MZK589849 NJG589846:NJG589849 NTC589846:NTC589849 OCY589846:OCY589849 OMU589846:OMU589849 OWQ589846:OWQ589849 PGM589846:PGM589849 PQI589846:PQI589849 QAE589846:QAE589849 QKA589846:QKA589849 QTW589846:QTW589849 RDS589846:RDS589849 RNO589846:RNO589849 RXK589846:RXK589849 SHG589846:SHG589849 SRC589846:SRC589849 TAY589846:TAY589849 TKU589846:TKU589849 TUQ589846:TUQ589849 UEM589846:UEM589849 UOI589846:UOI589849 UYE589846:UYE589849 VIA589846:VIA589849 VRW589846:VRW589849 WBS589846:WBS589849 WLO589846:WLO589849 WVK589846:WVK589849 C655382:C655385 IY655382:IY655385 SU655382:SU655385 ACQ655382:ACQ655385 AMM655382:AMM655385 AWI655382:AWI655385 BGE655382:BGE655385 BQA655382:BQA655385 BZW655382:BZW655385 CJS655382:CJS655385 CTO655382:CTO655385 DDK655382:DDK655385 DNG655382:DNG655385 DXC655382:DXC655385 EGY655382:EGY655385 EQU655382:EQU655385 FAQ655382:FAQ655385 FKM655382:FKM655385 FUI655382:FUI655385 GEE655382:GEE655385 GOA655382:GOA655385 GXW655382:GXW655385 HHS655382:HHS655385 HRO655382:HRO655385 IBK655382:IBK655385 ILG655382:ILG655385 IVC655382:IVC655385 JEY655382:JEY655385 JOU655382:JOU655385 JYQ655382:JYQ655385 KIM655382:KIM655385 KSI655382:KSI655385 LCE655382:LCE655385 LMA655382:LMA655385 LVW655382:LVW655385 MFS655382:MFS655385 MPO655382:MPO655385 MZK655382:MZK655385 NJG655382:NJG655385 NTC655382:NTC655385 OCY655382:OCY655385 OMU655382:OMU655385 OWQ655382:OWQ655385 PGM655382:PGM655385 PQI655382:PQI655385 QAE655382:QAE655385 QKA655382:QKA655385 QTW655382:QTW655385 RDS655382:RDS655385 RNO655382:RNO655385 RXK655382:RXK655385 SHG655382:SHG655385 SRC655382:SRC655385 TAY655382:TAY655385 TKU655382:TKU655385 TUQ655382:TUQ655385 UEM655382:UEM655385 UOI655382:UOI655385 UYE655382:UYE655385 VIA655382:VIA655385 VRW655382:VRW655385 WBS655382:WBS655385 WLO655382:WLO655385 WVK655382:WVK655385 C720918:C720921 IY720918:IY720921 SU720918:SU720921 ACQ720918:ACQ720921 AMM720918:AMM720921 AWI720918:AWI720921 BGE720918:BGE720921 BQA720918:BQA720921 BZW720918:BZW720921 CJS720918:CJS720921 CTO720918:CTO720921 DDK720918:DDK720921 DNG720918:DNG720921 DXC720918:DXC720921 EGY720918:EGY720921 EQU720918:EQU720921 FAQ720918:FAQ720921 FKM720918:FKM720921 FUI720918:FUI720921 GEE720918:GEE720921 GOA720918:GOA720921 GXW720918:GXW720921 HHS720918:HHS720921 HRO720918:HRO720921 IBK720918:IBK720921 ILG720918:ILG720921 IVC720918:IVC720921 JEY720918:JEY720921 JOU720918:JOU720921 JYQ720918:JYQ720921 KIM720918:KIM720921 KSI720918:KSI720921 LCE720918:LCE720921 LMA720918:LMA720921 LVW720918:LVW720921 MFS720918:MFS720921 MPO720918:MPO720921 MZK720918:MZK720921 NJG720918:NJG720921 NTC720918:NTC720921 OCY720918:OCY720921 OMU720918:OMU720921 OWQ720918:OWQ720921 PGM720918:PGM720921 PQI720918:PQI720921 QAE720918:QAE720921 QKA720918:QKA720921 QTW720918:QTW720921 RDS720918:RDS720921 RNO720918:RNO720921 RXK720918:RXK720921 SHG720918:SHG720921 SRC720918:SRC720921 TAY720918:TAY720921 TKU720918:TKU720921 TUQ720918:TUQ720921 UEM720918:UEM720921 UOI720918:UOI720921 UYE720918:UYE720921 VIA720918:VIA720921 VRW720918:VRW720921 WBS720918:WBS720921 WLO720918:WLO720921 WVK720918:WVK720921 C786454:C786457 IY786454:IY786457 SU786454:SU786457 ACQ786454:ACQ786457 AMM786454:AMM786457 AWI786454:AWI786457 BGE786454:BGE786457 BQA786454:BQA786457 BZW786454:BZW786457 CJS786454:CJS786457 CTO786454:CTO786457 DDK786454:DDK786457 DNG786454:DNG786457 DXC786454:DXC786457 EGY786454:EGY786457 EQU786454:EQU786457 FAQ786454:FAQ786457 FKM786454:FKM786457 FUI786454:FUI786457 GEE786454:GEE786457 GOA786454:GOA786457 GXW786454:GXW786457 HHS786454:HHS786457 HRO786454:HRO786457 IBK786454:IBK786457 ILG786454:ILG786457 IVC786454:IVC786457 JEY786454:JEY786457 JOU786454:JOU786457 JYQ786454:JYQ786457 KIM786454:KIM786457 KSI786454:KSI786457 LCE786454:LCE786457 LMA786454:LMA786457 LVW786454:LVW786457 MFS786454:MFS786457 MPO786454:MPO786457 MZK786454:MZK786457 NJG786454:NJG786457 NTC786454:NTC786457 OCY786454:OCY786457 OMU786454:OMU786457 OWQ786454:OWQ786457 PGM786454:PGM786457 PQI786454:PQI786457 QAE786454:QAE786457 QKA786454:QKA786457 QTW786454:QTW786457 RDS786454:RDS786457 RNO786454:RNO786457 RXK786454:RXK786457 SHG786454:SHG786457 SRC786454:SRC786457 TAY786454:TAY786457 TKU786454:TKU786457 TUQ786454:TUQ786457 UEM786454:UEM786457 UOI786454:UOI786457 UYE786454:UYE786457 VIA786454:VIA786457 VRW786454:VRW786457 WBS786454:WBS786457 WLO786454:WLO786457 WVK786454:WVK786457 C851990:C851993 IY851990:IY851993 SU851990:SU851993 ACQ851990:ACQ851993 AMM851990:AMM851993 AWI851990:AWI851993 BGE851990:BGE851993 BQA851990:BQA851993 BZW851990:BZW851993 CJS851990:CJS851993 CTO851990:CTO851993 DDK851990:DDK851993 DNG851990:DNG851993 DXC851990:DXC851993 EGY851990:EGY851993 EQU851990:EQU851993 FAQ851990:FAQ851993 FKM851990:FKM851993 FUI851990:FUI851993 GEE851990:GEE851993 GOA851990:GOA851993 GXW851990:GXW851993 HHS851990:HHS851993 HRO851990:HRO851993 IBK851990:IBK851993 ILG851990:ILG851993 IVC851990:IVC851993 JEY851990:JEY851993 JOU851990:JOU851993 JYQ851990:JYQ851993 KIM851990:KIM851993 KSI851990:KSI851993 LCE851990:LCE851993 LMA851990:LMA851993 LVW851990:LVW851993 MFS851990:MFS851993 MPO851990:MPO851993 MZK851990:MZK851993 NJG851990:NJG851993 NTC851990:NTC851993 OCY851990:OCY851993 OMU851990:OMU851993 OWQ851990:OWQ851993 PGM851990:PGM851993 PQI851990:PQI851993 QAE851990:QAE851993 QKA851990:QKA851993 QTW851990:QTW851993 RDS851990:RDS851993 RNO851990:RNO851993 RXK851990:RXK851993 SHG851990:SHG851993 SRC851990:SRC851993 TAY851990:TAY851993 TKU851990:TKU851993 TUQ851990:TUQ851993 UEM851990:UEM851993 UOI851990:UOI851993 UYE851990:UYE851993 VIA851990:VIA851993 VRW851990:VRW851993 WBS851990:WBS851993 WLO851990:WLO851993 WVK851990:WVK851993 C917526:C917529 IY917526:IY917529 SU917526:SU917529 ACQ917526:ACQ917529 AMM917526:AMM917529 AWI917526:AWI917529 BGE917526:BGE917529 BQA917526:BQA917529 BZW917526:BZW917529 CJS917526:CJS917529 CTO917526:CTO917529 DDK917526:DDK917529 DNG917526:DNG917529 DXC917526:DXC917529 EGY917526:EGY917529 EQU917526:EQU917529 FAQ917526:FAQ917529 FKM917526:FKM917529 FUI917526:FUI917529 GEE917526:GEE917529 GOA917526:GOA917529 GXW917526:GXW917529 HHS917526:HHS917529 HRO917526:HRO917529 IBK917526:IBK917529 ILG917526:ILG917529 IVC917526:IVC917529 JEY917526:JEY917529 JOU917526:JOU917529 JYQ917526:JYQ917529 KIM917526:KIM917529 KSI917526:KSI917529 LCE917526:LCE917529 LMA917526:LMA917529 LVW917526:LVW917529 MFS917526:MFS917529 MPO917526:MPO917529 MZK917526:MZK917529 NJG917526:NJG917529 NTC917526:NTC917529 OCY917526:OCY917529 OMU917526:OMU917529 OWQ917526:OWQ917529 PGM917526:PGM917529 PQI917526:PQI917529 QAE917526:QAE917529 QKA917526:QKA917529 QTW917526:QTW917529 RDS917526:RDS917529 RNO917526:RNO917529 RXK917526:RXK917529 SHG917526:SHG917529 SRC917526:SRC917529 TAY917526:TAY917529 TKU917526:TKU917529 TUQ917526:TUQ917529 UEM917526:UEM917529 UOI917526:UOI917529 UYE917526:UYE917529 VIA917526:VIA917529 VRW917526:VRW917529 WBS917526:WBS917529 WLO917526:WLO917529 WVK917526:WVK917529 C983062:C983065 IY983062:IY983065 SU983062:SU983065 ACQ983062:ACQ983065 AMM983062:AMM983065 AWI983062:AWI983065 BGE983062:BGE983065 BQA983062:BQA983065 BZW983062:BZW983065 CJS983062:CJS983065 CTO983062:CTO983065 DDK983062:DDK983065 DNG983062:DNG983065 DXC983062:DXC983065 EGY983062:EGY983065 EQU983062:EQU983065 FAQ983062:FAQ983065 FKM983062:FKM983065 FUI983062:FUI983065 GEE983062:GEE983065 GOA983062:GOA983065 GXW983062:GXW983065 HHS983062:HHS983065 HRO983062:HRO983065 IBK983062:IBK983065 ILG983062:ILG983065 IVC983062:IVC983065 JEY983062:JEY983065 JOU983062:JOU983065 JYQ983062:JYQ983065 KIM983062:KIM983065 KSI983062:KSI983065 LCE983062:LCE983065 LMA983062:LMA983065 LVW983062:LVW983065 MFS983062:MFS983065 MPO983062:MPO983065 MZK983062:MZK983065 NJG983062:NJG983065 NTC983062:NTC983065 OCY983062:OCY983065 OMU983062:OMU983065 OWQ983062:OWQ983065 PGM983062:PGM983065 PQI983062:PQI983065 QAE983062:QAE983065 QKA983062:QKA983065 QTW983062:QTW983065 RDS983062:RDS983065 RNO983062:RNO983065 RXK983062:RXK983065 SHG983062:SHG983065 SRC983062:SRC983065 TAY983062:TAY983065 TKU983062:TKU983065 TUQ983062:TUQ983065 UEM983062:UEM983065 UOI983062:UOI983065 UYE983062:UYE983065 VIA983062:VIA983065 VRW983062:VRW983065 WBS983062:WBS983065 WLO983062:WLO983065 WVK983062:WVK983065 C16:C17 IY16:IY17 SU16:SU17 ACQ16:ACQ17 AMM16:AMM17 AWI16:AWI17 BGE16:BGE17 BQA16:BQA17 BZW16:BZW17 CJS16:CJS17 CTO16:CTO17 DDK16:DDK17 DNG16:DNG17 DXC16:DXC17 EGY16:EGY17 EQU16:EQU17 FAQ16:FAQ17 FKM16:FKM17 FUI16:FUI17 GEE16:GEE17 GOA16:GOA17 GXW16:GXW17 HHS16:HHS17 HRO16:HRO17 IBK16:IBK17 ILG16:ILG17 IVC16:IVC17 JEY16:JEY17 JOU16:JOU17 JYQ16:JYQ17 KIM16:KIM17 KSI16:KSI17 LCE16:LCE17 LMA16:LMA17 LVW16:LVW17 MFS16:MFS17 MPO16:MPO17 MZK16:MZK17 NJG16:NJG17 NTC16:NTC17 OCY16:OCY17 OMU16:OMU17 OWQ16:OWQ17 PGM16:PGM17 PQI16:PQI17 QAE16:QAE17 QKA16:QKA17 QTW16:QTW17 RDS16:RDS17 RNO16:RNO17 RXK16:RXK17 SHG16:SHG17 SRC16:SRC17 TAY16:TAY17 TKU16:TKU17 TUQ16:TUQ17 UEM16:UEM17 UOI16:UOI17 UYE16:UYE17 VIA16:VIA17 VRW16:VRW17 WBS16:WBS17 WLO16:WLO17 WVK16:WVK17 C65552:C65553 IY65552:IY65553 SU65552:SU65553 ACQ65552:ACQ65553 AMM65552:AMM65553 AWI65552:AWI65553 BGE65552:BGE65553 BQA65552:BQA65553 BZW65552:BZW65553 CJS65552:CJS65553 CTO65552:CTO65553 DDK65552:DDK65553 DNG65552:DNG65553 DXC65552:DXC65553 EGY65552:EGY65553 EQU65552:EQU65553 FAQ65552:FAQ65553 FKM65552:FKM65553 FUI65552:FUI65553 GEE65552:GEE65553 GOA65552:GOA65553 GXW65552:GXW65553 HHS65552:HHS65553 HRO65552:HRO65553 IBK65552:IBK65553 ILG65552:ILG65553 IVC65552:IVC65553 JEY65552:JEY65553 JOU65552:JOU65553 JYQ65552:JYQ65553 KIM65552:KIM65553 KSI65552:KSI65553 LCE65552:LCE65553 LMA65552:LMA65553 LVW65552:LVW65553 MFS65552:MFS65553 MPO65552:MPO65553 MZK65552:MZK65553 NJG65552:NJG65553 NTC65552:NTC65553 OCY65552:OCY65553 OMU65552:OMU65553 OWQ65552:OWQ65553 PGM65552:PGM65553 PQI65552:PQI65553 QAE65552:QAE65553 QKA65552:QKA65553 QTW65552:QTW65553 RDS65552:RDS65553 RNO65552:RNO65553 RXK65552:RXK65553 SHG65552:SHG65553 SRC65552:SRC65553 TAY65552:TAY65553 TKU65552:TKU65553 TUQ65552:TUQ65553 UEM65552:UEM65553 UOI65552:UOI65553 UYE65552:UYE65553 VIA65552:VIA65553 VRW65552:VRW65553 WBS65552:WBS65553 WLO65552:WLO65553 WVK65552:WVK65553 C131088:C131089 IY131088:IY131089 SU131088:SU131089 ACQ131088:ACQ131089 AMM131088:AMM131089 AWI131088:AWI131089 BGE131088:BGE131089 BQA131088:BQA131089 BZW131088:BZW131089 CJS131088:CJS131089 CTO131088:CTO131089 DDK131088:DDK131089 DNG131088:DNG131089 DXC131088:DXC131089 EGY131088:EGY131089 EQU131088:EQU131089 FAQ131088:FAQ131089 FKM131088:FKM131089 FUI131088:FUI131089 GEE131088:GEE131089 GOA131088:GOA131089 GXW131088:GXW131089 HHS131088:HHS131089 HRO131088:HRO131089 IBK131088:IBK131089 ILG131088:ILG131089 IVC131088:IVC131089 JEY131088:JEY131089 JOU131088:JOU131089 JYQ131088:JYQ131089 KIM131088:KIM131089 KSI131088:KSI131089 LCE131088:LCE131089 LMA131088:LMA131089 LVW131088:LVW131089 MFS131088:MFS131089 MPO131088:MPO131089 MZK131088:MZK131089 NJG131088:NJG131089 NTC131088:NTC131089 OCY131088:OCY131089 OMU131088:OMU131089 OWQ131088:OWQ131089 PGM131088:PGM131089 PQI131088:PQI131089 QAE131088:QAE131089 QKA131088:QKA131089 QTW131088:QTW131089 RDS131088:RDS131089 RNO131088:RNO131089 RXK131088:RXK131089 SHG131088:SHG131089 SRC131088:SRC131089 TAY131088:TAY131089 TKU131088:TKU131089 TUQ131088:TUQ131089 UEM131088:UEM131089 UOI131088:UOI131089 UYE131088:UYE131089 VIA131088:VIA131089 VRW131088:VRW131089 WBS131088:WBS131089 WLO131088:WLO131089 WVK131088:WVK131089 C196624:C196625 IY196624:IY196625 SU196624:SU196625 ACQ196624:ACQ196625 AMM196624:AMM196625 AWI196624:AWI196625 BGE196624:BGE196625 BQA196624:BQA196625 BZW196624:BZW196625 CJS196624:CJS196625 CTO196624:CTO196625 DDK196624:DDK196625 DNG196624:DNG196625 DXC196624:DXC196625 EGY196624:EGY196625 EQU196624:EQU196625 FAQ196624:FAQ196625 FKM196624:FKM196625 FUI196624:FUI196625 GEE196624:GEE196625 GOA196624:GOA196625 GXW196624:GXW196625 HHS196624:HHS196625 HRO196624:HRO196625 IBK196624:IBK196625 ILG196624:ILG196625 IVC196624:IVC196625 JEY196624:JEY196625 JOU196624:JOU196625 JYQ196624:JYQ196625 KIM196624:KIM196625 KSI196624:KSI196625 LCE196624:LCE196625 LMA196624:LMA196625 LVW196624:LVW196625 MFS196624:MFS196625 MPO196624:MPO196625 MZK196624:MZK196625 NJG196624:NJG196625 NTC196624:NTC196625 OCY196624:OCY196625 OMU196624:OMU196625 OWQ196624:OWQ196625 PGM196624:PGM196625 PQI196624:PQI196625 QAE196624:QAE196625 QKA196624:QKA196625 QTW196624:QTW196625 RDS196624:RDS196625 RNO196624:RNO196625 RXK196624:RXK196625 SHG196624:SHG196625 SRC196624:SRC196625 TAY196624:TAY196625 TKU196624:TKU196625 TUQ196624:TUQ196625 UEM196624:UEM196625 UOI196624:UOI196625 UYE196624:UYE196625 VIA196624:VIA196625 VRW196624:VRW196625 WBS196624:WBS196625 WLO196624:WLO196625 WVK196624:WVK196625 C262160:C262161 IY262160:IY262161 SU262160:SU262161 ACQ262160:ACQ262161 AMM262160:AMM262161 AWI262160:AWI262161 BGE262160:BGE262161 BQA262160:BQA262161 BZW262160:BZW262161 CJS262160:CJS262161 CTO262160:CTO262161 DDK262160:DDK262161 DNG262160:DNG262161 DXC262160:DXC262161 EGY262160:EGY262161 EQU262160:EQU262161 FAQ262160:FAQ262161 FKM262160:FKM262161 FUI262160:FUI262161 GEE262160:GEE262161 GOA262160:GOA262161 GXW262160:GXW262161 HHS262160:HHS262161 HRO262160:HRO262161 IBK262160:IBK262161 ILG262160:ILG262161 IVC262160:IVC262161 JEY262160:JEY262161 JOU262160:JOU262161 JYQ262160:JYQ262161 KIM262160:KIM262161 KSI262160:KSI262161 LCE262160:LCE262161 LMA262160:LMA262161 LVW262160:LVW262161 MFS262160:MFS262161 MPO262160:MPO262161 MZK262160:MZK262161 NJG262160:NJG262161 NTC262160:NTC262161 OCY262160:OCY262161 OMU262160:OMU262161 OWQ262160:OWQ262161 PGM262160:PGM262161 PQI262160:PQI262161 QAE262160:QAE262161 QKA262160:QKA262161 QTW262160:QTW262161 RDS262160:RDS262161 RNO262160:RNO262161 RXK262160:RXK262161 SHG262160:SHG262161 SRC262160:SRC262161 TAY262160:TAY262161 TKU262160:TKU262161 TUQ262160:TUQ262161 UEM262160:UEM262161 UOI262160:UOI262161 UYE262160:UYE262161 VIA262160:VIA262161 VRW262160:VRW262161 WBS262160:WBS262161 WLO262160:WLO262161 WVK262160:WVK262161 C327696:C327697 IY327696:IY327697 SU327696:SU327697 ACQ327696:ACQ327697 AMM327696:AMM327697 AWI327696:AWI327697 BGE327696:BGE327697 BQA327696:BQA327697 BZW327696:BZW327697 CJS327696:CJS327697 CTO327696:CTO327697 DDK327696:DDK327697 DNG327696:DNG327697 DXC327696:DXC327697 EGY327696:EGY327697 EQU327696:EQU327697 FAQ327696:FAQ327697 FKM327696:FKM327697 FUI327696:FUI327697 GEE327696:GEE327697 GOA327696:GOA327697 GXW327696:GXW327697 HHS327696:HHS327697 HRO327696:HRO327697 IBK327696:IBK327697 ILG327696:ILG327697 IVC327696:IVC327697 JEY327696:JEY327697 JOU327696:JOU327697 JYQ327696:JYQ327697 KIM327696:KIM327697 KSI327696:KSI327697 LCE327696:LCE327697 LMA327696:LMA327697 LVW327696:LVW327697 MFS327696:MFS327697 MPO327696:MPO327697 MZK327696:MZK327697 NJG327696:NJG327697 NTC327696:NTC327697 OCY327696:OCY327697 OMU327696:OMU327697 OWQ327696:OWQ327697 PGM327696:PGM327697 PQI327696:PQI327697 QAE327696:QAE327697 QKA327696:QKA327697 QTW327696:QTW327697 RDS327696:RDS327697 RNO327696:RNO327697 RXK327696:RXK327697 SHG327696:SHG327697 SRC327696:SRC327697 TAY327696:TAY327697 TKU327696:TKU327697 TUQ327696:TUQ327697 UEM327696:UEM327697 UOI327696:UOI327697 UYE327696:UYE327697 VIA327696:VIA327697 VRW327696:VRW327697 WBS327696:WBS327697 WLO327696:WLO327697 WVK327696:WVK327697 C393232:C393233 IY393232:IY393233 SU393232:SU393233 ACQ393232:ACQ393233 AMM393232:AMM393233 AWI393232:AWI393233 BGE393232:BGE393233 BQA393232:BQA393233 BZW393232:BZW393233 CJS393232:CJS393233 CTO393232:CTO393233 DDK393232:DDK393233 DNG393232:DNG393233 DXC393232:DXC393233 EGY393232:EGY393233 EQU393232:EQU393233 FAQ393232:FAQ393233 FKM393232:FKM393233 FUI393232:FUI393233 GEE393232:GEE393233 GOA393232:GOA393233 GXW393232:GXW393233 HHS393232:HHS393233 HRO393232:HRO393233 IBK393232:IBK393233 ILG393232:ILG393233 IVC393232:IVC393233 JEY393232:JEY393233 JOU393232:JOU393233 JYQ393232:JYQ393233 KIM393232:KIM393233 KSI393232:KSI393233 LCE393232:LCE393233 LMA393232:LMA393233 LVW393232:LVW393233 MFS393232:MFS393233 MPO393232:MPO393233 MZK393232:MZK393233 NJG393232:NJG393233 NTC393232:NTC393233 OCY393232:OCY393233 OMU393232:OMU393233 OWQ393232:OWQ393233 PGM393232:PGM393233 PQI393232:PQI393233 QAE393232:QAE393233 QKA393232:QKA393233 QTW393232:QTW393233 RDS393232:RDS393233 RNO393232:RNO393233 RXK393232:RXK393233 SHG393232:SHG393233 SRC393232:SRC393233 TAY393232:TAY393233 TKU393232:TKU393233 TUQ393232:TUQ393233 UEM393232:UEM393233 UOI393232:UOI393233 UYE393232:UYE393233 VIA393232:VIA393233 VRW393232:VRW393233 WBS393232:WBS393233 WLO393232:WLO393233 WVK393232:WVK393233 C458768:C458769 IY458768:IY458769 SU458768:SU458769 ACQ458768:ACQ458769 AMM458768:AMM458769 AWI458768:AWI458769 BGE458768:BGE458769 BQA458768:BQA458769 BZW458768:BZW458769 CJS458768:CJS458769 CTO458768:CTO458769 DDK458768:DDK458769 DNG458768:DNG458769 DXC458768:DXC458769 EGY458768:EGY458769 EQU458768:EQU458769 FAQ458768:FAQ458769 FKM458768:FKM458769 FUI458768:FUI458769 GEE458768:GEE458769 GOA458768:GOA458769 GXW458768:GXW458769 HHS458768:HHS458769 HRO458768:HRO458769 IBK458768:IBK458769 ILG458768:ILG458769 IVC458768:IVC458769 JEY458768:JEY458769 JOU458768:JOU458769 JYQ458768:JYQ458769 KIM458768:KIM458769 KSI458768:KSI458769 LCE458768:LCE458769 LMA458768:LMA458769 LVW458768:LVW458769 MFS458768:MFS458769 MPO458768:MPO458769 MZK458768:MZK458769 NJG458768:NJG458769 NTC458768:NTC458769 OCY458768:OCY458769 OMU458768:OMU458769 OWQ458768:OWQ458769 PGM458768:PGM458769 PQI458768:PQI458769 QAE458768:QAE458769 QKA458768:QKA458769 QTW458768:QTW458769 RDS458768:RDS458769 RNO458768:RNO458769 RXK458768:RXK458769 SHG458768:SHG458769 SRC458768:SRC458769 TAY458768:TAY458769 TKU458768:TKU458769 TUQ458768:TUQ458769 UEM458768:UEM458769 UOI458768:UOI458769 UYE458768:UYE458769 VIA458768:VIA458769 VRW458768:VRW458769 WBS458768:WBS458769 WLO458768:WLO458769 WVK458768:WVK458769 C524304:C524305 IY524304:IY524305 SU524304:SU524305 ACQ524304:ACQ524305 AMM524304:AMM524305 AWI524304:AWI524305 BGE524304:BGE524305 BQA524304:BQA524305 BZW524304:BZW524305 CJS524304:CJS524305 CTO524304:CTO524305 DDK524304:DDK524305 DNG524304:DNG524305 DXC524304:DXC524305 EGY524304:EGY524305 EQU524304:EQU524305 FAQ524304:FAQ524305 FKM524304:FKM524305 FUI524304:FUI524305 GEE524304:GEE524305 GOA524304:GOA524305 GXW524304:GXW524305 HHS524304:HHS524305 HRO524304:HRO524305 IBK524304:IBK524305 ILG524304:ILG524305 IVC524304:IVC524305 JEY524304:JEY524305 JOU524304:JOU524305 JYQ524304:JYQ524305 KIM524304:KIM524305 KSI524304:KSI524305 LCE524304:LCE524305 LMA524304:LMA524305 LVW524304:LVW524305 MFS524304:MFS524305 MPO524304:MPO524305 MZK524304:MZK524305 NJG524304:NJG524305 NTC524304:NTC524305 OCY524304:OCY524305 OMU524304:OMU524305 OWQ524304:OWQ524305 PGM524304:PGM524305 PQI524304:PQI524305 QAE524304:QAE524305 QKA524304:QKA524305 QTW524304:QTW524305 RDS524304:RDS524305 RNO524304:RNO524305 RXK524304:RXK524305 SHG524304:SHG524305 SRC524304:SRC524305 TAY524304:TAY524305 TKU524304:TKU524305 TUQ524304:TUQ524305 UEM524304:UEM524305 UOI524304:UOI524305 UYE524304:UYE524305 VIA524304:VIA524305 VRW524304:VRW524305 WBS524304:WBS524305 WLO524304:WLO524305 WVK524304:WVK524305 C589840:C589841 IY589840:IY589841 SU589840:SU589841 ACQ589840:ACQ589841 AMM589840:AMM589841 AWI589840:AWI589841 BGE589840:BGE589841 BQA589840:BQA589841 BZW589840:BZW589841 CJS589840:CJS589841 CTO589840:CTO589841 DDK589840:DDK589841 DNG589840:DNG589841 DXC589840:DXC589841 EGY589840:EGY589841 EQU589840:EQU589841 FAQ589840:FAQ589841 FKM589840:FKM589841 FUI589840:FUI589841 GEE589840:GEE589841 GOA589840:GOA589841 GXW589840:GXW589841 HHS589840:HHS589841 HRO589840:HRO589841 IBK589840:IBK589841 ILG589840:ILG589841 IVC589840:IVC589841 JEY589840:JEY589841 JOU589840:JOU589841 JYQ589840:JYQ589841 KIM589840:KIM589841 KSI589840:KSI589841 LCE589840:LCE589841 LMA589840:LMA589841 LVW589840:LVW589841 MFS589840:MFS589841 MPO589840:MPO589841 MZK589840:MZK589841 NJG589840:NJG589841 NTC589840:NTC589841 OCY589840:OCY589841 OMU589840:OMU589841 OWQ589840:OWQ589841 PGM589840:PGM589841 PQI589840:PQI589841 QAE589840:QAE589841 QKA589840:QKA589841 QTW589840:QTW589841 RDS589840:RDS589841 RNO589840:RNO589841 RXK589840:RXK589841 SHG589840:SHG589841 SRC589840:SRC589841 TAY589840:TAY589841 TKU589840:TKU589841 TUQ589840:TUQ589841 UEM589840:UEM589841 UOI589840:UOI589841 UYE589840:UYE589841 VIA589840:VIA589841 VRW589840:VRW589841 WBS589840:WBS589841 WLO589840:WLO589841 WVK589840:WVK589841 C655376:C655377 IY655376:IY655377 SU655376:SU655377 ACQ655376:ACQ655377 AMM655376:AMM655377 AWI655376:AWI655377 BGE655376:BGE655377 BQA655376:BQA655377 BZW655376:BZW655377 CJS655376:CJS655377 CTO655376:CTO655377 DDK655376:DDK655377 DNG655376:DNG655377 DXC655376:DXC655377 EGY655376:EGY655377 EQU655376:EQU655377 FAQ655376:FAQ655377 FKM655376:FKM655377 FUI655376:FUI655377 GEE655376:GEE655377 GOA655376:GOA655377 GXW655376:GXW655377 HHS655376:HHS655377 HRO655376:HRO655377 IBK655376:IBK655377 ILG655376:ILG655377 IVC655376:IVC655377 JEY655376:JEY655377 JOU655376:JOU655377 JYQ655376:JYQ655377 KIM655376:KIM655377 KSI655376:KSI655377 LCE655376:LCE655377 LMA655376:LMA655377 LVW655376:LVW655377 MFS655376:MFS655377 MPO655376:MPO655377 MZK655376:MZK655377 NJG655376:NJG655377 NTC655376:NTC655377 OCY655376:OCY655377 OMU655376:OMU655377 OWQ655376:OWQ655377 PGM655376:PGM655377 PQI655376:PQI655377 QAE655376:QAE655377 QKA655376:QKA655377 QTW655376:QTW655377 RDS655376:RDS655377 RNO655376:RNO655377 RXK655376:RXK655377 SHG655376:SHG655377 SRC655376:SRC655377 TAY655376:TAY655377 TKU655376:TKU655377 TUQ655376:TUQ655377 UEM655376:UEM655377 UOI655376:UOI655377 UYE655376:UYE655377 VIA655376:VIA655377 VRW655376:VRW655377 WBS655376:WBS655377 WLO655376:WLO655377 WVK655376:WVK655377 C720912:C720913 IY720912:IY720913 SU720912:SU720913 ACQ720912:ACQ720913 AMM720912:AMM720913 AWI720912:AWI720913 BGE720912:BGE720913 BQA720912:BQA720913 BZW720912:BZW720913 CJS720912:CJS720913 CTO720912:CTO720913 DDK720912:DDK720913 DNG720912:DNG720913 DXC720912:DXC720913 EGY720912:EGY720913 EQU720912:EQU720913 FAQ720912:FAQ720913 FKM720912:FKM720913 FUI720912:FUI720913 GEE720912:GEE720913 GOA720912:GOA720913 GXW720912:GXW720913 HHS720912:HHS720913 HRO720912:HRO720913 IBK720912:IBK720913 ILG720912:ILG720913 IVC720912:IVC720913 JEY720912:JEY720913 JOU720912:JOU720913 JYQ720912:JYQ720913 KIM720912:KIM720913 KSI720912:KSI720913 LCE720912:LCE720913 LMA720912:LMA720913 LVW720912:LVW720913 MFS720912:MFS720913 MPO720912:MPO720913 MZK720912:MZK720913 NJG720912:NJG720913 NTC720912:NTC720913 OCY720912:OCY720913 OMU720912:OMU720913 OWQ720912:OWQ720913 PGM720912:PGM720913 PQI720912:PQI720913 QAE720912:QAE720913 QKA720912:QKA720913 QTW720912:QTW720913 RDS720912:RDS720913 RNO720912:RNO720913 RXK720912:RXK720913 SHG720912:SHG720913 SRC720912:SRC720913 TAY720912:TAY720913 TKU720912:TKU720913 TUQ720912:TUQ720913 UEM720912:UEM720913 UOI720912:UOI720913 UYE720912:UYE720913 VIA720912:VIA720913 VRW720912:VRW720913 WBS720912:WBS720913 WLO720912:WLO720913 WVK720912:WVK720913 C786448:C786449 IY786448:IY786449 SU786448:SU786449 ACQ786448:ACQ786449 AMM786448:AMM786449 AWI786448:AWI786449 BGE786448:BGE786449 BQA786448:BQA786449 BZW786448:BZW786449 CJS786448:CJS786449 CTO786448:CTO786449 DDK786448:DDK786449 DNG786448:DNG786449 DXC786448:DXC786449 EGY786448:EGY786449 EQU786448:EQU786449 FAQ786448:FAQ786449 FKM786448:FKM786449 FUI786448:FUI786449 GEE786448:GEE786449 GOA786448:GOA786449 GXW786448:GXW786449 HHS786448:HHS786449 HRO786448:HRO786449 IBK786448:IBK786449 ILG786448:ILG786449 IVC786448:IVC786449 JEY786448:JEY786449 JOU786448:JOU786449 JYQ786448:JYQ786449 KIM786448:KIM786449 KSI786448:KSI786449 LCE786448:LCE786449 LMA786448:LMA786449 LVW786448:LVW786449 MFS786448:MFS786449 MPO786448:MPO786449 MZK786448:MZK786449 NJG786448:NJG786449 NTC786448:NTC786449 OCY786448:OCY786449 OMU786448:OMU786449 OWQ786448:OWQ786449 PGM786448:PGM786449 PQI786448:PQI786449 QAE786448:QAE786449 QKA786448:QKA786449 QTW786448:QTW786449 RDS786448:RDS786449 RNO786448:RNO786449 RXK786448:RXK786449 SHG786448:SHG786449 SRC786448:SRC786449 TAY786448:TAY786449 TKU786448:TKU786449 TUQ786448:TUQ786449 UEM786448:UEM786449 UOI786448:UOI786449 UYE786448:UYE786449 VIA786448:VIA786449 VRW786448:VRW786449 WBS786448:WBS786449 WLO786448:WLO786449 WVK786448:WVK786449 C851984:C851985 IY851984:IY851985 SU851984:SU851985 ACQ851984:ACQ851985 AMM851984:AMM851985 AWI851984:AWI851985 BGE851984:BGE851985 BQA851984:BQA851985 BZW851984:BZW851985 CJS851984:CJS851985 CTO851984:CTO851985 DDK851984:DDK851985 DNG851984:DNG851985 DXC851984:DXC851985 EGY851984:EGY851985 EQU851984:EQU851985 FAQ851984:FAQ851985 FKM851984:FKM851985 FUI851984:FUI851985 GEE851984:GEE851985 GOA851984:GOA851985 GXW851984:GXW851985 HHS851984:HHS851985 HRO851984:HRO851985 IBK851984:IBK851985 ILG851984:ILG851985 IVC851984:IVC851985 JEY851984:JEY851985 JOU851984:JOU851985 JYQ851984:JYQ851985 KIM851984:KIM851985 KSI851984:KSI851985 LCE851984:LCE851985 LMA851984:LMA851985 LVW851984:LVW851985 MFS851984:MFS851985 MPO851984:MPO851985 MZK851984:MZK851985 NJG851984:NJG851985 NTC851984:NTC851985 OCY851984:OCY851985 OMU851984:OMU851985 OWQ851984:OWQ851985 PGM851984:PGM851985 PQI851984:PQI851985 QAE851984:QAE851985 QKA851984:QKA851985 QTW851984:QTW851985 RDS851984:RDS851985 RNO851984:RNO851985 RXK851984:RXK851985 SHG851984:SHG851985 SRC851984:SRC851985 TAY851984:TAY851985 TKU851984:TKU851985 TUQ851984:TUQ851985 UEM851984:UEM851985 UOI851984:UOI851985 UYE851984:UYE851985 VIA851984:VIA851985 VRW851984:VRW851985 WBS851984:WBS851985 WLO851984:WLO851985 WVK851984:WVK851985 C917520:C917521 IY917520:IY917521 SU917520:SU917521 ACQ917520:ACQ917521 AMM917520:AMM917521 AWI917520:AWI917521 BGE917520:BGE917521 BQA917520:BQA917521 BZW917520:BZW917521 CJS917520:CJS917521 CTO917520:CTO917521 DDK917520:DDK917521 DNG917520:DNG917521 DXC917520:DXC917521 EGY917520:EGY917521 EQU917520:EQU917521 FAQ917520:FAQ917521 FKM917520:FKM917521 FUI917520:FUI917521 GEE917520:GEE917521 GOA917520:GOA917521 GXW917520:GXW917521 HHS917520:HHS917521 HRO917520:HRO917521 IBK917520:IBK917521 ILG917520:ILG917521 IVC917520:IVC917521 JEY917520:JEY917521 JOU917520:JOU917521 JYQ917520:JYQ917521 KIM917520:KIM917521 KSI917520:KSI917521 LCE917520:LCE917521 LMA917520:LMA917521 LVW917520:LVW917521 MFS917520:MFS917521 MPO917520:MPO917521 MZK917520:MZK917521 NJG917520:NJG917521 NTC917520:NTC917521 OCY917520:OCY917521 OMU917520:OMU917521 OWQ917520:OWQ917521 PGM917520:PGM917521 PQI917520:PQI917521 QAE917520:QAE917521 QKA917520:QKA917521 QTW917520:QTW917521 RDS917520:RDS917521 RNO917520:RNO917521 RXK917520:RXK917521 SHG917520:SHG917521 SRC917520:SRC917521 TAY917520:TAY917521 TKU917520:TKU917521 TUQ917520:TUQ917521 UEM917520:UEM917521 UOI917520:UOI917521 UYE917520:UYE917521 VIA917520:VIA917521 VRW917520:VRW917521 WBS917520:WBS917521 WLO917520:WLO917521 WVK917520:WVK917521 C983056:C983057 IY983056:IY983057 SU983056:SU983057 ACQ983056:ACQ983057 AMM983056:AMM983057 AWI983056:AWI983057 BGE983056:BGE983057 BQA983056:BQA983057 BZW983056:BZW983057 CJS983056:CJS983057 CTO983056:CTO983057 DDK983056:DDK983057 DNG983056:DNG983057 DXC983056:DXC983057 EGY983056:EGY983057 EQU983056:EQU983057 FAQ983056:FAQ983057 FKM983056:FKM983057 FUI983056:FUI983057 GEE983056:GEE983057 GOA983056:GOA983057 GXW983056:GXW983057 HHS983056:HHS983057 HRO983056:HRO983057 IBK983056:IBK983057 ILG983056:ILG983057 IVC983056:IVC983057 JEY983056:JEY983057 JOU983056:JOU983057 JYQ983056:JYQ983057 KIM983056:KIM983057 KSI983056:KSI983057 LCE983056:LCE983057 LMA983056:LMA983057 LVW983056:LVW983057 MFS983056:MFS983057 MPO983056:MPO983057 MZK983056:MZK983057 NJG983056:NJG983057 NTC983056:NTC983057 OCY983056:OCY983057 OMU983056:OMU983057 OWQ983056:OWQ983057 PGM983056:PGM983057 PQI983056:PQI983057 QAE983056:QAE983057 QKA983056:QKA983057 QTW983056:QTW983057 RDS983056:RDS983057 RNO983056:RNO983057 RXK983056:RXK983057 SHG983056:SHG983057 SRC983056:SRC983057 TAY983056:TAY983057 TKU983056:TKU983057 TUQ983056:TUQ983057 UEM983056:UEM983057 UOI983056:UOI983057 UYE983056:UYE983057 VIA983056:VIA983057 VRW983056:VRW983057 WBS983056:WBS983057 WLO983056:WLO983057 WVK983056:WVK983057">
      <formula1>"是,否"</formula1>
    </dataValidation>
  </dataValidations>
  <printOptions horizontalCentered="1"/>
  <pageMargins left="0.74803149606299213" right="0.74803149606299213" top="0.62992125984251968" bottom="0.39370078740157483" header="0.51181102362204722" footer="0.51181102362204722"/>
  <pageSetup paperSize="9" scale="74" fitToHeight="500" orientation="portrait" blackAndWhite="1" r:id="rId1"/>
  <headerFooter alignWithMargins="0">
    <oddHeader>&amp;R&amp;G</oddHeader>
  </headerFooter>
  <drawing r:id="rId2"/>
  <legacyDrawingHF r:id="rId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tabColor theme="3" tint="-0.249977111117893"/>
    <pageSetUpPr fitToPage="1"/>
  </sheetPr>
  <dimension ref="A1:I67"/>
  <sheetViews>
    <sheetView showZeros="0" view="pageBreakPreview" zoomScaleSheetLayoutView="100" workbookViewId="0">
      <pane xSplit="1" ySplit="9" topLeftCell="B22" activePane="bottomRight" state="frozen"/>
      <selection activeCell="E16" sqref="E16"/>
      <selection pane="topRight" activeCell="E16" sqref="E16"/>
      <selection pane="bottomLeft" activeCell="E16" sqref="E16"/>
      <selection pane="bottomRight" activeCell="D39" sqref="D39"/>
    </sheetView>
  </sheetViews>
  <sheetFormatPr defaultColWidth="10.28515625" defaultRowHeight="12" customHeight="1"/>
  <cols>
    <col min="1" max="1" width="13.5703125" style="414" customWidth="1"/>
    <col min="2" max="2" width="14.140625" style="414" customWidth="1"/>
    <col min="3" max="3" width="13.42578125" style="414" customWidth="1"/>
    <col min="4" max="4" width="12.85546875" style="414" customWidth="1"/>
    <col min="5" max="5" width="10.7109375" style="414" customWidth="1"/>
    <col min="6" max="6" width="12.5703125" style="414" customWidth="1"/>
    <col min="7" max="7" width="14.140625" style="414" customWidth="1"/>
    <col min="8" max="8" width="12.140625" style="414" customWidth="1"/>
    <col min="9" max="9" width="15.85546875" style="414" customWidth="1"/>
    <col min="10" max="16384" width="10.28515625" style="414"/>
  </cols>
  <sheetData>
    <row r="1" spans="1:9" s="812" customFormat="1" ht="12" customHeight="1">
      <c r="A1" s="811" t="str">
        <f>HYPERLINK("#利润表!A1","返回报表")</f>
        <v>返回报表</v>
      </c>
    </row>
    <row r="2" spans="1:9" s="413" customFormat="1" ht="30" customHeight="1">
      <c r="A2" s="3209" t="s">
        <v>2469</v>
      </c>
      <c r="B2" s="3209"/>
      <c r="C2" s="3209"/>
      <c r="D2" s="3209"/>
      <c r="E2" s="3209"/>
      <c r="F2" s="3209"/>
      <c r="G2" s="3209"/>
      <c r="H2" s="3209"/>
      <c r="I2" s="3209"/>
    </row>
    <row r="3" spans="1:9" s="1068" customFormat="1" ht="11.25">
      <c r="A3" s="1067"/>
      <c r="B3" s="1067"/>
      <c r="C3" s="1067"/>
      <c r="D3" s="942"/>
      <c r="E3" s="942"/>
      <c r="F3" s="942"/>
      <c r="G3" s="1067"/>
      <c r="H3" s="1067"/>
      <c r="I3" s="944" t="str">
        <f>"单位："&amp;表头!$C$5</f>
        <v>单位：人民币元</v>
      </c>
    </row>
    <row r="4" spans="1:9" s="958" customFormat="1">
      <c r="A4" s="945" t="str">
        <f>"客户："&amp;表头!C3</f>
        <v>客户：</v>
      </c>
      <c r="B4" s="946"/>
      <c r="C4" s="946"/>
      <c r="D4" s="942"/>
      <c r="E4" s="948" t="str">
        <f>"编制人员："&amp;表头!$C$6</f>
        <v>编制人员：</v>
      </c>
      <c r="F4" s="942"/>
      <c r="G4" s="1014"/>
      <c r="H4" s="949" t="s">
        <v>1464</v>
      </c>
      <c r="I4" s="2076" t="s">
        <v>185</v>
      </c>
    </row>
    <row r="5" spans="1:9" s="664" customFormat="1" ht="11.25">
      <c r="A5" s="945" t="str">
        <f>"报表期间："&amp;IF(AND(MONTH(表头!C4)=12,DAY(表头!C4)=31),YEAR(表头!C4)&amp;"年度",YEAR(表头!C4)&amp;"年1-"&amp;MONTH(表头!C4)&amp;"月")</f>
        <v>报表期间：2019年度</v>
      </c>
      <c r="B5" s="1015"/>
      <c r="C5" s="946"/>
      <c r="D5" s="942"/>
      <c r="E5" s="948" t="str">
        <f>"会计主管："&amp;表头!$C$7</f>
        <v>会计主管：</v>
      </c>
      <c r="F5" s="942"/>
      <c r="G5" s="1016"/>
      <c r="H5" s="949" t="s">
        <v>1465</v>
      </c>
      <c r="I5" s="950"/>
    </row>
    <row r="6" spans="1:9" s="664" customFormat="1" ht="8.1" customHeight="1">
      <c r="A6" s="946"/>
      <c r="B6" s="1015"/>
      <c r="C6" s="946"/>
      <c r="D6" s="942"/>
      <c r="E6" s="942"/>
      <c r="F6" s="942"/>
      <c r="G6" s="1016"/>
      <c r="H6" s="949"/>
      <c r="I6" s="950"/>
    </row>
    <row r="7" spans="1:9" s="664" customFormat="1" ht="15" customHeight="1" thickBot="1">
      <c r="A7" s="946" t="s">
        <v>2452</v>
      </c>
      <c r="B7" s="946"/>
      <c r="C7" s="946"/>
      <c r="D7" s="1015"/>
      <c r="E7" s="1015"/>
      <c r="F7" s="985"/>
      <c r="G7" s="985"/>
      <c r="H7" s="949"/>
      <c r="I7" s="950"/>
    </row>
    <row r="8" spans="1:9" s="1068" customFormat="1" ht="15" customHeight="1">
      <c r="A8" s="3210" t="s">
        <v>1530</v>
      </c>
      <c r="B8" s="3212" t="s">
        <v>1531</v>
      </c>
      <c r="C8" s="3212" t="s">
        <v>1532</v>
      </c>
      <c r="D8" s="3214" t="s">
        <v>729</v>
      </c>
      <c r="E8" s="3215"/>
      <c r="F8" s="3216"/>
      <c r="G8" s="3217" t="s">
        <v>1533</v>
      </c>
      <c r="H8" s="3217"/>
      <c r="I8" s="3218"/>
    </row>
    <row r="9" spans="1:9" s="1068" customFormat="1" ht="22.5">
      <c r="A9" s="3211"/>
      <c r="B9" s="3213"/>
      <c r="C9" s="3213"/>
      <c r="D9" s="1069" t="s">
        <v>1534</v>
      </c>
      <c r="E9" s="1069" t="s">
        <v>1535</v>
      </c>
      <c r="F9" s="1069" t="s">
        <v>1536</v>
      </c>
      <c r="G9" s="1069" t="s">
        <v>1534</v>
      </c>
      <c r="H9" s="1069" t="s">
        <v>1535</v>
      </c>
      <c r="I9" s="1070" t="s">
        <v>1536</v>
      </c>
    </row>
    <row r="10" spans="1:9" ht="15" customHeight="1">
      <c r="A10" s="1071"/>
      <c r="B10" s="1072"/>
      <c r="C10" s="1072"/>
      <c r="D10" s="147"/>
      <c r="E10" s="146"/>
      <c r="F10" s="1077"/>
      <c r="G10" s="147"/>
      <c r="H10" s="146"/>
      <c r="I10" s="1080"/>
    </row>
    <row r="11" spans="1:9" ht="15" customHeight="1">
      <c r="A11" s="1071"/>
      <c r="B11" s="1072"/>
      <c r="C11" s="1072"/>
      <c r="D11" s="147"/>
      <c r="E11" s="146"/>
      <c r="F11" s="1077"/>
      <c r="G11" s="147"/>
      <c r="H11" s="146"/>
      <c r="I11" s="1080"/>
    </row>
    <row r="12" spans="1:9" ht="15" customHeight="1">
      <c r="A12" s="1071"/>
      <c r="B12" s="1072"/>
      <c r="C12" s="1072"/>
      <c r="D12" s="147"/>
      <c r="E12" s="146"/>
      <c r="F12" s="1077"/>
      <c r="G12" s="147"/>
      <c r="H12" s="146"/>
      <c r="I12" s="1080"/>
    </row>
    <row r="13" spans="1:9" ht="15" customHeight="1">
      <c r="A13" s="1071"/>
      <c r="B13" s="1072"/>
      <c r="C13" s="1072"/>
      <c r="D13" s="147"/>
      <c r="E13" s="146"/>
      <c r="F13" s="1077"/>
      <c r="G13" s="147"/>
      <c r="H13" s="146"/>
      <c r="I13" s="1080"/>
    </row>
    <row r="14" spans="1:9" ht="15" customHeight="1">
      <c r="A14" s="1071"/>
      <c r="B14" s="1072"/>
      <c r="C14" s="1072"/>
      <c r="D14" s="147"/>
      <c r="E14" s="146"/>
      <c r="F14" s="1077"/>
      <c r="G14" s="147"/>
      <c r="H14" s="146"/>
      <c r="I14" s="1080"/>
    </row>
    <row r="15" spans="1:9" ht="15" customHeight="1">
      <c r="A15" s="1071"/>
      <c r="B15" s="1072"/>
      <c r="C15" s="1072"/>
      <c r="D15" s="147"/>
      <c r="E15" s="146"/>
      <c r="F15" s="1077"/>
      <c r="G15" s="147"/>
      <c r="H15" s="146"/>
      <c r="I15" s="1080"/>
    </row>
    <row r="16" spans="1:9" ht="15" customHeight="1">
      <c r="A16" s="1071"/>
      <c r="B16" s="1072"/>
      <c r="C16" s="1072"/>
      <c r="D16" s="147"/>
      <c r="E16" s="146"/>
      <c r="F16" s="1077"/>
      <c r="G16" s="147"/>
      <c r="H16" s="146"/>
      <c r="I16" s="1080"/>
    </row>
    <row r="17" spans="1:9" ht="15" customHeight="1">
      <c r="A17" s="1071"/>
      <c r="B17" s="1072"/>
      <c r="C17" s="1072"/>
      <c r="D17" s="147"/>
      <c r="E17" s="146"/>
      <c r="F17" s="1077"/>
      <c r="G17" s="147"/>
      <c r="H17" s="146"/>
      <c r="I17" s="1080"/>
    </row>
    <row r="18" spans="1:9" ht="15" customHeight="1">
      <c r="A18" s="1071"/>
      <c r="B18" s="1072"/>
      <c r="C18" s="1072"/>
      <c r="D18" s="147"/>
      <c r="E18" s="146"/>
      <c r="F18" s="1077"/>
      <c r="G18" s="147"/>
      <c r="H18" s="146"/>
      <c r="I18" s="1080"/>
    </row>
    <row r="19" spans="1:9" ht="15" customHeight="1">
      <c r="A19" s="1071"/>
      <c r="B19" s="1072"/>
      <c r="C19" s="1072"/>
      <c r="D19" s="147"/>
      <c r="E19" s="146"/>
      <c r="F19" s="1077"/>
      <c r="G19" s="147"/>
      <c r="H19" s="146"/>
      <c r="I19" s="1080"/>
    </row>
    <row r="20" spans="1:9" ht="15" customHeight="1">
      <c r="A20" s="1071"/>
      <c r="B20" s="1072"/>
      <c r="C20" s="1072"/>
      <c r="D20" s="147"/>
      <c r="E20" s="146"/>
      <c r="F20" s="1077"/>
      <c r="G20" s="147"/>
      <c r="H20" s="146"/>
      <c r="I20" s="1080"/>
    </row>
    <row r="21" spans="1:9" ht="15" customHeight="1">
      <c r="A21" s="1073"/>
      <c r="B21" s="1074"/>
      <c r="C21" s="1074"/>
      <c r="D21" s="79"/>
      <c r="E21" s="416"/>
      <c r="F21" s="1078"/>
      <c r="G21" s="79"/>
      <c r="H21" s="416"/>
      <c r="I21" s="1081"/>
    </row>
    <row r="22" spans="1:9" ht="15" customHeight="1" thickBot="1">
      <c r="A22" s="1075" t="s">
        <v>220</v>
      </c>
      <c r="B22" s="1076"/>
      <c r="C22" s="1076"/>
      <c r="D22" s="178">
        <f>SUM(D10:D21)</f>
        <v>0</v>
      </c>
      <c r="E22" s="417">
        <f>SUM(E10:E21)</f>
        <v>0</v>
      </c>
      <c r="F22" s="1079"/>
      <c r="G22" s="178">
        <f>SUM(G10:G21)</f>
        <v>0</v>
      </c>
      <c r="H22" s="417">
        <f>SUM(H10:H21)</f>
        <v>0</v>
      </c>
      <c r="I22" s="1082"/>
    </row>
    <row r="23" spans="1:9" s="301" customFormat="1" ht="15" customHeight="1" thickBot="1">
      <c r="A23" s="10" t="s">
        <v>2453</v>
      </c>
      <c r="B23" s="10"/>
      <c r="C23" s="10"/>
      <c r="D23" s="412"/>
      <c r="E23" s="412"/>
      <c r="F23" s="7"/>
      <c r="G23" s="7"/>
      <c r="H23" s="11"/>
      <c r="I23" s="260"/>
    </row>
    <row r="24" spans="1:9" ht="15" customHeight="1">
      <c r="A24" s="3210" t="s">
        <v>1530</v>
      </c>
      <c r="B24" s="3212" t="s">
        <v>1531</v>
      </c>
      <c r="C24" s="3212" t="s">
        <v>1532</v>
      </c>
      <c r="D24" s="3219" t="s">
        <v>282</v>
      </c>
      <c r="E24" s="3220"/>
      <c r="F24" s="3221"/>
      <c r="G24" s="3222" t="s">
        <v>283</v>
      </c>
      <c r="H24" s="3222"/>
      <c r="I24" s="3223"/>
    </row>
    <row r="25" spans="1:9" ht="22.5">
      <c r="A25" s="3211"/>
      <c r="B25" s="3213"/>
      <c r="C25" s="3213"/>
      <c r="D25" s="415" t="s">
        <v>279</v>
      </c>
      <c r="E25" s="415" t="s">
        <v>281</v>
      </c>
      <c r="F25" s="1069" t="s">
        <v>1536</v>
      </c>
      <c r="G25" s="415" t="s">
        <v>279</v>
      </c>
      <c r="H25" s="415" t="s">
        <v>281</v>
      </c>
      <c r="I25" s="1070" t="s">
        <v>1536</v>
      </c>
    </row>
    <row r="26" spans="1:9" ht="15" customHeight="1">
      <c r="A26" s="1071"/>
      <c r="B26" s="1072"/>
      <c r="C26" s="1072"/>
      <c r="D26" s="147"/>
      <c r="E26" s="146"/>
      <c r="F26" s="1077"/>
      <c r="G26" s="147"/>
      <c r="H26" s="146"/>
      <c r="I26" s="1080"/>
    </row>
    <row r="27" spans="1:9" ht="15" customHeight="1">
      <c r="A27" s="1071"/>
      <c r="B27" s="1072"/>
      <c r="C27" s="1072"/>
      <c r="D27" s="147"/>
      <c r="E27" s="146"/>
      <c r="F27" s="1077"/>
      <c r="G27" s="147"/>
      <c r="H27" s="146"/>
      <c r="I27" s="1080"/>
    </row>
    <row r="28" spans="1:9" ht="15" customHeight="1">
      <c r="A28" s="1071"/>
      <c r="B28" s="1072"/>
      <c r="C28" s="1072"/>
      <c r="D28" s="147"/>
      <c r="E28" s="146"/>
      <c r="F28" s="1077"/>
      <c r="G28" s="147"/>
      <c r="H28" s="146"/>
      <c r="I28" s="1080"/>
    </row>
    <row r="29" spans="1:9" ht="15" customHeight="1">
      <c r="A29" s="1071"/>
      <c r="B29" s="1072"/>
      <c r="C29" s="1072"/>
      <c r="D29" s="147"/>
      <c r="E29" s="146"/>
      <c r="F29" s="1077"/>
      <c r="G29" s="147"/>
      <c r="H29" s="146"/>
      <c r="I29" s="1080"/>
    </row>
    <row r="30" spans="1:9" ht="15" customHeight="1">
      <c r="A30" s="1071"/>
      <c r="B30" s="1072"/>
      <c r="C30" s="1072"/>
      <c r="D30" s="147"/>
      <c r="E30" s="146"/>
      <c r="F30" s="1077"/>
      <c r="G30" s="147"/>
      <c r="H30" s="146"/>
      <c r="I30" s="1080"/>
    </row>
    <row r="31" spans="1:9" ht="15" customHeight="1">
      <c r="A31" s="1071"/>
      <c r="B31" s="1072"/>
      <c r="C31" s="1072"/>
      <c r="D31" s="147"/>
      <c r="E31" s="146"/>
      <c r="F31" s="1077"/>
      <c r="G31" s="147"/>
      <c r="H31" s="146"/>
      <c r="I31" s="1080"/>
    </row>
    <row r="32" spans="1:9" ht="15" customHeight="1">
      <c r="A32" s="1071"/>
      <c r="B32" s="1072"/>
      <c r="C32" s="1072"/>
      <c r="D32" s="147"/>
      <c r="E32" s="146"/>
      <c r="F32" s="1077"/>
      <c r="G32" s="147"/>
      <c r="H32" s="146"/>
      <c r="I32" s="1080"/>
    </row>
    <row r="33" spans="1:9" ht="15" customHeight="1">
      <c r="A33" s="1071"/>
      <c r="B33" s="1072"/>
      <c r="C33" s="1072"/>
      <c r="D33" s="147"/>
      <c r="E33" s="146"/>
      <c r="F33" s="1077"/>
      <c r="G33" s="147"/>
      <c r="H33" s="146"/>
      <c r="I33" s="1080"/>
    </row>
    <row r="34" spans="1:9" ht="15" customHeight="1">
      <c r="A34" s="1071"/>
      <c r="B34" s="1072"/>
      <c r="C34" s="1072"/>
      <c r="D34" s="147"/>
      <c r="E34" s="146"/>
      <c r="F34" s="1077"/>
      <c r="G34" s="147"/>
      <c r="H34" s="146"/>
      <c r="I34" s="1080"/>
    </row>
    <row r="35" spans="1:9" ht="15" customHeight="1">
      <c r="A35" s="1071"/>
      <c r="B35" s="1072"/>
      <c r="C35" s="1072"/>
      <c r="D35" s="147"/>
      <c r="E35" s="146"/>
      <c r="F35" s="1077"/>
      <c r="G35" s="147"/>
      <c r="H35" s="146"/>
      <c r="I35" s="1080"/>
    </row>
    <row r="36" spans="1:9" ht="15" customHeight="1">
      <c r="A36" s="1071"/>
      <c r="B36" s="1072"/>
      <c r="C36" s="1072"/>
      <c r="D36" s="147"/>
      <c r="E36" s="146"/>
      <c r="F36" s="1077"/>
      <c r="G36" s="147"/>
      <c r="H36" s="146"/>
      <c r="I36" s="1080"/>
    </row>
    <row r="37" spans="1:9" ht="15" customHeight="1">
      <c r="A37" s="1073"/>
      <c r="B37" s="1074"/>
      <c r="C37" s="1074"/>
      <c r="D37" s="79"/>
      <c r="E37" s="416"/>
      <c r="F37" s="1078"/>
      <c r="G37" s="79"/>
      <c r="H37" s="416"/>
      <c r="I37" s="1081"/>
    </row>
    <row r="38" spans="1:9" ht="15" customHeight="1" thickBot="1">
      <c r="A38" s="1075" t="s">
        <v>220</v>
      </c>
      <c r="B38" s="1076"/>
      <c r="C38" s="1076"/>
      <c r="D38" s="178">
        <f>SUM(D26:D37)</f>
        <v>0</v>
      </c>
      <c r="E38" s="417">
        <f>SUM(E26:E37)</f>
        <v>0</v>
      </c>
      <c r="F38" s="1079"/>
      <c r="G38" s="178">
        <f>SUM(G26:G37)</f>
        <v>0</v>
      </c>
      <c r="H38" s="417">
        <f>SUM(H26:H37)</f>
        <v>0</v>
      </c>
      <c r="I38" s="1082"/>
    </row>
    <row r="39" spans="1:9" ht="15" customHeight="1"/>
    <row r="40" spans="1:9" ht="15" customHeight="1"/>
    <row r="41" spans="1:9" ht="15" customHeight="1"/>
    <row r="42" spans="1:9" ht="15" customHeight="1"/>
    <row r="43" spans="1:9" ht="15" customHeight="1"/>
    <row r="44" spans="1:9" ht="15" customHeight="1"/>
    <row r="45" spans="1:9" ht="15" customHeight="1"/>
    <row r="46" spans="1:9" ht="15" customHeight="1"/>
    <row r="47" spans="1:9" ht="15" customHeight="1"/>
    <row r="48" spans="1:9"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sheetData>
  <mergeCells count="11">
    <mergeCell ref="A24:A25"/>
    <mergeCell ref="B24:B25"/>
    <mergeCell ref="C24:C25"/>
    <mergeCell ref="D24:F24"/>
    <mergeCell ref="G24:I24"/>
    <mergeCell ref="A2:I2"/>
    <mergeCell ref="A8:A9"/>
    <mergeCell ref="B8:B9"/>
    <mergeCell ref="C8:C9"/>
    <mergeCell ref="D8:F8"/>
    <mergeCell ref="G8:I8"/>
  </mergeCells>
  <phoneticPr fontId="5" type="noConversion"/>
  <printOptions horizontalCentered="1"/>
  <pageMargins left="0.74803149606299213" right="0.74803149606299213" top="0.97" bottom="0.39370078740157483" header="0.51181102362204722" footer="0.51181102362204722"/>
  <pageSetup paperSize="9" scale="80" fitToHeight="500" orientation="portrait" blackAndWhite="1" r:id="rId1"/>
  <headerFooter alignWithMargins="0">
    <oddHeader>&amp;R&amp;G</oddHeader>
  </headerFooter>
  <legacyDrawingHF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tabColor theme="3" tint="-0.249977111117893"/>
  </sheetPr>
  <dimension ref="A1:J44"/>
  <sheetViews>
    <sheetView showGridLines="0" showZeros="0" view="pageBreakPreview" zoomScaleSheetLayoutView="100" workbookViewId="0">
      <pane xSplit="1" ySplit="8" topLeftCell="B9" activePane="bottomRight" state="frozen"/>
      <selection activeCell="E16" sqref="E16"/>
      <selection pane="topRight" activeCell="E16" sqref="E16"/>
      <selection pane="bottomLeft" activeCell="E16" sqref="E16"/>
      <selection pane="bottomRight"/>
    </sheetView>
  </sheetViews>
  <sheetFormatPr defaultColWidth="9.140625" defaultRowHeight="12" customHeight="1"/>
  <cols>
    <col min="1" max="4" width="16.7109375" style="322" customWidth="1"/>
    <col min="5" max="6" width="10.7109375" style="322" customWidth="1"/>
    <col min="7" max="8" width="16.7109375" style="322" customWidth="1"/>
    <col min="9" max="9" width="20.7109375" style="322" customWidth="1"/>
    <col min="10" max="16384" width="9.140625" style="322"/>
  </cols>
  <sheetData>
    <row r="1" spans="1:10" s="640" customFormat="1" ht="12" customHeight="1">
      <c r="A1" s="567" t="str">
        <f>HYPERLINK("#利润表!A1","返回报表")</f>
        <v>返回报表</v>
      </c>
    </row>
    <row r="2" spans="1:10" s="413" customFormat="1" ht="30" customHeight="1">
      <c r="A2" s="3209" t="s">
        <v>2468</v>
      </c>
      <c r="B2" s="3209"/>
      <c r="C2" s="3209"/>
      <c r="D2" s="3209"/>
      <c r="E2" s="3209"/>
      <c r="F2" s="3209"/>
      <c r="G2" s="3209"/>
      <c r="H2" s="3209"/>
      <c r="I2" s="3209"/>
      <c r="J2" s="3209"/>
    </row>
    <row r="3" spans="1:10" s="1068" customFormat="1" ht="11.25">
      <c r="A3" s="1067"/>
      <c r="B3" s="1067"/>
      <c r="C3" s="1067"/>
      <c r="D3" s="942"/>
      <c r="E3" s="942"/>
      <c r="F3" s="942"/>
      <c r="G3" s="1067"/>
      <c r="H3" s="1067"/>
      <c r="I3" s="1067"/>
      <c r="J3" s="944" t="str">
        <f>"单位："&amp;表头!$C$5</f>
        <v>单位：人民币元</v>
      </c>
    </row>
    <row r="4" spans="1:10" s="958" customFormat="1">
      <c r="A4" s="945" t="str">
        <f>"客户："&amp;表头!C3</f>
        <v>客户：</v>
      </c>
      <c r="B4" s="946"/>
      <c r="C4" s="946"/>
      <c r="D4" s="942"/>
      <c r="E4" s="948" t="str">
        <f>"编制人员："&amp;表头!$C$6</f>
        <v>编制人员：</v>
      </c>
      <c r="F4" s="942"/>
      <c r="G4" s="957"/>
      <c r="H4" s="1014"/>
      <c r="I4" s="949" t="s">
        <v>1464</v>
      </c>
      <c r="J4" s="2085" t="s">
        <v>186</v>
      </c>
    </row>
    <row r="5" spans="1:10" s="664" customFormat="1" ht="11.25">
      <c r="A5" s="945" t="str">
        <f>"报表期间："&amp;IF(AND(MONTH(表头!C4)=12,DAY(表头!C4)=31),YEAR(表头!C4)&amp;"年度",YEAR(表头!C4)&amp;"年1-"&amp;MONTH(表头!C4)&amp;"月")</f>
        <v>报表期间：2019年度</v>
      </c>
      <c r="B5" s="1015"/>
      <c r="C5" s="946"/>
      <c r="D5" s="942"/>
      <c r="E5" s="948" t="str">
        <f>"会计主管："&amp;表头!$C$7</f>
        <v>会计主管：</v>
      </c>
      <c r="F5" s="942"/>
      <c r="G5" s="1083"/>
      <c r="H5" s="1016"/>
      <c r="I5" s="949" t="s">
        <v>1465</v>
      </c>
      <c r="J5" s="950"/>
    </row>
    <row r="6" spans="1:10" s="664" customFormat="1" ht="8.1" customHeight="1">
      <c r="A6" s="946"/>
      <c r="B6" s="1015"/>
      <c r="C6" s="1015"/>
      <c r="D6" s="985"/>
      <c r="E6" s="985"/>
      <c r="F6" s="949"/>
      <c r="G6" s="950"/>
      <c r="H6" s="985"/>
      <c r="I6" s="985"/>
      <c r="J6" s="985"/>
    </row>
    <row r="7" spans="1:10" s="663" customFormat="1" ht="15" customHeight="1" thickBot="1">
      <c r="A7" s="1043" t="s">
        <v>2455</v>
      </c>
      <c r="B7" s="968"/>
      <c r="C7" s="968"/>
      <c r="D7" s="968"/>
      <c r="E7" s="968"/>
      <c r="F7" s="968"/>
      <c r="G7" s="968"/>
      <c r="H7" s="968"/>
      <c r="I7" s="968"/>
      <c r="J7" s="968"/>
    </row>
    <row r="8" spans="1:10" s="663" customFormat="1" ht="15" customHeight="1">
      <c r="A8" s="1018" t="s">
        <v>1537</v>
      </c>
      <c r="B8" s="1019" t="s">
        <v>1538</v>
      </c>
      <c r="C8" s="1019" t="s">
        <v>1539</v>
      </c>
      <c r="D8" s="1019" t="s">
        <v>1540</v>
      </c>
      <c r="E8" s="1019" t="s">
        <v>1541</v>
      </c>
      <c r="F8" s="1019" t="s">
        <v>1542</v>
      </c>
      <c r="G8" s="1019" t="s">
        <v>1543</v>
      </c>
      <c r="H8" s="1019" t="s">
        <v>1544</v>
      </c>
      <c r="I8" s="1019" t="s">
        <v>1545</v>
      </c>
      <c r="J8" s="1046" t="s">
        <v>7</v>
      </c>
    </row>
    <row r="9" spans="1:10" s="663" customFormat="1" ht="15" customHeight="1">
      <c r="A9" s="1084"/>
      <c r="B9" s="1085"/>
      <c r="C9" s="1086"/>
      <c r="D9" s="1087"/>
      <c r="E9" s="1088"/>
      <c r="F9" s="1088"/>
      <c r="G9" s="1087"/>
      <c r="H9" s="1086"/>
      <c r="I9" s="1087"/>
      <c r="J9" s="1025"/>
    </row>
    <row r="10" spans="1:10" s="663" customFormat="1" ht="15" customHeight="1">
      <c r="A10" s="1084"/>
      <c r="B10" s="1085"/>
      <c r="C10" s="1086"/>
      <c r="D10" s="1087"/>
      <c r="E10" s="1086"/>
      <c r="F10" s="1086"/>
      <c r="G10" s="1087"/>
      <c r="H10" s="1086"/>
      <c r="I10" s="1087"/>
      <c r="J10" s="1025"/>
    </row>
    <row r="11" spans="1:10" s="663" customFormat="1" ht="15" customHeight="1" thickBot="1">
      <c r="A11" s="1089"/>
      <c r="B11" s="1090"/>
      <c r="C11" s="1091"/>
      <c r="D11" s="1092"/>
      <c r="E11" s="1091"/>
      <c r="F11" s="1091"/>
      <c r="G11" s="1092"/>
      <c r="H11" s="1091"/>
      <c r="I11" s="1092"/>
      <c r="J11" s="1042"/>
    </row>
    <row r="12" spans="1:10" s="663" customFormat="1" ht="15" customHeight="1" thickBot="1">
      <c r="A12" s="968" t="s">
        <v>1546</v>
      </c>
      <c r="B12" s="968"/>
      <c r="C12" s="968"/>
      <c r="D12" s="968"/>
      <c r="E12" s="968"/>
      <c r="F12" s="968"/>
      <c r="G12" s="968"/>
      <c r="H12" s="968"/>
      <c r="I12" s="968"/>
      <c r="J12" s="968"/>
    </row>
    <row r="13" spans="1:10" s="663" customFormat="1" ht="15" customHeight="1">
      <c r="A13" s="1093"/>
      <c r="B13" s="1094"/>
      <c r="C13" s="1094"/>
      <c r="D13" s="1094"/>
      <c r="E13" s="1094"/>
      <c r="F13" s="1094"/>
      <c r="G13" s="1094"/>
      <c r="H13" s="1094"/>
      <c r="I13" s="1094"/>
      <c r="J13" s="1095"/>
    </row>
    <row r="14" spans="1:10" s="663" customFormat="1" ht="15" customHeight="1">
      <c r="A14" s="1096"/>
      <c r="B14" s="1008"/>
      <c r="C14" s="1008"/>
      <c r="D14" s="1008"/>
      <c r="E14" s="1008"/>
      <c r="F14" s="1008"/>
      <c r="G14" s="1008"/>
      <c r="H14" s="1008"/>
      <c r="I14" s="1008"/>
      <c r="J14" s="1097"/>
    </row>
    <row r="15" spans="1:10" s="663" customFormat="1" ht="15" customHeight="1" thickBot="1">
      <c r="A15" s="1098"/>
      <c r="B15" s="1099"/>
      <c r="C15" s="1099"/>
      <c r="D15" s="1099"/>
      <c r="E15" s="1099"/>
      <c r="F15" s="1099"/>
      <c r="G15" s="1099"/>
      <c r="H15" s="1099"/>
      <c r="I15" s="1099"/>
      <c r="J15" s="1100"/>
    </row>
    <row r="16" spans="1:10" s="663" customFormat="1" ht="15" customHeight="1">
      <c r="A16" s="968"/>
      <c r="B16" s="968"/>
      <c r="C16" s="968"/>
      <c r="D16" s="968"/>
      <c r="E16" s="968"/>
      <c r="F16" s="968"/>
      <c r="G16" s="968"/>
      <c r="H16" s="968"/>
      <c r="I16" s="968"/>
      <c r="J16" s="968"/>
    </row>
    <row r="17" spans="1:10" s="663" customFormat="1" ht="15" customHeight="1" thickBot="1">
      <c r="A17" s="1043" t="s">
        <v>2456</v>
      </c>
      <c r="B17" s="968"/>
      <c r="C17" s="968"/>
      <c r="D17" s="968"/>
      <c r="E17" s="968"/>
      <c r="F17" s="968"/>
      <c r="G17" s="968"/>
      <c r="H17" s="968"/>
      <c r="I17" s="968"/>
      <c r="J17" s="968"/>
    </row>
    <row r="18" spans="1:10" s="663" customFormat="1" ht="15" customHeight="1">
      <c r="A18" s="1018" t="s">
        <v>1547</v>
      </c>
      <c r="B18" s="1019" t="s">
        <v>1548</v>
      </c>
      <c r="C18" s="1019" t="s">
        <v>1549</v>
      </c>
      <c r="D18" s="1019" t="s">
        <v>1550</v>
      </c>
      <c r="E18" s="1019" t="s">
        <v>1551</v>
      </c>
      <c r="F18" s="1019" t="s">
        <v>1552</v>
      </c>
      <c r="G18" s="1019" t="s">
        <v>1553</v>
      </c>
      <c r="H18" s="1019" t="s">
        <v>1554</v>
      </c>
      <c r="I18" s="1019" t="s">
        <v>1555</v>
      </c>
      <c r="J18" s="1046" t="s">
        <v>7</v>
      </c>
    </row>
    <row r="19" spans="1:10" s="663" customFormat="1" ht="15" customHeight="1">
      <c r="A19" s="1084"/>
      <c r="B19" s="1085"/>
      <c r="C19" s="1086"/>
      <c r="D19" s="1087"/>
      <c r="E19" s="1088"/>
      <c r="F19" s="1088"/>
      <c r="G19" s="1087"/>
      <c r="H19" s="1086"/>
      <c r="I19" s="1087"/>
      <c r="J19" s="1025"/>
    </row>
    <row r="20" spans="1:10" s="663" customFormat="1" ht="15" customHeight="1">
      <c r="A20" s="1084"/>
      <c r="B20" s="1085"/>
      <c r="C20" s="1086"/>
      <c r="D20" s="1087"/>
      <c r="E20" s="1086"/>
      <c r="F20" s="1086"/>
      <c r="G20" s="1087"/>
      <c r="H20" s="1086"/>
      <c r="I20" s="1087"/>
      <c r="J20" s="1025"/>
    </row>
    <row r="21" spans="1:10" s="663" customFormat="1" ht="15" customHeight="1" thickBot="1">
      <c r="A21" s="1089"/>
      <c r="B21" s="1090"/>
      <c r="C21" s="1091"/>
      <c r="D21" s="1092"/>
      <c r="E21" s="1091"/>
      <c r="F21" s="1091"/>
      <c r="G21" s="1092"/>
      <c r="H21" s="1091"/>
      <c r="I21" s="1092"/>
      <c r="J21" s="1042"/>
    </row>
    <row r="22" spans="1:10" s="663" customFormat="1" ht="15" customHeight="1" thickBot="1">
      <c r="A22" s="968" t="s">
        <v>1556</v>
      </c>
      <c r="B22" s="968"/>
      <c r="C22" s="968"/>
      <c r="D22" s="968"/>
      <c r="E22" s="968"/>
      <c r="F22" s="968"/>
      <c r="G22" s="968"/>
      <c r="H22" s="968"/>
      <c r="I22" s="968"/>
      <c r="J22" s="968"/>
    </row>
    <row r="23" spans="1:10" s="663" customFormat="1" ht="15" customHeight="1">
      <c r="A23" s="1093"/>
      <c r="B23" s="1094"/>
      <c r="C23" s="1094"/>
      <c r="D23" s="1094"/>
      <c r="E23" s="1094"/>
      <c r="F23" s="1094"/>
      <c r="G23" s="1094"/>
      <c r="H23" s="1094"/>
      <c r="I23" s="1094"/>
      <c r="J23" s="1095"/>
    </row>
    <row r="24" spans="1:10" s="663" customFormat="1" ht="15" customHeight="1">
      <c r="A24" s="1096"/>
      <c r="B24" s="1008"/>
      <c r="C24" s="1008"/>
      <c r="D24" s="1008"/>
      <c r="E24" s="1008"/>
      <c r="F24" s="1008"/>
      <c r="G24" s="1008"/>
      <c r="H24" s="1008"/>
      <c r="I24" s="1008"/>
      <c r="J24" s="1097"/>
    </row>
    <row r="25" spans="1:10" s="663" customFormat="1" ht="15" customHeight="1" thickBot="1">
      <c r="A25" s="1098"/>
      <c r="B25" s="1099"/>
      <c r="C25" s="1099"/>
      <c r="D25" s="1099"/>
      <c r="E25" s="1099"/>
      <c r="F25" s="1099"/>
      <c r="G25" s="1099"/>
      <c r="H25" s="1099"/>
      <c r="I25" s="1099"/>
      <c r="J25" s="1100"/>
    </row>
    <row r="26" spans="1:10" s="663" customFormat="1" ht="15" customHeight="1">
      <c r="A26" s="968"/>
      <c r="B26" s="968"/>
      <c r="C26" s="968"/>
      <c r="D26" s="968"/>
      <c r="E26" s="968"/>
      <c r="F26" s="968"/>
      <c r="G26" s="968"/>
      <c r="H26" s="968"/>
      <c r="I26" s="968"/>
      <c r="J26" s="968"/>
    </row>
    <row r="27" spans="1:10" s="663" customFormat="1" ht="15" customHeight="1" thickBot="1">
      <c r="A27" s="1043" t="s">
        <v>2454</v>
      </c>
      <c r="B27" s="968"/>
      <c r="C27" s="968"/>
      <c r="D27" s="968"/>
      <c r="E27" s="968"/>
      <c r="F27" s="968"/>
      <c r="G27" s="968"/>
      <c r="H27" s="968"/>
      <c r="I27" s="968"/>
      <c r="J27" s="968"/>
    </row>
    <row r="28" spans="1:10" s="663" customFormat="1" ht="23.45" customHeight="1">
      <c r="A28" s="1018" t="s">
        <v>1557</v>
      </c>
      <c r="B28" s="1019" t="s">
        <v>1548</v>
      </c>
      <c r="C28" s="1019" t="s">
        <v>1558</v>
      </c>
      <c r="D28" s="1019" t="s">
        <v>1559</v>
      </c>
      <c r="E28" s="1019" t="s">
        <v>1560</v>
      </c>
      <c r="F28" s="1019" t="s">
        <v>1561</v>
      </c>
      <c r="G28" s="1019" t="s">
        <v>1571</v>
      </c>
      <c r="H28" s="1019" t="s">
        <v>711</v>
      </c>
      <c r="I28" s="1019" t="s">
        <v>1562</v>
      </c>
      <c r="J28" s="1046" t="s">
        <v>7</v>
      </c>
    </row>
    <row r="29" spans="1:10" s="663" customFormat="1" ht="15" customHeight="1">
      <c r="A29" s="1084"/>
      <c r="B29" s="1085"/>
      <c r="C29" s="1086"/>
      <c r="D29" s="1087"/>
      <c r="E29" s="1088"/>
      <c r="F29" s="1088"/>
      <c r="G29" s="1087"/>
      <c r="H29" s="1086"/>
      <c r="I29" s="1087"/>
      <c r="J29" s="1025"/>
    </row>
    <row r="30" spans="1:10" s="663" customFormat="1" ht="15" customHeight="1">
      <c r="A30" s="1084"/>
      <c r="B30" s="1085"/>
      <c r="C30" s="1086"/>
      <c r="D30" s="1087"/>
      <c r="E30" s="1086"/>
      <c r="F30" s="1086"/>
      <c r="G30" s="1087"/>
      <c r="H30" s="1086"/>
      <c r="I30" s="1087"/>
      <c r="J30" s="1025"/>
    </row>
    <row r="31" spans="1:10" s="663" customFormat="1" ht="15" customHeight="1" thickBot="1">
      <c r="A31" s="1089"/>
      <c r="B31" s="1090"/>
      <c r="C31" s="1091"/>
      <c r="D31" s="1092"/>
      <c r="E31" s="1091"/>
      <c r="F31" s="1091"/>
      <c r="G31" s="1092"/>
      <c r="H31" s="1091"/>
      <c r="I31" s="1092"/>
      <c r="J31" s="1042"/>
    </row>
    <row r="32" spans="1:10" s="663" customFormat="1" ht="15" customHeight="1" thickBot="1">
      <c r="A32" s="968" t="s">
        <v>1563</v>
      </c>
      <c r="B32" s="968"/>
      <c r="C32" s="968"/>
      <c r="D32" s="968"/>
      <c r="E32" s="968"/>
      <c r="F32" s="968"/>
      <c r="G32" s="968"/>
      <c r="H32" s="968"/>
      <c r="I32" s="968"/>
      <c r="J32" s="968"/>
    </row>
    <row r="33" spans="1:10" s="663" customFormat="1" ht="15" customHeight="1">
      <c r="A33" s="1093"/>
      <c r="B33" s="1094"/>
      <c r="C33" s="1094"/>
      <c r="D33" s="1094"/>
      <c r="E33" s="1094"/>
      <c r="F33" s="1094"/>
      <c r="G33" s="1094"/>
      <c r="H33" s="1094"/>
      <c r="I33" s="1094"/>
      <c r="J33" s="1095"/>
    </row>
    <row r="34" spans="1:10" s="663" customFormat="1" ht="15" customHeight="1">
      <c r="A34" s="1096"/>
      <c r="B34" s="1008"/>
      <c r="C34" s="1008"/>
      <c r="D34" s="1008"/>
      <c r="E34" s="1008"/>
      <c r="F34" s="1008"/>
      <c r="G34" s="1008"/>
      <c r="H34" s="1008"/>
      <c r="I34" s="1008"/>
      <c r="J34" s="1097"/>
    </row>
    <row r="35" spans="1:10" s="663" customFormat="1" ht="15" customHeight="1" thickBot="1">
      <c r="A35" s="1098"/>
      <c r="B35" s="1099"/>
      <c r="C35" s="1099"/>
      <c r="D35" s="1099"/>
      <c r="E35" s="1099"/>
      <c r="F35" s="1099"/>
      <c r="G35" s="1099"/>
      <c r="H35" s="1099"/>
      <c r="I35" s="1099"/>
      <c r="J35" s="1100"/>
    </row>
    <row r="36" spans="1:10" s="663" customFormat="1" ht="15" customHeight="1">
      <c r="A36" s="968"/>
      <c r="B36" s="968"/>
      <c r="C36" s="968"/>
      <c r="D36" s="968"/>
      <c r="E36" s="968"/>
      <c r="F36" s="968"/>
      <c r="G36" s="968"/>
      <c r="H36" s="968"/>
      <c r="I36" s="968"/>
      <c r="J36" s="968"/>
    </row>
    <row r="37" spans="1:10" s="663" customFormat="1" ht="15" customHeight="1" thickBot="1">
      <c r="A37" s="1043" t="s">
        <v>2457</v>
      </c>
      <c r="B37" s="968"/>
      <c r="C37" s="968"/>
      <c r="D37" s="968"/>
      <c r="E37" s="968"/>
      <c r="F37" s="968"/>
      <c r="G37" s="968"/>
      <c r="H37" s="968"/>
      <c r="I37" s="968"/>
      <c r="J37" s="968"/>
    </row>
    <row r="38" spans="1:10" s="663" customFormat="1" ht="22.5">
      <c r="A38" s="1018" t="s">
        <v>1564</v>
      </c>
      <c r="B38" s="1019" t="s">
        <v>1565</v>
      </c>
      <c r="C38" s="1019" t="s">
        <v>1566</v>
      </c>
      <c r="D38" s="1019" t="s">
        <v>1567</v>
      </c>
      <c r="E38" s="1019" t="s">
        <v>1568</v>
      </c>
      <c r="F38" s="1019" t="s">
        <v>1569</v>
      </c>
      <c r="G38" s="3202" t="s">
        <v>1570</v>
      </c>
      <c r="H38" s="3224"/>
      <c r="I38" s="3224"/>
      <c r="J38" s="3225"/>
    </row>
    <row r="39" spans="1:10" s="663" customFormat="1" ht="15" customHeight="1">
      <c r="A39" s="1084"/>
      <c r="B39" s="1085"/>
      <c r="C39" s="1087"/>
      <c r="D39" s="1086"/>
      <c r="E39" s="1086"/>
      <c r="F39" s="1086"/>
      <c r="G39" s="1101"/>
      <c r="H39" s="1057"/>
      <c r="I39" s="1057"/>
      <c r="J39" s="1102"/>
    </row>
    <row r="40" spans="1:10" s="663" customFormat="1" ht="15" customHeight="1">
      <c r="A40" s="1084"/>
      <c r="B40" s="1085"/>
      <c r="C40" s="1087"/>
      <c r="D40" s="1086"/>
      <c r="E40" s="1086"/>
      <c r="F40" s="1086"/>
      <c r="G40" s="1101"/>
      <c r="H40" s="1057"/>
      <c r="I40" s="1057"/>
      <c r="J40" s="1102"/>
    </row>
    <row r="41" spans="1:10" s="663" customFormat="1" ht="15" customHeight="1">
      <c r="A41" s="1032"/>
      <c r="B41" s="1033"/>
      <c r="C41" s="1103"/>
      <c r="D41" s="1033"/>
      <c r="E41" s="1033"/>
      <c r="F41" s="1033"/>
      <c r="G41" s="1101"/>
      <c r="H41" s="1057"/>
      <c r="I41" s="1057"/>
      <c r="J41" s="1102"/>
    </row>
    <row r="42" spans="1:10" s="663" customFormat="1" ht="15" customHeight="1">
      <c r="A42" s="1032"/>
      <c r="B42" s="1033"/>
      <c r="C42" s="1103"/>
      <c r="D42" s="1033"/>
      <c r="E42" s="1033"/>
      <c r="F42" s="1033"/>
      <c r="G42" s="1101"/>
      <c r="H42" s="1057"/>
      <c r="I42" s="1057"/>
      <c r="J42" s="1102"/>
    </row>
    <row r="43" spans="1:10" s="663" customFormat="1" ht="15" customHeight="1">
      <c r="A43" s="1032"/>
      <c r="B43" s="1033"/>
      <c r="C43" s="1103"/>
      <c r="D43" s="1033"/>
      <c r="E43" s="1033"/>
      <c r="F43" s="1033"/>
      <c r="G43" s="1101"/>
      <c r="H43" s="1057"/>
      <c r="I43" s="1057"/>
      <c r="J43" s="1102"/>
    </row>
    <row r="44" spans="1:10" s="663" customFormat="1" ht="15" customHeight="1" thickBot="1">
      <c r="A44" s="1035"/>
      <c r="B44" s="1036"/>
      <c r="C44" s="1104"/>
      <c r="D44" s="1036"/>
      <c r="E44" s="1036"/>
      <c r="F44" s="1036"/>
      <c r="G44" s="1105"/>
      <c r="H44" s="1066"/>
      <c r="I44" s="1066"/>
      <c r="J44" s="1106"/>
    </row>
  </sheetData>
  <mergeCells count="2">
    <mergeCell ref="A2:J2"/>
    <mergeCell ref="G38:J38"/>
  </mergeCells>
  <phoneticPr fontId="5" type="noConversion"/>
  <pageMargins left="0.74803149606299213" right="0.74803149606299213" top="0.7" bottom="0.98425196850393704" header="0.51181102362204722" footer="0.51181102362204722"/>
  <pageSetup paperSize="9" scale="83" fitToHeight="500" orientation="landscape" blackAndWhite="1" r:id="rId1"/>
  <headerFooter alignWithMargins="0">
    <oddHeader>&amp;R&amp;G</oddHeader>
  </headerFooter>
  <rowBreaks count="1" manualBreakCount="1">
    <brk id="35" max="9"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pageSetUpPr fitToPage="1"/>
  </sheetPr>
  <dimension ref="A1:V2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9" sqref="I9"/>
    </sheetView>
  </sheetViews>
  <sheetFormatPr defaultColWidth="9.140625" defaultRowHeight="12" customHeight="1"/>
  <cols>
    <col min="1" max="1" width="5.7109375" style="303" customWidth="1"/>
    <col min="2" max="18" width="12.5703125" style="485" customWidth="1"/>
    <col min="19" max="22" width="12.5703125" style="303" customWidth="1"/>
    <col min="23" max="16384" width="9.140625" style="303"/>
  </cols>
  <sheetData>
    <row r="1" spans="1:22" s="300" customFormat="1" ht="15" customHeight="1">
      <c r="A1" s="2691" t="str">
        <f>HYPERLINK("#资产表审定!A1","返回资产表审定")</f>
        <v>返回资产表审定</v>
      </c>
      <c r="B1" s="2692" t="str">
        <f>HYPERLINK("#资产表原报!A1","返回资产表原报")</f>
        <v>返回资产表原报</v>
      </c>
      <c r="C1" s="483"/>
      <c r="D1" s="483"/>
      <c r="E1" s="483"/>
      <c r="F1" s="483"/>
      <c r="G1" s="483"/>
      <c r="H1" s="483"/>
      <c r="I1" s="483"/>
      <c r="J1" s="483"/>
      <c r="K1" s="483"/>
      <c r="L1" s="483"/>
      <c r="M1" s="483"/>
      <c r="N1" s="483"/>
      <c r="O1" s="483"/>
      <c r="P1" s="483"/>
      <c r="Q1" s="483"/>
      <c r="R1" s="483"/>
    </row>
    <row r="2" spans="1:22" s="584" customFormat="1" ht="30" customHeight="1">
      <c r="A2" s="2791" t="s">
        <v>1139</v>
      </c>
      <c r="B2" s="2791"/>
      <c r="C2" s="2791"/>
      <c r="D2" s="2791"/>
      <c r="E2" s="2791"/>
      <c r="F2" s="2791"/>
      <c r="G2" s="2791"/>
      <c r="H2" s="2791"/>
      <c r="I2" s="2791"/>
      <c r="J2" s="2791"/>
      <c r="K2" s="2791"/>
      <c r="L2" s="2791"/>
      <c r="M2" s="2791"/>
      <c r="N2" s="2791"/>
      <c r="O2" s="2791"/>
      <c r="P2" s="2791"/>
      <c r="Q2" s="2791"/>
      <c r="R2" s="2791"/>
      <c r="S2" s="2791"/>
      <c r="T2" s="2791"/>
      <c r="U2" s="2791"/>
      <c r="V2" s="2791"/>
    </row>
    <row r="3" spans="1:22" s="1200" customFormat="1" ht="15" customHeight="1">
      <c r="A3" s="985"/>
      <c r="B3" s="1196"/>
      <c r="C3" s="1196"/>
      <c r="D3" s="1196"/>
      <c r="E3" s="1196"/>
      <c r="F3" s="1196"/>
      <c r="G3" s="1196"/>
      <c r="H3" s="1196"/>
      <c r="I3" s="1196"/>
      <c r="J3" s="1196"/>
      <c r="K3" s="1196"/>
      <c r="L3" s="1196"/>
      <c r="M3" s="1196"/>
      <c r="N3" s="1212"/>
      <c r="O3" s="1196"/>
      <c r="P3" s="1196"/>
      <c r="Q3" s="1197"/>
      <c r="R3" s="1198"/>
      <c r="S3" s="1199"/>
      <c r="T3" s="1199"/>
      <c r="U3" s="1199"/>
      <c r="V3" s="1198" t="str">
        <f>"单位："&amp;表头!$C$5</f>
        <v>单位：人民币元</v>
      </c>
    </row>
    <row r="4" spans="1:22" s="958" customFormat="1">
      <c r="A4" s="1155" t="str">
        <f>"客户："&amp;表头!C3</f>
        <v>客户：</v>
      </c>
      <c r="B4" s="1201"/>
      <c r="C4" s="1201"/>
      <c r="D4" s="1202"/>
      <c r="E4" s="1175"/>
      <c r="F4" s="1213"/>
      <c r="G4" s="1175"/>
      <c r="H4" s="1175"/>
      <c r="I4" s="1175"/>
      <c r="J4" s="1175" t="str">
        <f>"编制人员："&amp;表头!$C$6</f>
        <v>编制人员：</v>
      </c>
      <c r="K4" s="1202"/>
      <c r="L4" s="1202"/>
      <c r="M4" s="1202"/>
      <c r="N4" s="1201"/>
      <c r="O4" s="1201"/>
      <c r="P4" s="1201"/>
      <c r="Q4" s="1203"/>
      <c r="R4" s="1204"/>
      <c r="S4" s="1205"/>
      <c r="T4" s="1205"/>
      <c r="U4" s="1203" t="s">
        <v>1460</v>
      </c>
      <c r="V4" s="2144" t="s">
        <v>2028</v>
      </c>
    </row>
    <row r="5" spans="1:22" s="958" customFormat="1" ht="11.25">
      <c r="A5" s="1155" t="str">
        <f>"报表截止日："&amp;TEXT(表头!C4,"yyyy-mm-dd")</f>
        <v>报表截止日：2019-12-31</v>
      </c>
      <c r="B5" s="1201"/>
      <c r="C5" s="1201"/>
      <c r="D5" s="1202"/>
      <c r="E5" s="1175"/>
      <c r="F5" s="1175"/>
      <c r="G5" s="1175"/>
      <c r="H5" s="1175"/>
      <c r="I5" s="1175"/>
      <c r="J5" s="1175" t="str">
        <f>"会计主管："&amp;表头!$C$7</f>
        <v>会计主管：</v>
      </c>
      <c r="K5" s="1202"/>
      <c r="L5" s="1202"/>
      <c r="M5" s="1202"/>
      <c r="N5" s="1201"/>
      <c r="O5" s="1201"/>
      <c r="P5" s="1201"/>
      <c r="Q5" s="1203"/>
      <c r="R5" s="1204"/>
      <c r="S5" s="1205"/>
      <c r="T5" s="1205"/>
      <c r="U5" s="1203" t="s">
        <v>1461</v>
      </c>
      <c r="V5" s="1205"/>
    </row>
    <row r="6" spans="1:22" s="302" customFormat="1" ht="8.1" customHeight="1" thickBot="1">
      <c r="A6" s="16"/>
      <c r="B6" s="484"/>
      <c r="C6" s="484"/>
      <c r="D6" s="484"/>
      <c r="E6" s="484"/>
      <c r="F6" s="484"/>
      <c r="G6" s="484"/>
      <c r="H6" s="484"/>
      <c r="I6" s="484"/>
      <c r="J6" s="484"/>
      <c r="K6" s="484"/>
      <c r="L6" s="484"/>
      <c r="M6" s="484"/>
      <c r="N6" s="484"/>
      <c r="O6" s="484"/>
      <c r="P6" s="484"/>
      <c r="Q6" s="489"/>
      <c r="R6" s="489"/>
      <c r="S6" s="488"/>
      <c r="T6" s="488"/>
      <c r="U6" s="488"/>
      <c r="V6" s="488"/>
    </row>
    <row r="7" spans="1:22" s="643" customFormat="1" ht="15" customHeight="1">
      <c r="A7" s="2796" t="s">
        <v>950</v>
      </c>
      <c r="B7" s="2792" t="s">
        <v>952</v>
      </c>
      <c r="C7" s="2792" t="s">
        <v>2127</v>
      </c>
      <c r="D7" s="2792"/>
      <c r="E7" s="2792"/>
      <c r="F7" s="2792" t="s">
        <v>1133</v>
      </c>
      <c r="G7" s="2792"/>
      <c r="H7" s="2792" t="s">
        <v>1134</v>
      </c>
      <c r="I7" s="2792"/>
      <c r="J7" s="2792"/>
      <c r="K7" s="2792" t="s">
        <v>919</v>
      </c>
      <c r="L7" s="2792"/>
      <c r="M7" s="2792" t="s">
        <v>920</v>
      </c>
      <c r="N7" s="2792"/>
      <c r="O7" s="2792" t="s">
        <v>2128</v>
      </c>
      <c r="P7" s="2792"/>
      <c r="Q7" s="2792"/>
      <c r="R7" s="2792" t="s">
        <v>1138</v>
      </c>
      <c r="S7" s="2792"/>
      <c r="T7" s="2792" t="s">
        <v>1043</v>
      </c>
      <c r="U7" s="2792"/>
      <c r="V7" s="2793"/>
    </row>
    <row r="8" spans="1:22" s="643" customFormat="1" ht="15" customHeight="1">
      <c r="A8" s="2797"/>
      <c r="B8" s="2800"/>
      <c r="C8" s="2098" t="s">
        <v>951</v>
      </c>
      <c r="D8" s="2098" t="s">
        <v>953</v>
      </c>
      <c r="E8" s="2098" t="s">
        <v>954</v>
      </c>
      <c r="F8" s="2098" t="s">
        <v>951</v>
      </c>
      <c r="G8" s="2098" t="s">
        <v>953</v>
      </c>
      <c r="H8" s="2098" t="s">
        <v>951</v>
      </c>
      <c r="I8" s="2098" t="s">
        <v>953</v>
      </c>
      <c r="J8" s="2098" t="s">
        <v>912</v>
      </c>
      <c r="K8" s="2098" t="s">
        <v>951</v>
      </c>
      <c r="L8" s="2098" t="s">
        <v>953</v>
      </c>
      <c r="M8" s="2098" t="s">
        <v>951</v>
      </c>
      <c r="N8" s="2098" t="s">
        <v>953</v>
      </c>
      <c r="O8" s="2098" t="s">
        <v>951</v>
      </c>
      <c r="P8" s="2098" t="s">
        <v>953</v>
      </c>
      <c r="Q8" s="2098" t="s">
        <v>954</v>
      </c>
      <c r="R8" s="2098" t="s">
        <v>951</v>
      </c>
      <c r="S8" s="2098" t="s">
        <v>953</v>
      </c>
      <c r="T8" s="2098" t="s">
        <v>951</v>
      </c>
      <c r="U8" s="2098" t="s">
        <v>953</v>
      </c>
      <c r="V8" s="2300" t="s">
        <v>912</v>
      </c>
    </row>
    <row r="9" spans="1:22" s="299" customFormat="1" ht="15" customHeight="1">
      <c r="A9" s="1354">
        <v>1</v>
      </c>
      <c r="B9" s="490"/>
      <c r="C9" s="888"/>
      <c r="D9" s="888"/>
      <c r="E9" s="1146">
        <f>C9+D9</f>
        <v>0</v>
      </c>
      <c r="F9" s="1209"/>
      <c r="G9" s="1209"/>
      <c r="H9" s="1210">
        <f>C9+F9</f>
        <v>0</v>
      </c>
      <c r="I9" s="1210">
        <f>D9+G9</f>
        <v>0</v>
      </c>
      <c r="J9" s="1210">
        <f>H9+I9</f>
        <v>0</v>
      </c>
      <c r="K9" s="888"/>
      <c r="L9" s="888"/>
      <c r="M9" s="888"/>
      <c r="N9" s="888"/>
      <c r="O9" s="1146">
        <f>C9+K9-M9</f>
        <v>0</v>
      </c>
      <c r="P9" s="1146">
        <f>D9+L9-N9</f>
        <v>0</v>
      </c>
      <c r="Q9" s="1146">
        <f>O9+P9</f>
        <v>0</v>
      </c>
      <c r="R9" s="1209"/>
      <c r="S9" s="1209"/>
      <c r="T9" s="1210">
        <f>O9+R9</f>
        <v>0</v>
      </c>
      <c r="U9" s="1210">
        <f>P9+S9</f>
        <v>0</v>
      </c>
      <c r="V9" s="2164">
        <f>T9+U9</f>
        <v>0</v>
      </c>
    </row>
    <row r="10" spans="1:22" s="299" customFormat="1" ht="15" customHeight="1">
      <c r="A10" s="1354">
        <v>2</v>
      </c>
      <c r="B10" s="490"/>
      <c r="C10" s="888"/>
      <c r="D10" s="888"/>
      <c r="E10" s="1146">
        <f t="shared" ref="E10:E18" si="0">C10+D10</f>
        <v>0</v>
      </c>
      <c r="F10" s="1209"/>
      <c r="G10" s="1209"/>
      <c r="H10" s="1210">
        <f t="shared" ref="H10:I13" si="1">C10+F10</f>
        <v>0</v>
      </c>
      <c r="I10" s="1210">
        <f t="shared" si="1"/>
        <v>0</v>
      </c>
      <c r="J10" s="1210">
        <f>H10+I10</f>
        <v>0</v>
      </c>
      <c r="K10" s="888"/>
      <c r="L10" s="888"/>
      <c r="M10" s="888"/>
      <c r="N10" s="888"/>
      <c r="O10" s="1146">
        <f t="shared" ref="O10:P13" si="2">C10+K10-M10</f>
        <v>0</v>
      </c>
      <c r="P10" s="1146">
        <f t="shared" si="2"/>
        <v>0</v>
      </c>
      <c r="Q10" s="1146">
        <f t="shared" ref="Q10:Q18" si="3">O10+P10</f>
        <v>0</v>
      </c>
      <c r="R10" s="1209"/>
      <c r="S10" s="1209"/>
      <c r="T10" s="1210">
        <f t="shared" ref="T10:U13" si="4">O10+R10</f>
        <v>0</v>
      </c>
      <c r="U10" s="1210">
        <f t="shared" si="4"/>
        <v>0</v>
      </c>
      <c r="V10" s="2164">
        <f t="shared" ref="V10:V18" si="5">T10+U10</f>
        <v>0</v>
      </c>
    </row>
    <row r="11" spans="1:22" s="299" customFormat="1" ht="15" customHeight="1">
      <c r="A11" s="1354">
        <v>3</v>
      </c>
      <c r="B11" s="1206"/>
      <c r="C11" s="888"/>
      <c r="D11" s="888"/>
      <c r="E11" s="1146">
        <f t="shared" si="0"/>
        <v>0</v>
      </c>
      <c r="F11" s="1209"/>
      <c r="G11" s="1209"/>
      <c r="H11" s="1210">
        <f t="shared" si="1"/>
        <v>0</v>
      </c>
      <c r="I11" s="1210">
        <f t="shared" si="1"/>
        <v>0</v>
      </c>
      <c r="J11" s="1210">
        <f t="shared" ref="J11:J18" si="6">H11+I11</f>
        <v>0</v>
      </c>
      <c r="K11" s="888"/>
      <c r="L11" s="888"/>
      <c r="M11" s="888"/>
      <c r="N11" s="888"/>
      <c r="O11" s="1146">
        <f t="shared" si="2"/>
        <v>0</v>
      </c>
      <c r="P11" s="1146">
        <f t="shared" si="2"/>
        <v>0</v>
      </c>
      <c r="Q11" s="1146">
        <f t="shared" si="3"/>
        <v>0</v>
      </c>
      <c r="R11" s="1209"/>
      <c r="S11" s="1209"/>
      <c r="T11" s="1210">
        <f t="shared" si="4"/>
        <v>0</v>
      </c>
      <c r="U11" s="1210">
        <f t="shared" si="4"/>
        <v>0</v>
      </c>
      <c r="V11" s="2164">
        <f t="shared" si="5"/>
        <v>0</v>
      </c>
    </row>
    <row r="12" spans="1:22" s="299" customFormat="1" ht="15" customHeight="1">
      <c r="A12" s="1354">
        <v>4</v>
      </c>
      <c r="B12" s="1206"/>
      <c r="C12" s="888"/>
      <c r="D12" s="888"/>
      <c r="E12" s="1146">
        <f t="shared" si="0"/>
        <v>0</v>
      </c>
      <c r="F12" s="1209"/>
      <c r="G12" s="1209"/>
      <c r="H12" s="1210">
        <f t="shared" si="1"/>
        <v>0</v>
      </c>
      <c r="I12" s="1210">
        <f t="shared" si="1"/>
        <v>0</v>
      </c>
      <c r="J12" s="1210">
        <f t="shared" si="6"/>
        <v>0</v>
      </c>
      <c r="K12" s="888"/>
      <c r="L12" s="888"/>
      <c r="M12" s="888"/>
      <c r="N12" s="888"/>
      <c r="O12" s="1146">
        <f t="shared" si="2"/>
        <v>0</v>
      </c>
      <c r="P12" s="1146">
        <f t="shared" si="2"/>
        <v>0</v>
      </c>
      <c r="Q12" s="1146">
        <f t="shared" si="3"/>
        <v>0</v>
      </c>
      <c r="R12" s="1209"/>
      <c r="S12" s="1209"/>
      <c r="T12" s="1210">
        <f t="shared" si="4"/>
        <v>0</v>
      </c>
      <c r="U12" s="1210">
        <f t="shared" si="4"/>
        <v>0</v>
      </c>
      <c r="V12" s="2164">
        <f t="shared" si="5"/>
        <v>0</v>
      </c>
    </row>
    <row r="13" spans="1:22" s="299" customFormat="1" ht="15" customHeight="1">
      <c r="A13" s="1354">
        <v>5</v>
      </c>
      <c r="B13" s="1206"/>
      <c r="C13" s="888"/>
      <c r="D13" s="888"/>
      <c r="E13" s="1146">
        <f t="shared" si="0"/>
        <v>0</v>
      </c>
      <c r="F13" s="1209"/>
      <c r="G13" s="1209"/>
      <c r="H13" s="1210">
        <f t="shared" si="1"/>
        <v>0</v>
      </c>
      <c r="I13" s="1210">
        <f t="shared" si="1"/>
        <v>0</v>
      </c>
      <c r="J13" s="1210">
        <f t="shared" si="6"/>
        <v>0</v>
      </c>
      <c r="K13" s="888"/>
      <c r="L13" s="888"/>
      <c r="M13" s="888"/>
      <c r="N13" s="888"/>
      <c r="O13" s="1146">
        <f t="shared" si="2"/>
        <v>0</v>
      </c>
      <c r="P13" s="1146">
        <f t="shared" si="2"/>
        <v>0</v>
      </c>
      <c r="Q13" s="1146">
        <f t="shared" si="3"/>
        <v>0</v>
      </c>
      <c r="R13" s="1209"/>
      <c r="S13" s="1209"/>
      <c r="T13" s="1210">
        <f t="shared" si="4"/>
        <v>0</v>
      </c>
      <c r="U13" s="1210">
        <f t="shared" si="4"/>
        <v>0</v>
      </c>
      <c r="V13" s="2164">
        <f t="shared" si="5"/>
        <v>0</v>
      </c>
    </row>
    <row r="14" spans="1:22" s="299" customFormat="1" ht="15" customHeight="1">
      <c r="A14" s="1354">
        <v>6</v>
      </c>
      <c r="B14" s="1206"/>
      <c r="C14" s="888"/>
      <c r="D14" s="888"/>
      <c r="E14" s="1146">
        <f t="shared" si="0"/>
        <v>0</v>
      </c>
      <c r="F14" s="1209"/>
      <c r="G14" s="1209"/>
      <c r="H14" s="1210">
        <f t="shared" ref="H14:I18" si="7">C14+F14</f>
        <v>0</v>
      </c>
      <c r="I14" s="1210">
        <f t="shared" si="7"/>
        <v>0</v>
      </c>
      <c r="J14" s="1210">
        <f t="shared" si="6"/>
        <v>0</v>
      </c>
      <c r="K14" s="888"/>
      <c r="L14" s="888"/>
      <c r="M14" s="888"/>
      <c r="N14" s="888"/>
      <c r="O14" s="1146">
        <f t="shared" ref="O14:P18" si="8">C14+K14-M14</f>
        <v>0</v>
      </c>
      <c r="P14" s="1146">
        <f t="shared" si="8"/>
        <v>0</v>
      </c>
      <c r="Q14" s="1146">
        <f t="shared" si="3"/>
        <v>0</v>
      </c>
      <c r="R14" s="1209"/>
      <c r="S14" s="1209"/>
      <c r="T14" s="1210">
        <f t="shared" ref="T14:U18" si="9">O14+R14</f>
        <v>0</v>
      </c>
      <c r="U14" s="1210">
        <f t="shared" si="9"/>
        <v>0</v>
      </c>
      <c r="V14" s="2164">
        <f t="shared" si="5"/>
        <v>0</v>
      </c>
    </row>
    <row r="15" spans="1:22" s="299" customFormat="1" ht="15" customHeight="1">
      <c r="A15" s="1354">
        <v>7</v>
      </c>
      <c r="B15" s="1206"/>
      <c r="C15" s="888"/>
      <c r="D15" s="888"/>
      <c r="E15" s="1146">
        <f t="shared" si="0"/>
        <v>0</v>
      </c>
      <c r="F15" s="1209"/>
      <c r="G15" s="1209"/>
      <c r="H15" s="1210">
        <f t="shared" si="7"/>
        <v>0</v>
      </c>
      <c r="I15" s="1210">
        <f t="shared" si="7"/>
        <v>0</v>
      </c>
      <c r="J15" s="1210">
        <f t="shared" si="6"/>
        <v>0</v>
      </c>
      <c r="K15" s="888"/>
      <c r="L15" s="888"/>
      <c r="M15" s="888"/>
      <c r="N15" s="888"/>
      <c r="O15" s="1146">
        <f t="shared" si="8"/>
        <v>0</v>
      </c>
      <c r="P15" s="1146">
        <f t="shared" si="8"/>
        <v>0</v>
      </c>
      <c r="Q15" s="1146">
        <f t="shared" si="3"/>
        <v>0</v>
      </c>
      <c r="R15" s="1209"/>
      <c r="S15" s="1209"/>
      <c r="T15" s="1210">
        <f t="shared" si="9"/>
        <v>0</v>
      </c>
      <c r="U15" s="1210">
        <f t="shared" si="9"/>
        <v>0</v>
      </c>
      <c r="V15" s="2164">
        <f t="shared" si="5"/>
        <v>0</v>
      </c>
    </row>
    <row r="16" spans="1:22" s="299" customFormat="1" ht="15" customHeight="1">
      <c r="A16" s="1354">
        <v>8</v>
      </c>
      <c r="B16" s="1206"/>
      <c r="C16" s="888"/>
      <c r="D16" s="888"/>
      <c r="E16" s="1146">
        <f t="shared" si="0"/>
        <v>0</v>
      </c>
      <c r="F16" s="1209"/>
      <c r="G16" s="1209"/>
      <c r="H16" s="1210">
        <f t="shared" si="7"/>
        <v>0</v>
      </c>
      <c r="I16" s="1210">
        <f t="shared" si="7"/>
        <v>0</v>
      </c>
      <c r="J16" s="1210">
        <f>H16+I16</f>
        <v>0</v>
      </c>
      <c r="K16" s="888"/>
      <c r="L16" s="888"/>
      <c r="M16" s="888"/>
      <c r="N16" s="888"/>
      <c r="O16" s="1146">
        <f t="shared" si="8"/>
        <v>0</v>
      </c>
      <c r="P16" s="1146">
        <f t="shared" si="8"/>
        <v>0</v>
      </c>
      <c r="Q16" s="1146">
        <f t="shared" si="3"/>
        <v>0</v>
      </c>
      <c r="R16" s="1209"/>
      <c r="S16" s="1209"/>
      <c r="T16" s="1210">
        <f t="shared" si="9"/>
        <v>0</v>
      </c>
      <c r="U16" s="1210">
        <f t="shared" si="9"/>
        <v>0</v>
      </c>
      <c r="V16" s="2164">
        <f t="shared" si="5"/>
        <v>0</v>
      </c>
    </row>
    <row r="17" spans="1:22" s="299" customFormat="1" ht="15" customHeight="1">
      <c r="A17" s="1354">
        <v>9</v>
      </c>
      <c r="B17" s="1206"/>
      <c r="C17" s="888"/>
      <c r="D17" s="888"/>
      <c r="E17" s="1146">
        <f t="shared" si="0"/>
        <v>0</v>
      </c>
      <c r="F17" s="1209"/>
      <c r="G17" s="1209"/>
      <c r="H17" s="1210">
        <f t="shared" si="7"/>
        <v>0</v>
      </c>
      <c r="I17" s="1210">
        <f t="shared" si="7"/>
        <v>0</v>
      </c>
      <c r="J17" s="1210">
        <f t="shared" si="6"/>
        <v>0</v>
      </c>
      <c r="K17" s="888"/>
      <c r="L17" s="888"/>
      <c r="M17" s="888"/>
      <c r="N17" s="888"/>
      <c r="O17" s="1146">
        <f t="shared" si="8"/>
        <v>0</v>
      </c>
      <c r="P17" s="1146">
        <f t="shared" si="8"/>
        <v>0</v>
      </c>
      <c r="Q17" s="1146">
        <f t="shared" si="3"/>
        <v>0</v>
      </c>
      <c r="R17" s="1209"/>
      <c r="S17" s="1209"/>
      <c r="T17" s="1210">
        <f t="shared" si="9"/>
        <v>0</v>
      </c>
      <c r="U17" s="1210">
        <f t="shared" si="9"/>
        <v>0</v>
      </c>
      <c r="V17" s="2164">
        <f t="shared" si="5"/>
        <v>0</v>
      </c>
    </row>
    <row r="18" spans="1:22" s="299" customFormat="1" ht="15" customHeight="1">
      <c r="A18" s="1354">
        <v>10</v>
      </c>
      <c r="B18" s="1206"/>
      <c r="C18" s="888"/>
      <c r="D18" s="888"/>
      <c r="E18" s="1146">
        <f t="shared" si="0"/>
        <v>0</v>
      </c>
      <c r="F18" s="1209"/>
      <c r="G18" s="1209"/>
      <c r="H18" s="1210">
        <f t="shared" si="7"/>
        <v>0</v>
      </c>
      <c r="I18" s="1210">
        <f t="shared" si="7"/>
        <v>0</v>
      </c>
      <c r="J18" s="1210">
        <f t="shared" si="6"/>
        <v>0</v>
      </c>
      <c r="K18" s="888"/>
      <c r="L18" s="888"/>
      <c r="M18" s="888"/>
      <c r="N18" s="888"/>
      <c r="O18" s="1146">
        <f t="shared" si="8"/>
        <v>0</v>
      </c>
      <c r="P18" s="1146">
        <f t="shared" si="8"/>
        <v>0</v>
      </c>
      <c r="Q18" s="1146">
        <f t="shared" si="3"/>
        <v>0</v>
      </c>
      <c r="R18" s="1209"/>
      <c r="S18" s="1209"/>
      <c r="T18" s="1210">
        <f t="shared" si="9"/>
        <v>0</v>
      </c>
      <c r="U18" s="1210">
        <f t="shared" si="9"/>
        <v>0</v>
      </c>
      <c r="V18" s="2164">
        <f t="shared" si="5"/>
        <v>0</v>
      </c>
    </row>
    <row r="19" spans="1:22" ht="15" customHeight="1">
      <c r="A19" s="2301"/>
      <c r="B19" s="1208"/>
      <c r="C19" s="67"/>
      <c r="D19" s="67"/>
      <c r="E19" s="67"/>
      <c r="F19" s="67"/>
      <c r="G19" s="67"/>
      <c r="H19" s="67"/>
      <c r="I19" s="67"/>
      <c r="J19" s="67"/>
      <c r="K19" s="67"/>
      <c r="L19" s="67"/>
      <c r="M19" s="67"/>
      <c r="N19" s="67"/>
      <c r="O19" s="67"/>
      <c r="P19" s="67"/>
      <c r="Q19" s="67"/>
      <c r="R19" s="67"/>
      <c r="S19" s="67"/>
      <c r="T19" s="67"/>
      <c r="U19" s="67"/>
      <c r="V19" s="108"/>
    </row>
    <row r="20" spans="1:22" s="572" customFormat="1" ht="15" customHeight="1" thickBot="1">
      <c r="A20" s="2303" t="s">
        <v>220</v>
      </c>
      <c r="B20" s="2304"/>
      <c r="C20" s="2305">
        <f>SUM(C9:C19)</f>
        <v>0</v>
      </c>
      <c r="D20" s="2305">
        <f>SUM(D9:D19)</f>
        <v>0</v>
      </c>
      <c r="E20" s="2305">
        <f t="shared" ref="E20:V20" si="10">SUM(E9:E19)</f>
        <v>0</v>
      </c>
      <c r="F20" s="2305">
        <f>SUM(F9:F19)</f>
        <v>0</v>
      </c>
      <c r="G20" s="2305">
        <f t="shared" si="10"/>
        <v>0</v>
      </c>
      <c r="H20" s="2305">
        <f>SUM(H9:H19)</f>
        <v>0</v>
      </c>
      <c r="I20" s="2305">
        <f>SUM(I9:I19)</f>
        <v>0</v>
      </c>
      <c r="J20" s="2305">
        <f t="shared" si="10"/>
        <v>0</v>
      </c>
      <c r="K20" s="2305">
        <f>SUM(K9:K19)</f>
        <v>0</v>
      </c>
      <c r="L20" s="2305">
        <f t="shared" si="10"/>
        <v>0</v>
      </c>
      <c r="M20" s="2305">
        <f t="shared" si="10"/>
        <v>0</v>
      </c>
      <c r="N20" s="2305">
        <f t="shared" si="10"/>
        <v>0</v>
      </c>
      <c r="O20" s="2305">
        <f t="shared" si="10"/>
        <v>0</v>
      </c>
      <c r="P20" s="2305">
        <f t="shared" si="10"/>
        <v>0</v>
      </c>
      <c r="Q20" s="2305">
        <f t="shared" si="10"/>
        <v>0</v>
      </c>
      <c r="R20" s="2305">
        <f t="shared" si="10"/>
        <v>0</v>
      </c>
      <c r="S20" s="2305">
        <f t="shared" si="10"/>
        <v>0</v>
      </c>
      <c r="T20" s="2305">
        <f t="shared" si="10"/>
        <v>0</v>
      </c>
      <c r="U20" s="2305">
        <f t="shared" si="10"/>
        <v>0</v>
      </c>
      <c r="V20" s="2306">
        <f t="shared" si="10"/>
        <v>0</v>
      </c>
    </row>
    <row r="21" spans="1:22" ht="15" customHeight="1">
      <c r="A21" s="303" t="s">
        <v>190</v>
      </c>
    </row>
    <row r="22" spans="1:22" ht="15" customHeight="1">
      <c r="A22" s="303" t="s">
        <v>2477</v>
      </c>
    </row>
  </sheetData>
  <sheetProtection insertRows="0" deleteRows="0" autoFilter="0"/>
  <mergeCells count="11">
    <mergeCell ref="A2:V2"/>
    <mergeCell ref="A7:A8"/>
    <mergeCell ref="B7:B8"/>
    <mergeCell ref="C7:E7"/>
    <mergeCell ref="F7:G7"/>
    <mergeCell ref="H7:J7"/>
    <mergeCell ref="K7:L7"/>
    <mergeCell ref="M7:N7"/>
    <mergeCell ref="O7:Q7"/>
    <mergeCell ref="R7:S7"/>
    <mergeCell ref="T7:V7"/>
  </mergeCells>
  <phoneticPr fontId="5" type="noConversion"/>
  <printOptions horizontalCentered="1"/>
  <pageMargins left="0.31496062992125984" right="0.31496062992125984" top="0.74803149606299213" bottom="0.74803149606299213" header="0.31496062992125984" footer="0.31496062992125984"/>
  <pageSetup paperSize="9" scale="58" fitToHeight="0" orientation="landscape" blackAndWhite="1" verticalDpi="1200" r:id="rId1"/>
  <headerFooter alignWithMargins="0"/>
  <legacyDrawingHF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tabColor theme="3" tint="-0.249977111117893"/>
    <pageSetUpPr fitToPage="1"/>
  </sheetPr>
  <dimension ref="A1:I17"/>
  <sheetViews>
    <sheetView showZeros="0" view="pageBreakPreview" zoomScaleSheetLayoutView="100" workbookViewId="0">
      <selection activeCell="L34" sqref="L34"/>
    </sheetView>
  </sheetViews>
  <sheetFormatPr defaultColWidth="9.140625" defaultRowHeight="12" customHeight="1"/>
  <cols>
    <col min="1" max="1" width="11.5703125" style="322" customWidth="1"/>
    <col min="2" max="2" width="16.7109375" style="322" customWidth="1"/>
    <col min="3" max="3" width="12.5703125" style="322" customWidth="1"/>
    <col min="4" max="4" width="10.140625" style="322" customWidth="1"/>
    <col min="5" max="5" width="13.5703125" style="322" customWidth="1"/>
    <col min="6" max="6" width="10.7109375" style="322" customWidth="1"/>
    <col min="7" max="7" width="15.85546875" style="322" customWidth="1"/>
    <col min="8" max="8" width="11.28515625" style="322" customWidth="1"/>
    <col min="9" max="9" width="9.140625" style="327"/>
    <col min="10" max="16384" width="9.140625" style="322"/>
  </cols>
  <sheetData>
    <row r="1" spans="1:9" s="640" customFormat="1" ht="12" customHeight="1">
      <c r="A1" s="567" t="str">
        <f>HYPERLINK("#利润表!A1","返回报表")</f>
        <v>返回报表</v>
      </c>
      <c r="I1" s="741"/>
    </row>
    <row r="2" spans="1:9" s="413" customFormat="1" ht="30" customHeight="1">
      <c r="A2" s="3209" t="s">
        <v>2467</v>
      </c>
      <c r="B2" s="3209"/>
      <c r="C2" s="3209"/>
      <c r="D2" s="3209"/>
      <c r="E2" s="3209"/>
      <c r="F2" s="3209"/>
      <c r="G2" s="3209"/>
      <c r="H2" s="3209"/>
      <c r="I2" s="3209"/>
    </row>
    <row r="3" spans="1:9" s="1068" customFormat="1" ht="11.25">
      <c r="A3" s="1067"/>
      <c r="B3" s="1067"/>
      <c r="C3" s="1067"/>
      <c r="D3" s="1067"/>
      <c r="E3" s="1067"/>
      <c r="F3" s="1067"/>
      <c r="G3" s="1067"/>
      <c r="H3" s="1067"/>
      <c r="I3" s="944" t="str">
        <f>"单位："&amp;表头!$C$5</f>
        <v>单位：人民币元</v>
      </c>
    </row>
    <row r="4" spans="1:9" s="958" customFormat="1">
      <c r="A4" s="945" t="str">
        <f>"客户："&amp;表头!C3</f>
        <v>客户：</v>
      </c>
      <c r="B4" s="946"/>
      <c r="C4" s="946"/>
      <c r="D4" s="942"/>
      <c r="E4" s="948" t="str">
        <f>"编制人员："&amp;表头!$C$6</f>
        <v>编制人员：</v>
      </c>
      <c r="F4" s="942"/>
      <c r="G4" s="1014"/>
      <c r="H4" s="949" t="s">
        <v>1464</v>
      </c>
      <c r="I4" s="2085" t="s">
        <v>187</v>
      </c>
    </row>
    <row r="5" spans="1:9" s="664" customFormat="1" ht="11.25">
      <c r="A5" s="945" t="str">
        <f>"报表期间："&amp;IF(AND(MONTH(表头!C4)=12,DAY(表头!C4)=31),YEAR(表头!C4)&amp;"年度",YEAR(表头!C4)&amp;"年1-"&amp;MONTH(表头!C4)&amp;"月")</f>
        <v>报表期间：2019年度</v>
      </c>
      <c r="B5" s="1015"/>
      <c r="C5" s="946"/>
      <c r="D5" s="942"/>
      <c r="E5" s="948" t="str">
        <f>"会计主管："&amp;表头!$C$7</f>
        <v>会计主管：</v>
      </c>
      <c r="F5" s="942"/>
      <c r="G5" s="1016"/>
      <c r="H5" s="949" t="s">
        <v>1465</v>
      </c>
      <c r="I5" s="950"/>
    </row>
    <row r="6" spans="1:9" ht="8.1" customHeight="1">
      <c r="A6" s="15"/>
      <c r="B6" s="15"/>
      <c r="C6" s="15"/>
      <c r="D6" s="97"/>
      <c r="E6" s="97"/>
      <c r="F6" s="97"/>
      <c r="G6" s="15"/>
      <c r="H6" s="15"/>
      <c r="I6" s="20"/>
    </row>
    <row r="7" spans="1:9" ht="15" customHeight="1" thickBot="1">
      <c r="A7" s="968" t="s">
        <v>2458</v>
      </c>
      <c r="B7" s="968"/>
      <c r="C7" s="968"/>
      <c r="D7" s="968"/>
      <c r="E7" s="15"/>
      <c r="F7" s="15"/>
      <c r="G7" s="15"/>
      <c r="H7" s="15"/>
      <c r="I7" s="20"/>
    </row>
    <row r="8" spans="1:9" ht="15" customHeight="1">
      <c r="A8" s="2891" t="s">
        <v>1572</v>
      </c>
      <c r="B8" s="2893" t="s">
        <v>1573</v>
      </c>
      <c r="C8" s="2893" t="s">
        <v>1574</v>
      </c>
      <c r="D8" s="2893" t="s">
        <v>1575</v>
      </c>
      <c r="E8" s="3176" t="s">
        <v>277</v>
      </c>
      <c r="F8" s="3176"/>
      <c r="G8" s="3176" t="s">
        <v>278</v>
      </c>
      <c r="H8" s="3176"/>
      <c r="I8" s="2913" t="s">
        <v>1460</v>
      </c>
    </row>
    <row r="9" spans="1:9" ht="22.5">
      <c r="A9" s="2892"/>
      <c r="B9" s="2900"/>
      <c r="C9" s="2900"/>
      <c r="D9" s="2900"/>
      <c r="E9" s="251" t="s">
        <v>279</v>
      </c>
      <c r="F9" s="251" t="s">
        <v>280</v>
      </c>
      <c r="G9" s="251" t="s">
        <v>279</v>
      </c>
      <c r="H9" s="251" t="s">
        <v>280</v>
      </c>
      <c r="I9" s="2914"/>
    </row>
    <row r="10" spans="1:9" ht="15" customHeight="1">
      <c r="A10" s="1084"/>
      <c r="B10" s="1086"/>
      <c r="C10" s="1086"/>
      <c r="D10" s="1086"/>
      <c r="E10" s="62"/>
      <c r="F10" s="149"/>
      <c r="G10" s="62"/>
      <c r="H10" s="149"/>
      <c r="I10" s="1025"/>
    </row>
    <row r="11" spans="1:9" ht="15" customHeight="1">
      <c r="A11" s="1084"/>
      <c r="B11" s="1086"/>
      <c r="C11" s="1086"/>
      <c r="D11" s="1086"/>
      <c r="E11" s="62"/>
      <c r="F11" s="149"/>
      <c r="G11" s="62"/>
      <c r="H11" s="149"/>
      <c r="I11" s="1025"/>
    </row>
    <row r="12" spans="1:9" ht="15" customHeight="1">
      <c r="A12" s="1084"/>
      <c r="B12" s="1086"/>
      <c r="C12" s="1086"/>
      <c r="D12" s="1086"/>
      <c r="E12" s="62"/>
      <c r="F12" s="149"/>
      <c r="G12" s="62"/>
      <c r="H12" s="149"/>
      <c r="I12" s="1025"/>
    </row>
    <row r="13" spans="1:9" ht="15" customHeight="1">
      <c r="A13" s="1084"/>
      <c r="B13" s="1086"/>
      <c r="C13" s="1086"/>
      <c r="D13" s="1086"/>
      <c r="E13" s="62"/>
      <c r="F13" s="149"/>
      <c r="G13" s="62"/>
      <c r="H13" s="149"/>
      <c r="I13" s="1025"/>
    </row>
    <row r="14" spans="1:9" ht="15" customHeight="1">
      <c r="A14" s="1084"/>
      <c r="B14" s="1086"/>
      <c r="C14" s="1086"/>
      <c r="D14" s="1086"/>
      <c r="E14" s="62"/>
      <c r="F14" s="149"/>
      <c r="G14" s="62"/>
      <c r="H14" s="149"/>
      <c r="I14" s="1025"/>
    </row>
    <row r="15" spans="1:9" ht="15" customHeight="1">
      <c r="A15" s="1084"/>
      <c r="B15" s="1086"/>
      <c r="C15" s="1086"/>
      <c r="D15" s="1086"/>
      <c r="E15" s="62"/>
      <c r="F15" s="149"/>
      <c r="G15" s="62"/>
      <c r="H15" s="149"/>
      <c r="I15" s="1025"/>
    </row>
    <row r="16" spans="1:9" ht="15" customHeight="1" thickBot="1">
      <c r="A16" s="1089"/>
      <c r="B16" s="1091"/>
      <c r="C16" s="1091"/>
      <c r="D16" s="1091"/>
      <c r="E16" s="2743">
        <f>SUM(E10:E15)</f>
        <v>0</v>
      </c>
      <c r="F16" s="418"/>
      <c r="G16" s="2742">
        <f>SUM(G10:G15)</f>
        <v>0</v>
      </c>
      <c r="H16" s="418"/>
      <c r="I16" s="1042"/>
    </row>
    <row r="17" ht="15" customHeight="1"/>
  </sheetData>
  <mergeCells count="8">
    <mergeCell ref="A2:I2"/>
    <mergeCell ref="A8:A9"/>
    <mergeCell ref="B8:B9"/>
    <mergeCell ref="C8:C9"/>
    <mergeCell ref="D8:D9"/>
    <mergeCell ref="E8:F8"/>
    <mergeCell ref="G8:H8"/>
    <mergeCell ref="I8:I9"/>
  </mergeCells>
  <phoneticPr fontId="5" type="noConversion"/>
  <dataValidations count="1">
    <dataValidation type="list" allowBlank="1" showInputMessage="1" showErrorMessage="1" sqref="C10:C15 IY10:IY15 SU10:SU15 ACQ10:ACQ15 AMM10:AMM15 AWI10:AWI15 BGE10:BGE15 BQA10:BQA15 BZW10:BZW15 CJS10:CJS15 CTO10:CTO15 DDK10:DDK15 DNG10:DNG15 DXC10:DXC15 EGY10:EGY15 EQU10:EQU15 FAQ10:FAQ15 FKM10:FKM15 FUI10:FUI15 GEE10:GEE15 GOA10:GOA15 GXW10:GXW15 HHS10:HHS15 HRO10:HRO15 IBK10:IBK15 ILG10:ILG15 IVC10:IVC15 JEY10:JEY15 JOU10:JOU15 JYQ10:JYQ15 KIM10:KIM15 KSI10:KSI15 LCE10:LCE15 LMA10:LMA15 LVW10:LVW15 MFS10:MFS15 MPO10:MPO15 MZK10:MZK15 NJG10:NJG15 NTC10:NTC15 OCY10:OCY15 OMU10:OMU15 OWQ10:OWQ15 PGM10:PGM15 PQI10:PQI15 QAE10:QAE15 QKA10:QKA15 QTW10:QTW15 RDS10:RDS15 RNO10:RNO15 RXK10:RXK15 SHG10:SHG15 SRC10:SRC15 TAY10:TAY15 TKU10:TKU15 TUQ10:TUQ15 UEM10:UEM15 UOI10:UOI15 UYE10:UYE15 VIA10:VIA15 VRW10:VRW15 WBS10:WBS15 WLO10:WLO15 WVK10:WVK15 C65497:C65502 IY65497:IY65502 SU65497:SU65502 ACQ65497:ACQ65502 AMM65497:AMM65502 AWI65497:AWI65502 BGE65497:BGE65502 BQA65497:BQA65502 BZW65497:BZW65502 CJS65497:CJS65502 CTO65497:CTO65502 DDK65497:DDK65502 DNG65497:DNG65502 DXC65497:DXC65502 EGY65497:EGY65502 EQU65497:EQU65502 FAQ65497:FAQ65502 FKM65497:FKM65502 FUI65497:FUI65502 GEE65497:GEE65502 GOA65497:GOA65502 GXW65497:GXW65502 HHS65497:HHS65502 HRO65497:HRO65502 IBK65497:IBK65502 ILG65497:ILG65502 IVC65497:IVC65502 JEY65497:JEY65502 JOU65497:JOU65502 JYQ65497:JYQ65502 KIM65497:KIM65502 KSI65497:KSI65502 LCE65497:LCE65502 LMA65497:LMA65502 LVW65497:LVW65502 MFS65497:MFS65502 MPO65497:MPO65502 MZK65497:MZK65502 NJG65497:NJG65502 NTC65497:NTC65502 OCY65497:OCY65502 OMU65497:OMU65502 OWQ65497:OWQ65502 PGM65497:PGM65502 PQI65497:PQI65502 QAE65497:QAE65502 QKA65497:QKA65502 QTW65497:QTW65502 RDS65497:RDS65502 RNO65497:RNO65502 RXK65497:RXK65502 SHG65497:SHG65502 SRC65497:SRC65502 TAY65497:TAY65502 TKU65497:TKU65502 TUQ65497:TUQ65502 UEM65497:UEM65502 UOI65497:UOI65502 UYE65497:UYE65502 VIA65497:VIA65502 VRW65497:VRW65502 WBS65497:WBS65502 WLO65497:WLO65502 WVK65497:WVK65502 C131033:C131038 IY131033:IY131038 SU131033:SU131038 ACQ131033:ACQ131038 AMM131033:AMM131038 AWI131033:AWI131038 BGE131033:BGE131038 BQA131033:BQA131038 BZW131033:BZW131038 CJS131033:CJS131038 CTO131033:CTO131038 DDK131033:DDK131038 DNG131033:DNG131038 DXC131033:DXC131038 EGY131033:EGY131038 EQU131033:EQU131038 FAQ131033:FAQ131038 FKM131033:FKM131038 FUI131033:FUI131038 GEE131033:GEE131038 GOA131033:GOA131038 GXW131033:GXW131038 HHS131033:HHS131038 HRO131033:HRO131038 IBK131033:IBK131038 ILG131033:ILG131038 IVC131033:IVC131038 JEY131033:JEY131038 JOU131033:JOU131038 JYQ131033:JYQ131038 KIM131033:KIM131038 KSI131033:KSI131038 LCE131033:LCE131038 LMA131033:LMA131038 LVW131033:LVW131038 MFS131033:MFS131038 MPO131033:MPO131038 MZK131033:MZK131038 NJG131033:NJG131038 NTC131033:NTC131038 OCY131033:OCY131038 OMU131033:OMU131038 OWQ131033:OWQ131038 PGM131033:PGM131038 PQI131033:PQI131038 QAE131033:QAE131038 QKA131033:QKA131038 QTW131033:QTW131038 RDS131033:RDS131038 RNO131033:RNO131038 RXK131033:RXK131038 SHG131033:SHG131038 SRC131033:SRC131038 TAY131033:TAY131038 TKU131033:TKU131038 TUQ131033:TUQ131038 UEM131033:UEM131038 UOI131033:UOI131038 UYE131033:UYE131038 VIA131033:VIA131038 VRW131033:VRW131038 WBS131033:WBS131038 WLO131033:WLO131038 WVK131033:WVK131038 C196569:C196574 IY196569:IY196574 SU196569:SU196574 ACQ196569:ACQ196574 AMM196569:AMM196574 AWI196569:AWI196574 BGE196569:BGE196574 BQA196569:BQA196574 BZW196569:BZW196574 CJS196569:CJS196574 CTO196569:CTO196574 DDK196569:DDK196574 DNG196569:DNG196574 DXC196569:DXC196574 EGY196569:EGY196574 EQU196569:EQU196574 FAQ196569:FAQ196574 FKM196569:FKM196574 FUI196569:FUI196574 GEE196569:GEE196574 GOA196569:GOA196574 GXW196569:GXW196574 HHS196569:HHS196574 HRO196569:HRO196574 IBK196569:IBK196574 ILG196569:ILG196574 IVC196569:IVC196574 JEY196569:JEY196574 JOU196569:JOU196574 JYQ196569:JYQ196574 KIM196569:KIM196574 KSI196569:KSI196574 LCE196569:LCE196574 LMA196569:LMA196574 LVW196569:LVW196574 MFS196569:MFS196574 MPO196569:MPO196574 MZK196569:MZK196574 NJG196569:NJG196574 NTC196569:NTC196574 OCY196569:OCY196574 OMU196569:OMU196574 OWQ196569:OWQ196574 PGM196569:PGM196574 PQI196569:PQI196574 QAE196569:QAE196574 QKA196569:QKA196574 QTW196569:QTW196574 RDS196569:RDS196574 RNO196569:RNO196574 RXK196569:RXK196574 SHG196569:SHG196574 SRC196569:SRC196574 TAY196569:TAY196574 TKU196569:TKU196574 TUQ196569:TUQ196574 UEM196569:UEM196574 UOI196569:UOI196574 UYE196569:UYE196574 VIA196569:VIA196574 VRW196569:VRW196574 WBS196569:WBS196574 WLO196569:WLO196574 WVK196569:WVK196574 C262105:C262110 IY262105:IY262110 SU262105:SU262110 ACQ262105:ACQ262110 AMM262105:AMM262110 AWI262105:AWI262110 BGE262105:BGE262110 BQA262105:BQA262110 BZW262105:BZW262110 CJS262105:CJS262110 CTO262105:CTO262110 DDK262105:DDK262110 DNG262105:DNG262110 DXC262105:DXC262110 EGY262105:EGY262110 EQU262105:EQU262110 FAQ262105:FAQ262110 FKM262105:FKM262110 FUI262105:FUI262110 GEE262105:GEE262110 GOA262105:GOA262110 GXW262105:GXW262110 HHS262105:HHS262110 HRO262105:HRO262110 IBK262105:IBK262110 ILG262105:ILG262110 IVC262105:IVC262110 JEY262105:JEY262110 JOU262105:JOU262110 JYQ262105:JYQ262110 KIM262105:KIM262110 KSI262105:KSI262110 LCE262105:LCE262110 LMA262105:LMA262110 LVW262105:LVW262110 MFS262105:MFS262110 MPO262105:MPO262110 MZK262105:MZK262110 NJG262105:NJG262110 NTC262105:NTC262110 OCY262105:OCY262110 OMU262105:OMU262110 OWQ262105:OWQ262110 PGM262105:PGM262110 PQI262105:PQI262110 QAE262105:QAE262110 QKA262105:QKA262110 QTW262105:QTW262110 RDS262105:RDS262110 RNO262105:RNO262110 RXK262105:RXK262110 SHG262105:SHG262110 SRC262105:SRC262110 TAY262105:TAY262110 TKU262105:TKU262110 TUQ262105:TUQ262110 UEM262105:UEM262110 UOI262105:UOI262110 UYE262105:UYE262110 VIA262105:VIA262110 VRW262105:VRW262110 WBS262105:WBS262110 WLO262105:WLO262110 WVK262105:WVK262110 C327641:C327646 IY327641:IY327646 SU327641:SU327646 ACQ327641:ACQ327646 AMM327641:AMM327646 AWI327641:AWI327646 BGE327641:BGE327646 BQA327641:BQA327646 BZW327641:BZW327646 CJS327641:CJS327646 CTO327641:CTO327646 DDK327641:DDK327646 DNG327641:DNG327646 DXC327641:DXC327646 EGY327641:EGY327646 EQU327641:EQU327646 FAQ327641:FAQ327646 FKM327641:FKM327646 FUI327641:FUI327646 GEE327641:GEE327646 GOA327641:GOA327646 GXW327641:GXW327646 HHS327641:HHS327646 HRO327641:HRO327646 IBK327641:IBK327646 ILG327641:ILG327646 IVC327641:IVC327646 JEY327641:JEY327646 JOU327641:JOU327646 JYQ327641:JYQ327646 KIM327641:KIM327646 KSI327641:KSI327646 LCE327641:LCE327646 LMA327641:LMA327646 LVW327641:LVW327646 MFS327641:MFS327646 MPO327641:MPO327646 MZK327641:MZK327646 NJG327641:NJG327646 NTC327641:NTC327646 OCY327641:OCY327646 OMU327641:OMU327646 OWQ327641:OWQ327646 PGM327641:PGM327646 PQI327641:PQI327646 QAE327641:QAE327646 QKA327641:QKA327646 QTW327641:QTW327646 RDS327641:RDS327646 RNO327641:RNO327646 RXK327641:RXK327646 SHG327641:SHG327646 SRC327641:SRC327646 TAY327641:TAY327646 TKU327641:TKU327646 TUQ327641:TUQ327646 UEM327641:UEM327646 UOI327641:UOI327646 UYE327641:UYE327646 VIA327641:VIA327646 VRW327641:VRW327646 WBS327641:WBS327646 WLO327641:WLO327646 WVK327641:WVK327646 C393177:C393182 IY393177:IY393182 SU393177:SU393182 ACQ393177:ACQ393182 AMM393177:AMM393182 AWI393177:AWI393182 BGE393177:BGE393182 BQA393177:BQA393182 BZW393177:BZW393182 CJS393177:CJS393182 CTO393177:CTO393182 DDK393177:DDK393182 DNG393177:DNG393182 DXC393177:DXC393182 EGY393177:EGY393182 EQU393177:EQU393182 FAQ393177:FAQ393182 FKM393177:FKM393182 FUI393177:FUI393182 GEE393177:GEE393182 GOA393177:GOA393182 GXW393177:GXW393182 HHS393177:HHS393182 HRO393177:HRO393182 IBK393177:IBK393182 ILG393177:ILG393182 IVC393177:IVC393182 JEY393177:JEY393182 JOU393177:JOU393182 JYQ393177:JYQ393182 KIM393177:KIM393182 KSI393177:KSI393182 LCE393177:LCE393182 LMA393177:LMA393182 LVW393177:LVW393182 MFS393177:MFS393182 MPO393177:MPO393182 MZK393177:MZK393182 NJG393177:NJG393182 NTC393177:NTC393182 OCY393177:OCY393182 OMU393177:OMU393182 OWQ393177:OWQ393182 PGM393177:PGM393182 PQI393177:PQI393182 QAE393177:QAE393182 QKA393177:QKA393182 QTW393177:QTW393182 RDS393177:RDS393182 RNO393177:RNO393182 RXK393177:RXK393182 SHG393177:SHG393182 SRC393177:SRC393182 TAY393177:TAY393182 TKU393177:TKU393182 TUQ393177:TUQ393182 UEM393177:UEM393182 UOI393177:UOI393182 UYE393177:UYE393182 VIA393177:VIA393182 VRW393177:VRW393182 WBS393177:WBS393182 WLO393177:WLO393182 WVK393177:WVK393182 C458713:C458718 IY458713:IY458718 SU458713:SU458718 ACQ458713:ACQ458718 AMM458713:AMM458718 AWI458713:AWI458718 BGE458713:BGE458718 BQA458713:BQA458718 BZW458713:BZW458718 CJS458713:CJS458718 CTO458713:CTO458718 DDK458713:DDK458718 DNG458713:DNG458718 DXC458713:DXC458718 EGY458713:EGY458718 EQU458713:EQU458718 FAQ458713:FAQ458718 FKM458713:FKM458718 FUI458713:FUI458718 GEE458713:GEE458718 GOA458713:GOA458718 GXW458713:GXW458718 HHS458713:HHS458718 HRO458713:HRO458718 IBK458713:IBK458718 ILG458713:ILG458718 IVC458713:IVC458718 JEY458713:JEY458718 JOU458713:JOU458718 JYQ458713:JYQ458718 KIM458713:KIM458718 KSI458713:KSI458718 LCE458713:LCE458718 LMA458713:LMA458718 LVW458713:LVW458718 MFS458713:MFS458718 MPO458713:MPO458718 MZK458713:MZK458718 NJG458713:NJG458718 NTC458713:NTC458718 OCY458713:OCY458718 OMU458713:OMU458718 OWQ458713:OWQ458718 PGM458713:PGM458718 PQI458713:PQI458718 QAE458713:QAE458718 QKA458713:QKA458718 QTW458713:QTW458718 RDS458713:RDS458718 RNO458713:RNO458718 RXK458713:RXK458718 SHG458713:SHG458718 SRC458713:SRC458718 TAY458713:TAY458718 TKU458713:TKU458718 TUQ458713:TUQ458718 UEM458713:UEM458718 UOI458713:UOI458718 UYE458713:UYE458718 VIA458713:VIA458718 VRW458713:VRW458718 WBS458713:WBS458718 WLO458713:WLO458718 WVK458713:WVK458718 C524249:C524254 IY524249:IY524254 SU524249:SU524254 ACQ524249:ACQ524254 AMM524249:AMM524254 AWI524249:AWI524254 BGE524249:BGE524254 BQA524249:BQA524254 BZW524249:BZW524254 CJS524249:CJS524254 CTO524249:CTO524254 DDK524249:DDK524254 DNG524249:DNG524254 DXC524249:DXC524254 EGY524249:EGY524254 EQU524249:EQU524254 FAQ524249:FAQ524254 FKM524249:FKM524254 FUI524249:FUI524254 GEE524249:GEE524254 GOA524249:GOA524254 GXW524249:GXW524254 HHS524249:HHS524254 HRO524249:HRO524254 IBK524249:IBK524254 ILG524249:ILG524254 IVC524249:IVC524254 JEY524249:JEY524254 JOU524249:JOU524254 JYQ524249:JYQ524254 KIM524249:KIM524254 KSI524249:KSI524254 LCE524249:LCE524254 LMA524249:LMA524254 LVW524249:LVW524254 MFS524249:MFS524254 MPO524249:MPO524254 MZK524249:MZK524254 NJG524249:NJG524254 NTC524249:NTC524254 OCY524249:OCY524254 OMU524249:OMU524254 OWQ524249:OWQ524254 PGM524249:PGM524254 PQI524249:PQI524254 QAE524249:QAE524254 QKA524249:QKA524254 QTW524249:QTW524254 RDS524249:RDS524254 RNO524249:RNO524254 RXK524249:RXK524254 SHG524249:SHG524254 SRC524249:SRC524254 TAY524249:TAY524254 TKU524249:TKU524254 TUQ524249:TUQ524254 UEM524249:UEM524254 UOI524249:UOI524254 UYE524249:UYE524254 VIA524249:VIA524254 VRW524249:VRW524254 WBS524249:WBS524254 WLO524249:WLO524254 WVK524249:WVK524254 C589785:C589790 IY589785:IY589790 SU589785:SU589790 ACQ589785:ACQ589790 AMM589785:AMM589790 AWI589785:AWI589790 BGE589785:BGE589790 BQA589785:BQA589790 BZW589785:BZW589790 CJS589785:CJS589790 CTO589785:CTO589790 DDK589785:DDK589790 DNG589785:DNG589790 DXC589785:DXC589790 EGY589785:EGY589790 EQU589785:EQU589790 FAQ589785:FAQ589790 FKM589785:FKM589790 FUI589785:FUI589790 GEE589785:GEE589790 GOA589785:GOA589790 GXW589785:GXW589790 HHS589785:HHS589790 HRO589785:HRO589790 IBK589785:IBK589790 ILG589785:ILG589790 IVC589785:IVC589790 JEY589785:JEY589790 JOU589785:JOU589790 JYQ589785:JYQ589790 KIM589785:KIM589790 KSI589785:KSI589790 LCE589785:LCE589790 LMA589785:LMA589790 LVW589785:LVW589790 MFS589785:MFS589790 MPO589785:MPO589790 MZK589785:MZK589790 NJG589785:NJG589790 NTC589785:NTC589790 OCY589785:OCY589790 OMU589785:OMU589790 OWQ589785:OWQ589790 PGM589785:PGM589790 PQI589785:PQI589790 QAE589785:QAE589790 QKA589785:QKA589790 QTW589785:QTW589790 RDS589785:RDS589790 RNO589785:RNO589790 RXK589785:RXK589790 SHG589785:SHG589790 SRC589785:SRC589790 TAY589785:TAY589790 TKU589785:TKU589790 TUQ589785:TUQ589790 UEM589785:UEM589790 UOI589785:UOI589790 UYE589785:UYE589790 VIA589785:VIA589790 VRW589785:VRW589790 WBS589785:WBS589790 WLO589785:WLO589790 WVK589785:WVK589790 C655321:C655326 IY655321:IY655326 SU655321:SU655326 ACQ655321:ACQ655326 AMM655321:AMM655326 AWI655321:AWI655326 BGE655321:BGE655326 BQA655321:BQA655326 BZW655321:BZW655326 CJS655321:CJS655326 CTO655321:CTO655326 DDK655321:DDK655326 DNG655321:DNG655326 DXC655321:DXC655326 EGY655321:EGY655326 EQU655321:EQU655326 FAQ655321:FAQ655326 FKM655321:FKM655326 FUI655321:FUI655326 GEE655321:GEE655326 GOA655321:GOA655326 GXW655321:GXW655326 HHS655321:HHS655326 HRO655321:HRO655326 IBK655321:IBK655326 ILG655321:ILG655326 IVC655321:IVC655326 JEY655321:JEY655326 JOU655321:JOU655326 JYQ655321:JYQ655326 KIM655321:KIM655326 KSI655321:KSI655326 LCE655321:LCE655326 LMA655321:LMA655326 LVW655321:LVW655326 MFS655321:MFS655326 MPO655321:MPO655326 MZK655321:MZK655326 NJG655321:NJG655326 NTC655321:NTC655326 OCY655321:OCY655326 OMU655321:OMU655326 OWQ655321:OWQ655326 PGM655321:PGM655326 PQI655321:PQI655326 QAE655321:QAE655326 QKA655321:QKA655326 QTW655321:QTW655326 RDS655321:RDS655326 RNO655321:RNO655326 RXK655321:RXK655326 SHG655321:SHG655326 SRC655321:SRC655326 TAY655321:TAY655326 TKU655321:TKU655326 TUQ655321:TUQ655326 UEM655321:UEM655326 UOI655321:UOI655326 UYE655321:UYE655326 VIA655321:VIA655326 VRW655321:VRW655326 WBS655321:WBS655326 WLO655321:WLO655326 WVK655321:WVK655326 C720857:C720862 IY720857:IY720862 SU720857:SU720862 ACQ720857:ACQ720862 AMM720857:AMM720862 AWI720857:AWI720862 BGE720857:BGE720862 BQA720857:BQA720862 BZW720857:BZW720862 CJS720857:CJS720862 CTO720857:CTO720862 DDK720857:DDK720862 DNG720857:DNG720862 DXC720857:DXC720862 EGY720857:EGY720862 EQU720857:EQU720862 FAQ720857:FAQ720862 FKM720857:FKM720862 FUI720857:FUI720862 GEE720857:GEE720862 GOA720857:GOA720862 GXW720857:GXW720862 HHS720857:HHS720862 HRO720857:HRO720862 IBK720857:IBK720862 ILG720857:ILG720862 IVC720857:IVC720862 JEY720857:JEY720862 JOU720857:JOU720862 JYQ720857:JYQ720862 KIM720857:KIM720862 KSI720857:KSI720862 LCE720857:LCE720862 LMA720857:LMA720862 LVW720857:LVW720862 MFS720857:MFS720862 MPO720857:MPO720862 MZK720857:MZK720862 NJG720857:NJG720862 NTC720857:NTC720862 OCY720857:OCY720862 OMU720857:OMU720862 OWQ720857:OWQ720862 PGM720857:PGM720862 PQI720857:PQI720862 QAE720857:QAE720862 QKA720857:QKA720862 QTW720857:QTW720862 RDS720857:RDS720862 RNO720857:RNO720862 RXK720857:RXK720862 SHG720857:SHG720862 SRC720857:SRC720862 TAY720857:TAY720862 TKU720857:TKU720862 TUQ720857:TUQ720862 UEM720857:UEM720862 UOI720857:UOI720862 UYE720857:UYE720862 VIA720857:VIA720862 VRW720857:VRW720862 WBS720857:WBS720862 WLO720857:WLO720862 WVK720857:WVK720862 C786393:C786398 IY786393:IY786398 SU786393:SU786398 ACQ786393:ACQ786398 AMM786393:AMM786398 AWI786393:AWI786398 BGE786393:BGE786398 BQA786393:BQA786398 BZW786393:BZW786398 CJS786393:CJS786398 CTO786393:CTO786398 DDK786393:DDK786398 DNG786393:DNG786398 DXC786393:DXC786398 EGY786393:EGY786398 EQU786393:EQU786398 FAQ786393:FAQ786398 FKM786393:FKM786398 FUI786393:FUI786398 GEE786393:GEE786398 GOA786393:GOA786398 GXW786393:GXW786398 HHS786393:HHS786398 HRO786393:HRO786398 IBK786393:IBK786398 ILG786393:ILG786398 IVC786393:IVC786398 JEY786393:JEY786398 JOU786393:JOU786398 JYQ786393:JYQ786398 KIM786393:KIM786398 KSI786393:KSI786398 LCE786393:LCE786398 LMA786393:LMA786398 LVW786393:LVW786398 MFS786393:MFS786398 MPO786393:MPO786398 MZK786393:MZK786398 NJG786393:NJG786398 NTC786393:NTC786398 OCY786393:OCY786398 OMU786393:OMU786398 OWQ786393:OWQ786398 PGM786393:PGM786398 PQI786393:PQI786398 QAE786393:QAE786398 QKA786393:QKA786398 QTW786393:QTW786398 RDS786393:RDS786398 RNO786393:RNO786398 RXK786393:RXK786398 SHG786393:SHG786398 SRC786393:SRC786398 TAY786393:TAY786398 TKU786393:TKU786398 TUQ786393:TUQ786398 UEM786393:UEM786398 UOI786393:UOI786398 UYE786393:UYE786398 VIA786393:VIA786398 VRW786393:VRW786398 WBS786393:WBS786398 WLO786393:WLO786398 WVK786393:WVK786398 C851929:C851934 IY851929:IY851934 SU851929:SU851934 ACQ851929:ACQ851934 AMM851929:AMM851934 AWI851929:AWI851934 BGE851929:BGE851934 BQA851929:BQA851934 BZW851929:BZW851934 CJS851929:CJS851934 CTO851929:CTO851934 DDK851929:DDK851934 DNG851929:DNG851934 DXC851929:DXC851934 EGY851929:EGY851934 EQU851929:EQU851934 FAQ851929:FAQ851934 FKM851929:FKM851934 FUI851929:FUI851934 GEE851929:GEE851934 GOA851929:GOA851934 GXW851929:GXW851934 HHS851929:HHS851934 HRO851929:HRO851934 IBK851929:IBK851934 ILG851929:ILG851934 IVC851929:IVC851934 JEY851929:JEY851934 JOU851929:JOU851934 JYQ851929:JYQ851934 KIM851929:KIM851934 KSI851929:KSI851934 LCE851929:LCE851934 LMA851929:LMA851934 LVW851929:LVW851934 MFS851929:MFS851934 MPO851929:MPO851934 MZK851929:MZK851934 NJG851929:NJG851934 NTC851929:NTC851934 OCY851929:OCY851934 OMU851929:OMU851934 OWQ851929:OWQ851934 PGM851929:PGM851934 PQI851929:PQI851934 QAE851929:QAE851934 QKA851929:QKA851934 QTW851929:QTW851934 RDS851929:RDS851934 RNO851929:RNO851934 RXK851929:RXK851934 SHG851929:SHG851934 SRC851929:SRC851934 TAY851929:TAY851934 TKU851929:TKU851934 TUQ851929:TUQ851934 UEM851929:UEM851934 UOI851929:UOI851934 UYE851929:UYE851934 VIA851929:VIA851934 VRW851929:VRW851934 WBS851929:WBS851934 WLO851929:WLO851934 WVK851929:WVK851934 C917465:C917470 IY917465:IY917470 SU917465:SU917470 ACQ917465:ACQ917470 AMM917465:AMM917470 AWI917465:AWI917470 BGE917465:BGE917470 BQA917465:BQA917470 BZW917465:BZW917470 CJS917465:CJS917470 CTO917465:CTO917470 DDK917465:DDK917470 DNG917465:DNG917470 DXC917465:DXC917470 EGY917465:EGY917470 EQU917465:EQU917470 FAQ917465:FAQ917470 FKM917465:FKM917470 FUI917465:FUI917470 GEE917465:GEE917470 GOA917465:GOA917470 GXW917465:GXW917470 HHS917465:HHS917470 HRO917465:HRO917470 IBK917465:IBK917470 ILG917465:ILG917470 IVC917465:IVC917470 JEY917465:JEY917470 JOU917465:JOU917470 JYQ917465:JYQ917470 KIM917465:KIM917470 KSI917465:KSI917470 LCE917465:LCE917470 LMA917465:LMA917470 LVW917465:LVW917470 MFS917465:MFS917470 MPO917465:MPO917470 MZK917465:MZK917470 NJG917465:NJG917470 NTC917465:NTC917470 OCY917465:OCY917470 OMU917465:OMU917470 OWQ917465:OWQ917470 PGM917465:PGM917470 PQI917465:PQI917470 QAE917465:QAE917470 QKA917465:QKA917470 QTW917465:QTW917470 RDS917465:RDS917470 RNO917465:RNO917470 RXK917465:RXK917470 SHG917465:SHG917470 SRC917465:SRC917470 TAY917465:TAY917470 TKU917465:TKU917470 TUQ917465:TUQ917470 UEM917465:UEM917470 UOI917465:UOI917470 UYE917465:UYE917470 VIA917465:VIA917470 VRW917465:VRW917470 WBS917465:WBS917470 WLO917465:WLO917470 WVK917465:WVK917470 C983001:C983006 IY983001:IY983006 SU983001:SU983006 ACQ983001:ACQ983006 AMM983001:AMM983006 AWI983001:AWI983006 BGE983001:BGE983006 BQA983001:BQA983006 BZW983001:BZW983006 CJS983001:CJS983006 CTO983001:CTO983006 DDK983001:DDK983006 DNG983001:DNG983006 DXC983001:DXC983006 EGY983001:EGY983006 EQU983001:EQU983006 FAQ983001:FAQ983006 FKM983001:FKM983006 FUI983001:FUI983006 GEE983001:GEE983006 GOA983001:GOA983006 GXW983001:GXW983006 HHS983001:HHS983006 HRO983001:HRO983006 IBK983001:IBK983006 ILG983001:ILG983006 IVC983001:IVC983006 JEY983001:JEY983006 JOU983001:JOU983006 JYQ983001:JYQ983006 KIM983001:KIM983006 KSI983001:KSI983006 LCE983001:LCE983006 LMA983001:LMA983006 LVW983001:LVW983006 MFS983001:MFS983006 MPO983001:MPO983006 MZK983001:MZK983006 NJG983001:NJG983006 NTC983001:NTC983006 OCY983001:OCY983006 OMU983001:OMU983006 OWQ983001:OWQ983006 PGM983001:PGM983006 PQI983001:PQI983006 QAE983001:QAE983006 QKA983001:QKA983006 QTW983001:QTW983006 RDS983001:RDS983006 RNO983001:RNO983006 RXK983001:RXK983006 SHG983001:SHG983006 SRC983001:SRC983006 TAY983001:TAY983006 TKU983001:TKU983006 TUQ983001:TUQ983006 UEM983001:UEM983006 UOI983001:UOI983006 UYE983001:UYE983006 VIA983001:VIA983006 VRW983001:VRW983006 WBS983001:WBS983006 WLO983001:WLO983006 WVK983001:WVK983006">
      <formula1>"收购,出售,置换,债务豁免,其他"</formula1>
    </dataValidation>
  </dataValidations>
  <printOptions horizontalCentered="1"/>
  <pageMargins left="0.74803149606299213" right="0.74803149606299213" top="0.93" bottom="0.39370078740157483" header="0.51181102362204722" footer="0.51181102362204722"/>
  <pageSetup paperSize="9" scale="86" fitToHeight="500" orientation="portrait" blackAndWhite="1" r:id="rId1"/>
  <headerFooter alignWithMargins="0">
    <oddHeader>&amp;R&amp;G</oddHeader>
  </headerFooter>
  <legacyDrawingHF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tabColor theme="3" tint="-0.249977111117893"/>
  </sheetPr>
  <dimension ref="A1:E74"/>
  <sheetViews>
    <sheetView showGridLines="0" showZeros="0" view="pageBreakPreview" zoomScaleSheetLayoutView="100" workbookViewId="0">
      <pane xSplit="1" ySplit="15" topLeftCell="B16" activePane="bottomRight" state="frozen"/>
      <selection activeCell="E16" sqref="E16"/>
      <selection pane="topRight" activeCell="E16" sqref="E16"/>
      <selection pane="bottomLeft" activeCell="E16" sqref="E16"/>
      <selection pane="bottomRight" activeCell="B24" sqref="B24"/>
    </sheetView>
  </sheetViews>
  <sheetFormatPr defaultColWidth="10.28515625" defaultRowHeight="12" customHeight="1"/>
  <cols>
    <col min="1" max="1" width="33.28515625" style="414" customWidth="1"/>
    <col min="2" max="2" width="16.7109375" style="414" customWidth="1"/>
    <col min="3" max="3" width="20.140625" style="414" customWidth="1"/>
    <col min="4" max="4" width="16.7109375" style="414" customWidth="1"/>
    <col min="5" max="5" width="24.7109375" style="414" customWidth="1"/>
    <col min="6" max="16384" width="10.28515625" style="414"/>
  </cols>
  <sheetData>
    <row r="1" spans="1:5" s="812" customFormat="1" ht="12" customHeight="1">
      <c r="A1" s="567" t="str">
        <f>HYPERLINK("#利润表!A1","返回报表")</f>
        <v>返回报表</v>
      </c>
    </row>
    <row r="2" spans="1:5" s="413" customFormat="1" ht="30" customHeight="1">
      <c r="A2" s="3209" t="s">
        <v>2466</v>
      </c>
      <c r="B2" s="3209"/>
      <c r="C2" s="3209"/>
      <c r="D2" s="3209"/>
      <c r="E2" s="3209"/>
    </row>
    <row r="3" spans="1:5" s="1068" customFormat="1" ht="11.25">
      <c r="A3" s="1067"/>
      <c r="B3" s="942"/>
      <c r="C3" s="942"/>
      <c r="D3" s="1067"/>
      <c r="E3" s="944" t="str">
        <f>"单位："&amp;表头!$C$5</f>
        <v>单位：人民币元</v>
      </c>
    </row>
    <row r="4" spans="1:5" s="1108" customFormat="1">
      <c r="A4" s="945" t="str">
        <f>"客户："&amp;表头!C3</f>
        <v>客户：</v>
      </c>
      <c r="B4" s="942"/>
      <c r="C4" s="948" t="str">
        <f>"编制人员："&amp;表头!$C$6</f>
        <v>编制人员：</v>
      </c>
      <c r="D4" s="1107" t="s">
        <v>1464</v>
      </c>
      <c r="E4" s="2208" t="s">
        <v>188</v>
      </c>
    </row>
    <row r="5" spans="1:5" s="1068" customFormat="1" ht="11.25">
      <c r="A5" s="945" t="str">
        <f>"报表期间："&amp;IF(AND(MONTH(表头!C4)=12,DAY(表头!C4)=31),YEAR(表头!C4)&amp;"年度",YEAR(表头!C4)&amp;"年1-"&amp;MONTH(表头!C4)&amp;"月")</f>
        <v>报表期间：2019年度</v>
      </c>
      <c r="B5" s="942"/>
      <c r="C5" s="948" t="str">
        <f>"会计主管："&amp;表头!$C$7</f>
        <v>会计主管：</v>
      </c>
      <c r="D5" s="1109" t="s">
        <v>1465</v>
      </c>
      <c r="E5" s="1109"/>
    </row>
    <row r="6" spans="1:5" s="1068" customFormat="1" ht="8.1" customHeight="1">
      <c r="A6" s="946"/>
      <c r="B6" s="942"/>
      <c r="C6" s="942"/>
      <c r="D6" s="1109"/>
      <c r="E6" s="1109"/>
    </row>
    <row r="7" spans="1:5" s="1068" customFormat="1" ht="15" customHeight="1" thickBot="1">
      <c r="A7" s="3239" t="s">
        <v>2459</v>
      </c>
      <c r="B7" s="3239"/>
      <c r="C7" s="3239"/>
      <c r="D7" s="3239"/>
      <c r="E7" s="3239"/>
    </row>
    <row r="8" spans="1:5" s="1110" customFormat="1" ht="15" customHeight="1">
      <c r="A8" s="3210" t="s">
        <v>1576</v>
      </c>
      <c r="B8" s="3217"/>
      <c r="C8" s="3217"/>
      <c r="D8" s="3217" t="s">
        <v>1577</v>
      </c>
      <c r="E8" s="3218"/>
    </row>
    <row r="9" spans="1:5" s="1110" customFormat="1" ht="15" customHeight="1">
      <c r="A9" s="3241"/>
      <c r="B9" s="3242"/>
      <c r="C9" s="3243"/>
      <c r="D9" s="3232"/>
      <c r="E9" s="3233"/>
    </row>
    <row r="10" spans="1:5" s="1068" customFormat="1" ht="15" customHeight="1">
      <c r="A10" s="3241"/>
      <c r="B10" s="3242"/>
      <c r="C10" s="3243"/>
      <c r="D10" s="3232"/>
      <c r="E10" s="3233"/>
    </row>
    <row r="11" spans="1:5" s="1068" customFormat="1" ht="15" customHeight="1" thickBot="1">
      <c r="A11" s="3244"/>
      <c r="B11" s="3245"/>
      <c r="C11" s="3246"/>
      <c r="D11" s="3235"/>
      <c r="E11" s="3236"/>
    </row>
    <row r="12" spans="1:5" s="1068" customFormat="1" ht="15" customHeight="1">
      <c r="A12" s="1111"/>
      <c r="B12" s="1112"/>
      <c r="C12" s="1112"/>
      <c r="D12" s="1112"/>
      <c r="E12" s="1112"/>
    </row>
    <row r="13" spans="1:5" s="1068" customFormat="1" ht="15" customHeight="1" thickBot="1">
      <c r="A13" s="3239" t="s">
        <v>2460</v>
      </c>
      <c r="B13" s="3239"/>
      <c r="C13" s="3239"/>
      <c r="D13" s="3239"/>
      <c r="E13" s="3239"/>
    </row>
    <row r="14" spans="1:5" s="1068" customFormat="1" ht="15" customHeight="1">
      <c r="A14" s="1113" t="s">
        <v>1572</v>
      </c>
      <c r="B14" s="899" t="s">
        <v>276</v>
      </c>
      <c r="C14" s="1114" t="s">
        <v>1578</v>
      </c>
      <c r="D14" s="1114" t="s">
        <v>916</v>
      </c>
      <c r="E14" s="1115" t="s">
        <v>1579</v>
      </c>
    </row>
    <row r="15" spans="1:5" s="1068" customFormat="1" ht="15" customHeight="1">
      <c r="A15" s="1073" t="s">
        <v>1580</v>
      </c>
      <c r="B15" s="419"/>
      <c r="C15" s="1116"/>
      <c r="D15" s="1116"/>
      <c r="E15" s="1117"/>
    </row>
    <row r="16" spans="1:5" s="1068" customFormat="1" ht="15" customHeight="1">
      <c r="A16" s="1071"/>
      <c r="B16" s="152"/>
      <c r="C16" s="1118"/>
      <c r="D16" s="1118"/>
      <c r="E16" s="1119"/>
    </row>
    <row r="17" spans="1:5" s="1068" customFormat="1" ht="15" customHeight="1">
      <c r="A17" s="1071"/>
      <c r="B17" s="152"/>
      <c r="C17" s="1118"/>
      <c r="D17" s="1118"/>
      <c r="E17" s="1119"/>
    </row>
    <row r="18" spans="1:5" s="1068" customFormat="1" ht="15" customHeight="1">
      <c r="A18" s="1120" t="s">
        <v>1581</v>
      </c>
      <c r="B18" s="419">
        <f>SUM(B16:B17)</f>
        <v>0</v>
      </c>
      <c r="C18" s="1116">
        <f>SUM(C10:C17)</f>
        <v>0</v>
      </c>
      <c r="D18" s="1116">
        <f>SUM(D10:D17)</f>
        <v>0</v>
      </c>
      <c r="E18" s="1117">
        <f>SUM(E10:E17)</f>
        <v>0</v>
      </c>
    </row>
    <row r="19" spans="1:5" s="1068" customFormat="1" ht="15" customHeight="1">
      <c r="A19" s="1073" t="s">
        <v>1582</v>
      </c>
      <c r="B19" s="419"/>
      <c r="C19" s="1116"/>
      <c r="D19" s="1116"/>
      <c r="E19" s="1117"/>
    </row>
    <row r="20" spans="1:5" s="1068" customFormat="1" ht="15" customHeight="1">
      <c r="A20" s="1071"/>
      <c r="B20" s="152"/>
      <c r="C20" s="1118"/>
      <c r="D20" s="1118"/>
      <c r="E20" s="1119"/>
    </row>
    <row r="21" spans="1:5" s="1068" customFormat="1" ht="15" customHeight="1">
      <c r="A21" s="1071"/>
      <c r="B21" s="152"/>
      <c r="C21" s="1118"/>
      <c r="D21" s="1118"/>
      <c r="E21" s="1119"/>
    </row>
    <row r="22" spans="1:5" s="1068" customFormat="1" ht="15" customHeight="1">
      <c r="A22" s="1073"/>
      <c r="B22" s="419"/>
      <c r="C22" s="1116"/>
      <c r="D22" s="1116"/>
      <c r="E22" s="1117"/>
    </row>
    <row r="23" spans="1:5" s="1068" customFormat="1" ht="15" customHeight="1" thickBot="1">
      <c r="A23" s="1075" t="s">
        <v>1583</v>
      </c>
      <c r="B23" s="2744">
        <f>SUM(B20:B22)</f>
        <v>0</v>
      </c>
      <c r="C23" s="1121">
        <f>SUM(C15:C22)</f>
        <v>0</v>
      </c>
      <c r="D23" s="1121">
        <f>SUM(D15:D22)</f>
        <v>0</v>
      </c>
      <c r="E23" s="1122">
        <f>SUM(E15:E22)</f>
        <v>0</v>
      </c>
    </row>
    <row r="24" spans="1:5" s="1068" customFormat="1" ht="15" customHeight="1">
      <c r="A24" s="1123"/>
      <c r="B24" s="1124"/>
      <c r="C24" s="1124"/>
      <c r="D24" s="1124"/>
      <c r="E24" s="1124"/>
    </row>
    <row r="25" spans="1:5" s="1068" customFormat="1" ht="15" customHeight="1" thickBot="1">
      <c r="A25" s="3239" t="s">
        <v>2461</v>
      </c>
      <c r="B25" s="3239"/>
      <c r="C25" s="3239"/>
      <c r="D25" s="3239"/>
      <c r="E25" s="3239"/>
    </row>
    <row r="26" spans="1:5" s="1110" customFormat="1" ht="15" customHeight="1">
      <c r="A26" s="3210" t="s">
        <v>1576</v>
      </c>
      <c r="B26" s="3217"/>
      <c r="C26" s="3217"/>
      <c r="D26" s="3217" t="s">
        <v>1577</v>
      </c>
      <c r="E26" s="3218"/>
    </row>
    <row r="27" spans="1:5" s="1068" customFormat="1" ht="15" customHeight="1">
      <c r="A27" s="3241"/>
      <c r="B27" s="3242"/>
      <c r="C27" s="3243"/>
      <c r="D27" s="3232"/>
      <c r="E27" s="3233"/>
    </row>
    <row r="28" spans="1:5" s="1068" customFormat="1" ht="15" customHeight="1">
      <c r="A28" s="1125"/>
      <c r="B28" s="1126"/>
      <c r="C28" s="1127"/>
      <c r="D28" s="1128"/>
      <c r="E28" s="1129"/>
    </row>
    <row r="29" spans="1:5" s="1068" customFormat="1" ht="15" customHeight="1" thickBot="1">
      <c r="A29" s="3244"/>
      <c r="B29" s="3245"/>
      <c r="C29" s="3246"/>
      <c r="D29" s="3235"/>
      <c r="E29" s="3236"/>
    </row>
    <row r="30" spans="1:5" s="1068" customFormat="1" ht="15" customHeight="1">
      <c r="A30" s="1111" t="s">
        <v>177</v>
      </c>
      <c r="B30" s="1112"/>
      <c r="C30" s="1112"/>
      <c r="D30" s="1112"/>
      <c r="E30" s="1112"/>
    </row>
    <row r="31" spans="1:5" s="1068" customFormat="1" ht="15" customHeight="1" thickBot="1">
      <c r="A31" s="3239" t="s">
        <v>2462</v>
      </c>
      <c r="B31" s="3239"/>
      <c r="C31" s="3239"/>
      <c r="D31" s="3239"/>
      <c r="E31" s="3239"/>
    </row>
    <row r="32" spans="1:5" s="1110" customFormat="1" ht="15" customHeight="1">
      <c r="A32" s="3210" t="s">
        <v>1576</v>
      </c>
      <c r="B32" s="3217"/>
      <c r="C32" s="3217"/>
      <c r="D32" s="3217" t="s">
        <v>1577</v>
      </c>
      <c r="E32" s="3218"/>
    </row>
    <row r="33" spans="1:5" s="1068" customFormat="1" ht="15" customHeight="1">
      <c r="A33" s="3241"/>
      <c r="B33" s="3242"/>
      <c r="C33" s="3243"/>
      <c r="D33" s="3232"/>
      <c r="E33" s="3233"/>
    </row>
    <row r="34" spans="1:5" s="1068" customFormat="1" ht="15" customHeight="1">
      <c r="A34" s="1125"/>
      <c r="B34" s="1126"/>
      <c r="C34" s="1127"/>
      <c r="D34" s="1128"/>
      <c r="E34" s="1129"/>
    </row>
    <row r="35" spans="1:5" s="1068" customFormat="1" ht="15" customHeight="1">
      <c r="A35" s="1125"/>
      <c r="B35" s="1126"/>
      <c r="C35" s="1127"/>
      <c r="D35" s="1128"/>
      <c r="E35" s="1129"/>
    </row>
    <row r="36" spans="1:5" s="1068" customFormat="1" ht="15" customHeight="1" thickBot="1">
      <c r="A36" s="3244"/>
      <c r="B36" s="3245"/>
      <c r="C36" s="3246"/>
      <c r="D36" s="3235"/>
      <c r="E36" s="3236"/>
    </row>
    <row r="37" spans="1:5" s="1068" customFormat="1" ht="15" customHeight="1">
      <c r="A37" s="1111"/>
      <c r="B37" s="1112"/>
      <c r="C37" s="1112"/>
      <c r="D37" s="1112"/>
      <c r="E37" s="1112"/>
    </row>
    <row r="38" spans="1:5" s="1130" customFormat="1" ht="15" customHeight="1" thickBot="1">
      <c r="A38" s="3239" t="s">
        <v>2463</v>
      </c>
      <c r="B38" s="3239"/>
      <c r="C38" s="3239"/>
      <c r="D38" s="3239"/>
      <c r="E38" s="3239"/>
    </row>
    <row r="39" spans="1:5" s="1110" customFormat="1" ht="15" customHeight="1">
      <c r="A39" s="3238" t="s">
        <v>1576</v>
      </c>
      <c r="B39" s="3215"/>
      <c r="C39" s="3216"/>
      <c r="D39" s="3214" t="s">
        <v>1577</v>
      </c>
      <c r="E39" s="3240"/>
    </row>
    <row r="40" spans="1:5" s="1068" customFormat="1" ht="15" customHeight="1">
      <c r="A40" s="3226"/>
      <c r="B40" s="3230"/>
      <c r="C40" s="3231"/>
      <c r="D40" s="3232"/>
      <c r="E40" s="3233"/>
    </row>
    <row r="41" spans="1:5" s="1068" customFormat="1" ht="15" customHeight="1">
      <c r="A41" s="1131"/>
      <c r="B41" s="1132"/>
      <c r="C41" s="1133"/>
      <c r="D41" s="1128"/>
      <c r="E41" s="1129"/>
    </row>
    <row r="42" spans="1:5" s="1068" customFormat="1" ht="15" customHeight="1">
      <c r="A42" s="1131"/>
      <c r="B42" s="1132"/>
      <c r="C42" s="1133"/>
      <c r="D42" s="1128"/>
      <c r="E42" s="1129"/>
    </row>
    <row r="43" spans="1:5" s="1068" customFormat="1" ht="15" customHeight="1" thickBot="1">
      <c r="A43" s="3228"/>
      <c r="B43" s="3234"/>
      <c r="C43" s="3229"/>
      <c r="D43" s="3235"/>
      <c r="E43" s="3236"/>
    </row>
    <row r="44" spans="1:5" s="1068" customFormat="1" ht="15" customHeight="1">
      <c r="A44" s="1134"/>
      <c r="B44" s="1134"/>
      <c r="C44" s="1134"/>
      <c r="D44" s="1134"/>
      <c r="E44" s="1134"/>
    </row>
    <row r="45" spans="1:5" s="1068" customFormat="1" ht="15" customHeight="1" thickBot="1">
      <c r="A45" s="3239" t="s">
        <v>2464</v>
      </c>
      <c r="B45" s="3239"/>
      <c r="C45" s="3239"/>
      <c r="D45" s="3239"/>
      <c r="E45" s="3239"/>
    </row>
    <row r="46" spans="1:5" s="1068" customFormat="1" ht="15" customHeight="1">
      <c r="A46" s="3238" t="s">
        <v>712</v>
      </c>
      <c r="B46" s="3216"/>
      <c r="C46" s="1114" t="s">
        <v>1584</v>
      </c>
      <c r="D46" s="1115" t="s">
        <v>1585</v>
      </c>
      <c r="E46" s="1112"/>
    </row>
    <row r="47" spans="1:5" s="1068" customFormat="1" ht="15" customHeight="1">
      <c r="A47" s="3226"/>
      <c r="B47" s="3231"/>
      <c r="C47" s="151"/>
      <c r="D47" s="150"/>
      <c r="E47" s="1112"/>
    </row>
    <row r="48" spans="1:5" s="1068" customFormat="1" ht="15" customHeight="1">
      <c r="A48" s="3226"/>
      <c r="B48" s="3231"/>
      <c r="C48" s="151"/>
      <c r="D48" s="150"/>
      <c r="E48" s="1112"/>
    </row>
    <row r="49" spans="1:5" s="1068" customFormat="1" ht="15" customHeight="1">
      <c r="A49" s="3226"/>
      <c r="B49" s="3231"/>
      <c r="C49" s="151"/>
      <c r="D49" s="150"/>
      <c r="E49" s="1112"/>
    </row>
    <row r="50" spans="1:5" s="1068" customFormat="1" ht="15" customHeight="1" thickBot="1">
      <c r="A50" s="3228"/>
      <c r="B50" s="3229"/>
      <c r="C50" s="420">
        <f>SUM(C47:C49)</f>
        <v>0</v>
      </c>
      <c r="D50" s="421">
        <f>SUM(D47:D49)</f>
        <v>0</v>
      </c>
      <c r="E50" s="1112"/>
    </row>
    <row r="51" spans="1:5" s="1068" customFormat="1" ht="15" customHeight="1" thickBot="1">
      <c r="A51" s="3237" t="s">
        <v>2465</v>
      </c>
      <c r="B51" s="3237"/>
      <c r="C51" s="3237"/>
      <c r="D51" s="1112"/>
      <c r="E51" s="1112"/>
    </row>
    <row r="52" spans="1:5" s="1068" customFormat="1" ht="15" customHeight="1">
      <c r="A52" s="3238" t="s">
        <v>1586</v>
      </c>
      <c r="B52" s="3216"/>
      <c r="C52" s="1114" t="s">
        <v>1584</v>
      </c>
      <c r="D52" s="1115" t="s">
        <v>1585</v>
      </c>
      <c r="E52" s="1112"/>
    </row>
    <row r="53" spans="1:5" s="1068" customFormat="1" ht="15" customHeight="1">
      <c r="A53" s="3226"/>
      <c r="B53" s="3227"/>
      <c r="C53" s="151"/>
      <c r="D53" s="150"/>
      <c r="E53" s="1112"/>
    </row>
    <row r="54" spans="1:5" s="1068" customFormat="1" ht="15" customHeight="1">
      <c r="A54" s="1135"/>
      <c r="B54" s="1136"/>
      <c r="C54" s="151"/>
      <c r="D54" s="150"/>
      <c r="E54" s="1112"/>
    </row>
    <row r="55" spans="1:5" s="1068" customFormat="1" ht="15" customHeight="1">
      <c r="A55" s="1135"/>
      <c r="B55" s="1136"/>
      <c r="C55" s="151"/>
      <c r="D55" s="150"/>
      <c r="E55" s="1112"/>
    </row>
    <row r="56" spans="1:5" s="1068" customFormat="1" ht="15" customHeight="1" thickBot="1">
      <c r="A56" s="3228"/>
      <c r="B56" s="3229"/>
      <c r="C56" s="420">
        <f>SUM(C53:C55)</f>
        <v>0</v>
      </c>
      <c r="D56" s="421">
        <f>SUM(D53:D55)</f>
        <v>0</v>
      </c>
      <c r="E56" s="1112"/>
    </row>
    <row r="57" spans="1:5" s="1068" customFormat="1" ht="15" customHeight="1">
      <c r="A57" s="1111"/>
      <c r="B57" s="1112"/>
      <c r="C57" s="1112"/>
      <c r="D57" s="1112"/>
      <c r="E57" s="1112"/>
    </row>
    <row r="58" spans="1:5" ht="15" customHeight="1"/>
    <row r="59" spans="1:5" ht="15" customHeight="1"/>
    <row r="60" spans="1:5" ht="15" customHeight="1"/>
    <row r="61" spans="1:5" ht="15" customHeight="1"/>
    <row r="62" spans="1:5" ht="15" customHeight="1"/>
    <row r="63" spans="1:5" ht="15" customHeight="1"/>
    <row r="64" spans="1:5"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sheetData>
  <mergeCells count="42">
    <mergeCell ref="A36:C36"/>
    <mergeCell ref="A11:C11"/>
    <mergeCell ref="D11:E11"/>
    <mergeCell ref="A2:E2"/>
    <mergeCell ref="A7:E7"/>
    <mergeCell ref="A8:C8"/>
    <mergeCell ref="D8:E8"/>
    <mergeCell ref="A10:C10"/>
    <mergeCell ref="D10:E10"/>
    <mergeCell ref="D29:E29"/>
    <mergeCell ref="A9:C9"/>
    <mergeCell ref="D9:E9"/>
    <mergeCell ref="A39:C39"/>
    <mergeCell ref="D39:E39"/>
    <mergeCell ref="A13:E13"/>
    <mergeCell ref="A25:E25"/>
    <mergeCell ref="A26:C26"/>
    <mergeCell ref="D26:E26"/>
    <mergeCell ref="A27:C27"/>
    <mergeCell ref="D27:E27"/>
    <mergeCell ref="A29:C29"/>
    <mergeCell ref="A31:E31"/>
    <mergeCell ref="D36:E36"/>
    <mergeCell ref="A38:E38"/>
    <mergeCell ref="A32:C32"/>
    <mergeCell ref="D32:E32"/>
    <mergeCell ref="A33:C33"/>
    <mergeCell ref="D33:E33"/>
    <mergeCell ref="A53:B53"/>
    <mergeCell ref="A56:B56"/>
    <mergeCell ref="A40:C40"/>
    <mergeCell ref="D40:E40"/>
    <mergeCell ref="A43:C43"/>
    <mergeCell ref="D43:E43"/>
    <mergeCell ref="A51:C51"/>
    <mergeCell ref="A52:B52"/>
    <mergeCell ref="A46:B46"/>
    <mergeCell ref="A47:B47"/>
    <mergeCell ref="A50:B50"/>
    <mergeCell ref="A45:E45"/>
    <mergeCell ref="A48:B48"/>
    <mergeCell ref="A49:B49"/>
  </mergeCells>
  <phoneticPr fontId="5" type="noConversion"/>
  <printOptions horizontalCentered="1"/>
  <pageMargins left="0.59" right="0.45" top="0.98425196850393704" bottom="0.98425196850393704" header="0.51181102362204722" footer="0.51181102362204722"/>
  <pageSetup paperSize="9" scale="76" fitToHeight="500" orientation="portrait" blackAndWhite="1" r:id="rId1"/>
  <headerFooter alignWithMargins="0">
    <oddHeader>&amp;R&amp;G</oddHeader>
  </headerFooter>
  <rowBreaks count="1" manualBreakCount="1">
    <brk id="36" max="4" man="1"/>
  </rowBreaks>
  <legacyDrawingHF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tabColor theme="3" tint="-0.249977111117893"/>
    <pageSetUpPr fitToPage="1"/>
  </sheetPr>
  <dimension ref="A1:I29"/>
  <sheetViews>
    <sheetView showZeros="0" view="pageBreakPreview" zoomScaleSheetLayoutView="100" workbookViewId="0">
      <selection activeCell="G10" sqref="G10"/>
    </sheetView>
  </sheetViews>
  <sheetFormatPr defaultColWidth="10.28515625" defaultRowHeight="12" customHeight="1"/>
  <cols>
    <col min="1" max="1" width="4.7109375" style="422" customWidth="1"/>
    <col min="2" max="2" width="16.7109375" style="422" customWidth="1"/>
    <col min="3" max="3" width="15.140625" style="422" customWidth="1"/>
    <col min="4" max="4" width="12.7109375" style="422" customWidth="1"/>
    <col min="5" max="5" width="15.28515625" style="424" customWidth="1"/>
    <col min="6" max="6" width="15" style="424" customWidth="1"/>
    <col min="7" max="7" width="12.5703125" style="424" customWidth="1"/>
    <col min="8" max="8" width="10" style="425" customWidth="1"/>
    <col min="9" max="9" width="11.7109375" style="422" customWidth="1"/>
    <col min="10" max="16384" width="10.28515625" style="422"/>
  </cols>
  <sheetData>
    <row r="1" spans="1:9" s="813" customFormat="1" ht="12" customHeight="1">
      <c r="A1" s="567" t="str">
        <f>HYPERLINK("#利润表!A1","返回报表")</f>
        <v>返回报表</v>
      </c>
      <c r="E1" s="814"/>
      <c r="F1" s="814"/>
      <c r="G1" s="814"/>
      <c r="H1" s="815"/>
    </row>
    <row r="2" spans="1:9" s="816" customFormat="1" ht="30" customHeight="1">
      <c r="A2" s="3249" t="s">
        <v>1363</v>
      </c>
      <c r="B2" s="3249"/>
      <c r="C2" s="3249"/>
      <c r="D2" s="3249"/>
      <c r="E2" s="3249"/>
      <c r="F2" s="3249"/>
      <c r="G2" s="3249"/>
      <c r="H2" s="3249"/>
      <c r="I2" s="3249"/>
    </row>
    <row r="3" spans="1:9" s="1138" customFormat="1" ht="11.25">
      <c r="A3" s="1137"/>
      <c r="B3" s="1137"/>
      <c r="C3" s="1137"/>
      <c r="D3" s="942"/>
      <c r="E3" s="942"/>
      <c r="F3" s="1137"/>
      <c r="G3" s="1137"/>
      <c r="H3" s="1137"/>
      <c r="I3" s="944" t="str">
        <f>"单位："&amp;表头!$C$5</f>
        <v>单位：人民币元</v>
      </c>
    </row>
    <row r="4" spans="1:9" s="958" customFormat="1">
      <c r="A4" s="945" t="str">
        <f>"客户："&amp;表头!C3</f>
        <v>客户：</v>
      </c>
      <c r="B4" s="946"/>
      <c r="C4" s="946"/>
      <c r="D4" s="942"/>
      <c r="E4" s="948" t="str">
        <f>"编制人员："&amp;表头!$C$6</f>
        <v>编制人员：</v>
      </c>
      <c r="F4" s="956"/>
      <c r="G4" s="956"/>
      <c r="H4" s="949" t="s">
        <v>1464</v>
      </c>
      <c r="I4" s="2085" t="s">
        <v>189</v>
      </c>
    </row>
    <row r="5" spans="1:9" s="664" customFormat="1" ht="11.25">
      <c r="A5" s="945" t="str">
        <f>"报表期间："&amp;IF(AND(MONTH(表头!C4)=12,DAY(表头!C4)=31),YEAR(表头!C4)&amp;"年度",YEAR(表头!C4)&amp;"年1-"&amp;MONTH(表头!C4)&amp;"月")</f>
        <v>报表期间：2019年度</v>
      </c>
      <c r="B5" s="1015"/>
      <c r="C5" s="946"/>
      <c r="D5" s="942"/>
      <c r="E5" s="948" t="str">
        <f>"会计主管："&amp;表头!$C$7</f>
        <v>会计主管：</v>
      </c>
      <c r="F5" s="985"/>
      <c r="G5" s="985"/>
      <c r="H5" s="949" t="s">
        <v>1465</v>
      </c>
      <c r="I5" s="950"/>
    </row>
    <row r="6" spans="1:9" s="664" customFormat="1" ht="8.1" customHeight="1" thickBot="1">
      <c r="A6" s="946"/>
      <c r="B6" s="1015"/>
      <c r="C6" s="946"/>
      <c r="D6" s="942"/>
      <c r="E6" s="942"/>
      <c r="F6" s="985"/>
      <c r="G6" s="985"/>
      <c r="H6" s="949"/>
      <c r="I6" s="950"/>
    </row>
    <row r="7" spans="1:9" s="1139" customFormat="1" ht="15" customHeight="1">
      <c r="A7" s="3250" t="s">
        <v>398</v>
      </c>
      <c r="B7" s="3252" t="s">
        <v>1591</v>
      </c>
      <c r="C7" s="3252" t="s">
        <v>1587</v>
      </c>
      <c r="D7" s="3252" t="s">
        <v>1588</v>
      </c>
      <c r="E7" s="3247" t="s">
        <v>496</v>
      </c>
      <c r="F7" s="3247" t="s">
        <v>497</v>
      </c>
      <c r="G7" s="3252" t="s">
        <v>1589</v>
      </c>
      <c r="H7" s="3247" t="s">
        <v>1590</v>
      </c>
      <c r="I7" s="3254" t="s">
        <v>7</v>
      </c>
    </row>
    <row r="8" spans="1:9" s="1139" customFormat="1" ht="15" customHeight="1">
      <c r="A8" s="3251"/>
      <c r="B8" s="3253"/>
      <c r="C8" s="3253"/>
      <c r="D8" s="3253"/>
      <c r="E8" s="3248"/>
      <c r="F8" s="3248"/>
      <c r="G8" s="3253"/>
      <c r="H8" s="3248"/>
      <c r="I8" s="3255"/>
    </row>
    <row r="9" spans="1:9" s="423" customFormat="1" ht="15" customHeight="1">
      <c r="A9" s="1140">
        <v>1</v>
      </c>
      <c r="B9" s="1141"/>
      <c r="C9" s="1142"/>
      <c r="D9" s="888"/>
      <c r="E9" s="888"/>
      <c r="F9" s="888"/>
      <c r="G9" s="1146">
        <f>D9+E9-F9</f>
        <v>0</v>
      </c>
      <c r="H9" s="888"/>
      <c r="I9" s="1147"/>
    </row>
    <row r="10" spans="1:9" s="423" customFormat="1" ht="15" customHeight="1">
      <c r="A10" s="1140">
        <v>2</v>
      </c>
      <c r="B10" s="1141"/>
      <c r="C10" s="1142"/>
      <c r="D10" s="888"/>
      <c r="E10" s="888"/>
      <c r="F10" s="888"/>
      <c r="G10" s="1146">
        <f t="shared" ref="G10:G28" si="0">D10+E10-F10</f>
        <v>0</v>
      </c>
      <c r="H10" s="888"/>
      <c r="I10" s="1147"/>
    </row>
    <row r="11" spans="1:9" s="423" customFormat="1" ht="15" customHeight="1">
      <c r="A11" s="1140">
        <v>3</v>
      </c>
      <c r="B11" s="1141"/>
      <c r="C11" s="1142"/>
      <c r="D11" s="888"/>
      <c r="E11" s="888"/>
      <c r="F11" s="888"/>
      <c r="G11" s="1146">
        <f t="shared" si="0"/>
        <v>0</v>
      </c>
      <c r="H11" s="888"/>
      <c r="I11" s="1147"/>
    </row>
    <row r="12" spans="1:9" s="423" customFormat="1" ht="15" customHeight="1">
      <c r="A12" s="1140">
        <v>4</v>
      </c>
      <c r="B12" s="1141"/>
      <c r="C12" s="1142"/>
      <c r="D12" s="888"/>
      <c r="E12" s="888"/>
      <c r="F12" s="888"/>
      <c r="G12" s="1146">
        <f t="shared" si="0"/>
        <v>0</v>
      </c>
      <c r="H12" s="888"/>
      <c r="I12" s="1147"/>
    </row>
    <row r="13" spans="1:9" s="423" customFormat="1" ht="15" customHeight="1">
      <c r="A13" s="1140">
        <v>5</v>
      </c>
      <c r="B13" s="1141"/>
      <c r="C13" s="1142"/>
      <c r="D13" s="888"/>
      <c r="E13" s="888"/>
      <c r="F13" s="888"/>
      <c r="G13" s="1146">
        <f t="shared" si="0"/>
        <v>0</v>
      </c>
      <c r="H13" s="888"/>
      <c r="I13" s="1147"/>
    </row>
    <row r="14" spans="1:9" s="423" customFormat="1" ht="15" customHeight="1">
      <c r="A14" s="1140">
        <v>6</v>
      </c>
      <c r="B14" s="1141"/>
      <c r="C14" s="1142"/>
      <c r="D14" s="888"/>
      <c r="E14" s="888"/>
      <c r="F14" s="888"/>
      <c r="G14" s="1146">
        <f t="shared" si="0"/>
        <v>0</v>
      </c>
      <c r="H14" s="888"/>
      <c r="I14" s="1147"/>
    </row>
    <row r="15" spans="1:9" s="423" customFormat="1" ht="15" customHeight="1">
      <c r="A15" s="1140">
        <v>7</v>
      </c>
      <c r="B15" s="1141"/>
      <c r="C15" s="1142"/>
      <c r="D15" s="888"/>
      <c r="E15" s="888"/>
      <c r="F15" s="888"/>
      <c r="G15" s="1146">
        <f t="shared" si="0"/>
        <v>0</v>
      </c>
      <c r="H15" s="888"/>
      <c r="I15" s="1147"/>
    </row>
    <row r="16" spans="1:9" s="423" customFormat="1" ht="15" customHeight="1">
      <c r="A16" s="1140">
        <v>8</v>
      </c>
      <c r="B16" s="1141"/>
      <c r="C16" s="1142"/>
      <c r="D16" s="888"/>
      <c r="E16" s="888"/>
      <c r="F16" s="888"/>
      <c r="G16" s="1146">
        <f t="shared" si="0"/>
        <v>0</v>
      </c>
      <c r="H16" s="888"/>
      <c r="I16" s="1147"/>
    </row>
    <row r="17" spans="1:9" s="423" customFormat="1" ht="15" customHeight="1">
      <c r="A17" s="1140">
        <v>9</v>
      </c>
      <c r="B17" s="1141"/>
      <c r="C17" s="1142"/>
      <c r="D17" s="888"/>
      <c r="E17" s="888"/>
      <c r="F17" s="888"/>
      <c r="G17" s="1146">
        <f t="shared" si="0"/>
        <v>0</v>
      </c>
      <c r="H17" s="888"/>
      <c r="I17" s="1147"/>
    </row>
    <row r="18" spans="1:9" s="423" customFormat="1" ht="15" customHeight="1">
      <c r="A18" s="1140">
        <v>10</v>
      </c>
      <c r="B18" s="1141"/>
      <c r="C18" s="1142"/>
      <c r="D18" s="888"/>
      <c r="E18" s="888"/>
      <c r="F18" s="888"/>
      <c r="G18" s="1146">
        <f t="shared" si="0"/>
        <v>0</v>
      </c>
      <c r="H18" s="888"/>
      <c r="I18" s="1147"/>
    </row>
    <row r="19" spans="1:9" s="423" customFormat="1" ht="15" customHeight="1">
      <c r="A19" s="1140">
        <v>11</v>
      </c>
      <c r="B19" s="1141"/>
      <c r="C19" s="1142"/>
      <c r="D19" s="888"/>
      <c r="E19" s="888"/>
      <c r="F19" s="888"/>
      <c r="G19" s="1146">
        <f t="shared" si="0"/>
        <v>0</v>
      </c>
      <c r="H19" s="888"/>
      <c r="I19" s="1147"/>
    </row>
    <row r="20" spans="1:9" s="423" customFormat="1" ht="15" customHeight="1">
      <c r="A20" s="1140">
        <v>12</v>
      </c>
      <c r="B20" s="1141"/>
      <c r="C20" s="1142"/>
      <c r="D20" s="888"/>
      <c r="E20" s="888"/>
      <c r="F20" s="888"/>
      <c r="G20" s="1146">
        <f t="shared" si="0"/>
        <v>0</v>
      </c>
      <c r="H20" s="888"/>
      <c r="I20" s="1147"/>
    </row>
    <row r="21" spans="1:9" s="423" customFormat="1" ht="15" customHeight="1">
      <c r="A21" s="1140">
        <v>13</v>
      </c>
      <c r="B21" s="1141"/>
      <c r="C21" s="1142"/>
      <c r="D21" s="888"/>
      <c r="E21" s="888"/>
      <c r="F21" s="888"/>
      <c r="G21" s="1146">
        <f t="shared" si="0"/>
        <v>0</v>
      </c>
      <c r="H21" s="888"/>
      <c r="I21" s="1147"/>
    </row>
    <row r="22" spans="1:9" s="423" customFormat="1" ht="15" customHeight="1">
      <c r="A22" s="1140">
        <v>14</v>
      </c>
      <c r="B22" s="1141"/>
      <c r="C22" s="1142"/>
      <c r="D22" s="888"/>
      <c r="E22" s="888"/>
      <c r="F22" s="888"/>
      <c r="G22" s="1146">
        <f t="shared" si="0"/>
        <v>0</v>
      </c>
      <c r="H22" s="888"/>
      <c r="I22" s="1147"/>
    </row>
    <row r="23" spans="1:9" s="423" customFormat="1" ht="15" customHeight="1">
      <c r="A23" s="1140">
        <v>15</v>
      </c>
      <c r="B23" s="1141"/>
      <c r="C23" s="1142"/>
      <c r="D23" s="888"/>
      <c r="E23" s="888"/>
      <c r="F23" s="888"/>
      <c r="G23" s="1146">
        <f t="shared" si="0"/>
        <v>0</v>
      </c>
      <c r="H23" s="888"/>
      <c r="I23" s="1147"/>
    </row>
    <row r="24" spans="1:9" s="423" customFormat="1" ht="15" customHeight="1">
      <c r="A24" s="1140">
        <v>16</v>
      </c>
      <c r="B24" s="1141"/>
      <c r="C24" s="1142"/>
      <c r="D24" s="888"/>
      <c r="E24" s="888"/>
      <c r="F24" s="888"/>
      <c r="G24" s="1146">
        <f t="shared" si="0"/>
        <v>0</v>
      </c>
      <c r="H24" s="888"/>
      <c r="I24" s="1147"/>
    </row>
    <row r="25" spans="1:9" s="423" customFormat="1" ht="15" customHeight="1">
      <c r="A25" s="1140">
        <v>17</v>
      </c>
      <c r="B25" s="1141"/>
      <c r="C25" s="1142"/>
      <c r="D25" s="888"/>
      <c r="E25" s="888"/>
      <c r="F25" s="888"/>
      <c r="G25" s="1146">
        <f t="shared" si="0"/>
        <v>0</v>
      </c>
      <c r="H25" s="888"/>
      <c r="I25" s="1147"/>
    </row>
    <row r="26" spans="1:9" s="423" customFormat="1" ht="15" customHeight="1">
      <c r="A26" s="1140">
        <v>18</v>
      </c>
      <c r="B26" s="1141"/>
      <c r="C26" s="1142"/>
      <c r="D26" s="888"/>
      <c r="E26" s="888"/>
      <c r="F26" s="888"/>
      <c r="G26" s="1146">
        <f t="shared" si="0"/>
        <v>0</v>
      </c>
      <c r="H26" s="888"/>
      <c r="I26" s="1147"/>
    </row>
    <row r="27" spans="1:9" s="423" customFormat="1" ht="15" customHeight="1">
      <c r="A27" s="1140">
        <v>19</v>
      </c>
      <c r="B27" s="1141"/>
      <c r="C27" s="1142"/>
      <c r="D27" s="888"/>
      <c r="E27" s="888"/>
      <c r="F27" s="888"/>
      <c r="G27" s="1146">
        <f t="shared" si="0"/>
        <v>0</v>
      </c>
      <c r="H27" s="888"/>
      <c r="I27" s="1147"/>
    </row>
    <row r="28" spans="1:9" ht="15" customHeight="1">
      <c r="A28" s="1140">
        <v>20</v>
      </c>
      <c r="B28" s="1143"/>
      <c r="C28" s="1143"/>
      <c r="D28" s="817"/>
      <c r="E28" s="818"/>
      <c r="F28" s="818"/>
      <c r="G28" s="1146">
        <f t="shared" si="0"/>
        <v>0</v>
      </c>
      <c r="H28" s="819"/>
      <c r="I28" s="1148"/>
    </row>
    <row r="29" spans="1:9" ht="12" customHeight="1" thickBot="1">
      <c r="A29" s="1144"/>
      <c r="B29" s="1145"/>
      <c r="C29" s="1145"/>
      <c r="D29" s="820"/>
      <c r="E29" s="821"/>
      <c r="F29" s="821"/>
      <c r="G29" s="821"/>
      <c r="H29" s="822"/>
      <c r="I29" s="1149"/>
    </row>
  </sheetData>
  <mergeCells count="10">
    <mergeCell ref="E7:E8"/>
    <mergeCell ref="F7:F8"/>
    <mergeCell ref="A2:I2"/>
    <mergeCell ref="A7:A8"/>
    <mergeCell ref="B7:B8"/>
    <mergeCell ref="C7:C8"/>
    <mergeCell ref="D7:D8"/>
    <mergeCell ref="H7:H8"/>
    <mergeCell ref="I7:I8"/>
    <mergeCell ref="G7:G8"/>
  </mergeCells>
  <phoneticPr fontId="5" type="noConversion"/>
  <dataValidations count="1">
    <dataValidation type="list" allowBlank="1" showInputMessage="1" showErrorMessage="1" sqref="C9:C27 IY9:IY27 SU9:SU27 ACQ9:ACQ27 AMM9:AMM27 AWI9:AWI27 BGE9:BGE27 BQA9:BQA27 BZW9:BZW27 CJS9:CJS27 CTO9:CTO27 DDK9:DDK27 DNG9:DNG27 DXC9:DXC27 EGY9:EGY27 EQU9:EQU27 FAQ9:FAQ27 FKM9:FKM27 FUI9:FUI27 GEE9:GEE27 GOA9:GOA27 GXW9:GXW27 HHS9:HHS27 HRO9:HRO27 IBK9:IBK27 ILG9:ILG27 IVC9:IVC27 JEY9:JEY27 JOU9:JOU27 JYQ9:JYQ27 KIM9:KIM27 KSI9:KSI27 LCE9:LCE27 LMA9:LMA27 LVW9:LVW27 MFS9:MFS27 MPO9:MPO27 MZK9:MZK27 NJG9:NJG27 NTC9:NTC27 OCY9:OCY27 OMU9:OMU27 OWQ9:OWQ27 PGM9:PGM27 PQI9:PQI27 QAE9:QAE27 QKA9:QKA27 QTW9:QTW27 RDS9:RDS27 RNO9:RNO27 RXK9:RXK27 SHG9:SHG27 SRC9:SRC27 TAY9:TAY27 TKU9:TKU27 TUQ9:TUQ27 UEM9:UEM27 UOI9:UOI27 UYE9:UYE27 VIA9:VIA27 VRW9:VRW27 WBS9:WBS27 WLO9:WLO27 WVK9:WVK27 C65506:C65523 IY65506:IY65523 SU65506:SU65523 ACQ65506:ACQ65523 AMM65506:AMM65523 AWI65506:AWI65523 BGE65506:BGE65523 BQA65506:BQA65523 BZW65506:BZW65523 CJS65506:CJS65523 CTO65506:CTO65523 DDK65506:DDK65523 DNG65506:DNG65523 DXC65506:DXC65523 EGY65506:EGY65523 EQU65506:EQU65523 FAQ65506:FAQ65523 FKM65506:FKM65523 FUI65506:FUI65523 GEE65506:GEE65523 GOA65506:GOA65523 GXW65506:GXW65523 HHS65506:HHS65523 HRO65506:HRO65523 IBK65506:IBK65523 ILG65506:ILG65523 IVC65506:IVC65523 JEY65506:JEY65523 JOU65506:JOU65523 JYQ65506:JYQ65523 KIM65506:KIM65523 KSI65506:KSI65523 LCE65506:LCE65523 LMA65506:LMA65523 LVW65506:LVW65523 MFS65506:MFS65523 MPO65506:MPO65523 MZK65506:MZK65523 NJG65506:NJG65523 NTC65506:NTC65523 OCY65506:OCY65523 OMU65506:OMU65523 OWQ65506:OWQ65523 PGM65506:PGM65523 PQI65506:PQI65523 QAE65506:QAE65523 QKA65506:QKA65523 QTW65506:QTW65523 RDS65506:RDS65523 RNO65506:RNO65523 RXK65506:RXK65523 SHG65506:SHG65523 SRC65506:SRC65523 TAY65506:TAY65523 TKU65506:TKU65523 TUQ65506:TUQ65523 UEM65506:UEM65523 UOI65506:UOI65523 UYE65506:UYE65523 VIA65506:VIA65523 VRW65506:VRW65523 WBS65506:WBS65523 WLO65506:WLO65523 WVK65506:WVK65523 C131042:C131059 IY131042:IY131059 SU131042:SU131059 ACQ131042:ACQ131059 AMM131042:AMM131059 AWI131042:AWI131059 BGE131042:BGE131059 BQA131042:BQA131059 BZW131042:BZW131059 CJS131042:CJS131059 CTO131042:CTO131059 DDK131042:DDK131059 DNG131042:DNG131059 DXC131042:DXC131059 EGY131042:EGY131059 EQU131042:EQU131059 FAQ131042:FAQ131059 FKM131042:FKM131059 FUI131042:FUI131059 GEE131042:GEE131059 GOA131042:GOA131059 GXW131042:GXW131059 HHS131042:HHS131059 HRO131042:HRO131059 IBK131042:IBK131059 ILG131042:ILG131059 IVC131042:IVC131059 JEY131042:JEY131059 JOU131042:JOU131059 JYQ131042:JYQ131059 KIM131042:KIM131059 KSI131042:KSI131059 LCE131042:LCE131059 LMA131042:LMA131059 LVW131042:LVW131059 MFS131042:MFS131059 MPO131042:MPO131059 MZK131042:MZK131059 NJG131042:NJG131059 NTC131042:NTC131059 OCY131042:OCY131059 OMU131042:OMU131059 OWQ131042:OWQ131059 PGM131042:PGM131059 PQI131042:PQI131059 QAE131042:QAE131059 QKA131042:QKA131059 QTW131042:QTW131059 RDS131042:RDS131059 RNO131042:RNO131059 RXK131042:RXK131059 SHG131042:SHG131059 SRC131042:SRC131059 TAY131042:TAY131059 TKU131042:TKU131059 TUQ131042:TUQ131059 UEM131042:UEM131059 UOI131042:UOI131059 UYE131042:UYE131059 VIA131042:VIA131059 VRW131042:VRW131059 WBS131042:WBS131059 WLO131042:WLO131059 WVK131042:WVK131059 C196578:C196595 IY196578:IY196595 SU196578:SU196595 ACQ196578:ACQ196595 AMM196578:AMM196595 AWI196578:AWI196595 BGE196578:BGE196595 BQA196578:BQA196595 BZW196578:BZW196595 CJS196578:CJS196595 CTO196578:CTO196595 DDK196578:DDK196595 DNG196578:DNG196595 DXC196578:DXC196595 EGY196578:EGY196595 EQU196578:EQU196595 FAQ196578:FAQ196595 FKM196578:FKM196595 FUI196578:FUI196595 GEE196578:GEE196595 GOA196578:GOA196595 GXW196578:GXW196595 HHS196578:HHS196595 HRO196578:HRO196595 IBK196578:IBK196595 ILG196578:ILG196595 IVC196578:IVC196595 JEY196578:JEY196595 JOU196578:JOU196595 JYQ196578:JYQ196595 KIM196578:KIM196595 KSI196578:KSI196595 LCE196578:LCE196595 LMA196578:LMA196595 LVW196578:LVW196595 MFS196578:MFS196595 MPO196578:MPO196595 MZK196578:MZK196595 NJG196578:NJG196595 NTC196578:NTC196595 OCY196578:OCY196595 OMU196578:OMU196595 OWQ196578:OWQ196595 PGM196578:PGM196595 PQI196578:PQI196595 QAE196578:QAE196595 QKA196578:QKA196595 QTW196578:QTW196595 RDS196578:RDS196595 RNO196578:RNO196595 RXK196578:RXK196595 SHG196578:SHG196595 SRC196578:SRC196595 TAY196578:TAY196595 TKU196578:TKU196595 TUQ196578:TUQ196595 UEM196578:UEM196595 UOI196578:UOI196595 UYE196578:UYE196595 VIA196578:VIA196595 VRW196578:VRW196595 WBS196578:WBS196595 WLO196578:WLO196595 WVK196578:WVK196595 C262114:C262131 IY262114:IY262131 SU262114:SU262131 ACQ262114:ACQ262131 AMM262114:AMM262131 AWI262114:AWI262131 BGE262114:BGE262131 BQA262114:BQA262131 BZW262114:BZW262131 CJS262114:CJS262131 CTO262114:CTO262131 DDK262114:DDK262131 DNG262114:DNG262131 DXC262114:DXC262131 EGY262114:EGY262131 EQU262114:EQU262131 FAQ262114:FAQ262131 FKM262114:FKM262131 FUI262114:FUI262131 GEE262114:GEE262131 GOA262114:GOA262131 GXW262114:GXW262131 HHS262114:HHS262131 HRO262114:HRO262131 IBK262114:IBK262131 ILG262114:ILG262131 IVC262114:IVC262131 JEY262114:JEY262131 JOU262114:JOU262131 JYQ262114:JYQ262131 KIM262114:KIM262131 KSI262114:KSI262131 LCE262114:LCE262131 LMA262114:LMA262131 LVW262114:LVW262131 MFS262114:MFS262131 MPO262114:MPO262131 MZK262114:MZK262131 NJG262114:NJG262131 NTC262114:NTC262131 OCY262114:OCY262131 OMU262114:OMU262131 OWQ262114:OWQ262131 PGM262114:PGM262131 PQI262114:PQI262131 QAE262114:QAE262131 QKA262114:QKA262131 QTW262114:QTW262131 RDS262114:RDS262131 RNO262114:RNO262131 RXK262114:RXK262131 SHG262114:SHG262131 SRC262114:SRC262131 TAY262114:TAY262131 TKU262114:TKU262131 TUQ262114:TUQ262131 UEM262114:UEM262131 UOI262114:UOI262131 UYE262114:UYE262131 VIA262114:VIA262131 VRW262114:VRW262131 WBS262114:WBS262131 WLO262114:WLO262131 WVK262114:WVK262131 C327650:C327667 IY327650:IY327667 SU327650:SU327667 ACQ327650:ACQ327667 AMM327650:AMM327667 AWI327650:AWI327667 BGE327650:BGE327667 BQA327650:BQA327667 BZW327650:BZW327667 CJS327650:CJS327667 CTO327650:CTO327667 DDK327650:DDK327667 DNG327650:DNG327667 DXC327650:DXC327667 EGY327650:EGY327667 EQU327650:EQU327667 FAQ327650:FAQ327667 FKM327650:FKM327667 FUI327650:FUI327667 GEE327650:GEE327667 GOA327650:GOA327667 GXW327650:GXW327667 HHS327650:HHS327667 HRO327650:HRO327667 IBK327650:IBK327667 ILG327650:ILG327667 IVC327650:IVC327667 JEY327650:JEY327667 JOU327650:JOU327667 JYQ327650:JYQ327667 KIM327650:KIM327667 KSI327650:KSI327667 LCE327650:LCE327667 LMA327650:LMA327667 LVW327650:LVW327667 MFS327650:MFS327667 MPO327650:MPO327667 MZK327650:MZK327667 NJG327650:NJG327667 NTC327650:NTC327667 OCY327650:OCY327667 OMU327650:OMU327667 OWQ327650:OWQ327667 PGM327650:PGM327667 PQI327650:PQI327667 QAE327650:QAE327667 QKA327650:QKA327667 QTW327650:QTW327667 RDS327650:RDS327667 RNO327650:RNO327667 RXK327650:RXK327667 SHG327650:SHG327667 SRC327650:SRC327667 TAY327650:TAY327667 TKU327650:TKU327667 TUQ327650:TUQ327667 UEM327650:UEM327667 UOI327650:UOI327667 UYE327650:UYE327667 VIA327650:VIA327667 VRW327650:VRW327667 WBS327650:WBS327667 WLO327650:WLO327667 WVK327650:WVK327667 C393186:C393203 IY393186:IY393203 SU393186:SU393203 ACQ393186:ACQ393203 AMM393186:AMM393203 AWI393186:AWI393203 BGE393186:BGE393203 BQA393186:BQA393203 BZW393186:BZW393203 CJS393186:CJS393203 CTO393186:CTO393203 DDK393186:DDK393203 DNG393186:DNG393203 DXC393186:DXC393203 EGY393186:EGY393203 EQU393186:EQU393203 FAQ393186:FAQ393203 FKM393186:FKM393203 FUI393186:FUI393203 GEE393186:GEE393203 GOA393186:GOA393203 GXW393186:GXW393203 HHS393186:HHS393203 HRO393186:HRO393203 IBK393186:IBK393203 ILG393186:ILG393203 IVC393186:IVC393203 JEY393186:JEY393203 JOU393186:JOU393203 JYQ393186:JYQ393203 KIM393186:KIM393203 KSI393186:KSI393203 LCE393186:LCE393203 LMA393186:LMA393203 LVW393186:LVW393203 MFS393186:MFS393203 MPO393186:MPO393203 MZK393186:MZK393203 NJG393186:NJG393203 NTC393186:NTC393203 OCY393186:OCY393203 OMU393186:OMU393203 OWQ393186:OWQ393203 PGM393186:PGM393203 PQI393186:PQI393203 QAE393186:QAE393203 QKA393186:QKA393203 QTW393186:QTW393203 RDS393186:RDS393203 RNO393186:RNO393203 RXK393186:RXK393203 SHG393186:SHG393203 SRC393186:SRC393203 TAY393186:TAY393203 TKU393186:TKU393203 TUQ393186:TUQ393203 UEM393186:UEM393203 UOI393186:UOI393203 UYE393186:UYE393203 VIA393186:VIA393203 VRW393186:VRW393203 WBS393186:WBS393203 WLO393186:WLO393203 WVK393186:WVK393203 C458722:C458739 IY458722:IY458739 SU458722:SU458739 ACQ458722:ACQ458739 AMM458722:AMM458739 AWI458722:AWI458739 BGE458722:BGE458739 BQA458722:BQA458739 BZW458722:BZW458739 CJS458722:CJS458739 CTO458722:CTO458739 DDK458722:DDK458739 DNG458722:DNG458739 DXC458722:DXC458739 EGY458722:EGY458739 EQU458722:EQU458739 FAQ458722:FAQ458739 FKM458722:FKM458739 FUI458722:FUI458739 GEE458722:GEE458739 GOA458722:GOA458739 GXW458722:GXW458739 HHS458722:HHS458739 HRO458722:HRO458739 IBK458722:IBK458739 ILG458722:ILG458739 IVC458722:IVC458739 JEY458722:JEY458739 JOU458722:JOU458739 JYQ458722:JYQ458739 KIM458722:KIM458739 KSI458722:KSI458739 LCE458722:LCE458739 LMA458722:LMA458739 LVW458722:LVW458739 MFS458722:MFS458739 MPO458722:MPO458739 MZK458722:MZK458739 NJG458722:NJG458739 NTC458722:NTC458739 OCY458722:OCY458739 OMU458722:OMU458739 OWQ458722:OWQ458739 PGM458722:PGM458739 PQI458722:PQI458739 QAE458722:QAE458739 QKA458722:QKA458739 QTW458722:QTW458739 RDS458722:RDS458739 RNO458722:RNO458739 RXK458722:RXK458739 SHG458722:SHG458739 SRC458722:SRC458739 TAY458722:TAY458739 TKU458722:TKU458739 TUQ458722:TUQ458739 UEM458722:UEM458739 UOI458722:UOI458739 UYE458722:UYE458739 VIA458722:VIA458739 VRW458722:VRW458739 WBS458722:WBS458739 WLO458722:WLO458739 WVK458722:WVK458739 C524258:C524275 IY524258:IY524275 SU524258:SU524275 ACQ524258:ACQ524275 AMM524258:AMM524275 AWI524258:AWI524275 BGE524258:BGE524275 BQA524258:BQA524275 BZW524258:BZW524275 CJS524258:CJS524275 CTO524258:CTO524275 DDK524258:DDK524275 DNG524258:DNG524275 DXC524258:DXC524275 EGY524258:EGY524275 EQU524258:EQU524275 FAQ524258:FAQ524275 FKM524258:FKM524275 FUI524258:FUI524275 GEE524258:GEE524275 GOA524258:GOA524275 GXW524258:GXW524275 HHS524258:HHS524275 HRO524258:HRO524275 IBK524258:IBK524275 ILG524258:ILG524275 IVC524258:IVC524275 JEY524258:JEY524275 JOU524258:JOU524275 JYQ524258:JYQ524275 KIM524258:KIM524275 KSI524258:KSI524275 LCE524258:LCE524275 LMA524258:LMA524275 LVW524258:LVW524275 MFS524258:MFS524275 MPO524258:MPO524275 MZK524258:MZK524275 NJG524258:NJG524275 NTC524258:NTC524275 OCY524258:OCY524275 OMU524258:OMU524275 OWQ524258:OWQ524275 PGM524258:PGM524275 PQI524258:PQI524275 QAE524258:QAE524275 QKA524258:QKA524275 QTW524258:QTW524275 RDS524258:RDS524275 RNO524258:RNO524275 RXK524258:RXK524275 SHG524258:SHG524275 SRC524258:SRC524275 TAY524258:TAY524275 TKU524258:TKU524275 TUQ524258:TUQ524275 UEM524258:UEM524275 UOI524258:UOI524275 UYE524258:UYE524275 VIA524258:VIA524275 VRW524258:VRW524275 WBS524258:WBS524275 WLO524258:WLO524275 WVK524258:WVK524275 C589794:C589811 IY589794:IY589811 SU589794:SU589811 ACQ589794:ACQ589811 AMM589794:AMM589811 AWI589794:AWI589811 BGE589794:BGE589811 BQA589794:BQA589811 BZW589794:BZW589811 CJS589794:CJS589811 CTO589794:CTO589811 DDK589794:DDK589811 DNG589794:DNG589811 DXC589794:DXC589811 EGY589794:EGY589811 EQU589794:EQU589811 FAQ589794:FAQ589811 FKM589794:FKM589811 FUI589794:FUI589811 GEE589794:GEE589811 GOA589794:GOA589811 GXW589794:GXW589811 HHS589794:HHS589811 HRO589794:HRO589811 IBK589794:IBK589811 ILG589794:ILG589811 IVC589794:IVC589811 JEY589794:JEY589811 JOU589794:JOU589811 JYQ589794:JYQ589811 KIM589794:KIM589811 KSI589794:KSI589811 LCE589794:LCE589811 LMA589794:LMA589811 LVW589794:LVW589811 MFS589794:MFS589811 MPO589794:MPO589811 MZK589794:MZK589811 NJG589794:NJG589811 NTC589794:NTC589811 OCY589794:OCY589811 OMU589794:OMU589811 OWQ589794:OWQ589811 PGM589794:PGM589811 PQI589794:PQI589811 QAE589794:QAE589811 QKA589794:QKA589811 QTW589794:QTW589811 RDS589794:RDS589811 RNO589794:RNO589811 RXK589794:RXK589811 SHG589794:SHG589811 SRC589794:SRC589811 TAY589794:TAY589811 TKU589794:TKU589811 TUQ589794:TUQ589811 UEM589794:UEM589811 UOI589794:UOI589811 UYE589794:UYE589811 VIA589794:VIA589811 VRW589794:VRW589811 WBS589794:WBS589811 WLO589794:WLO589811 WVK589794:WVK589811 C655330:C655347 IY655330:IY655347 SU655330:SU655347 ACQ655330:ACQ655347 AMM655330:AMM655347 AWI655330:AWI655347 BGE655330:BGE655347 BQA655330:BQA655347 BZW655330:BZW655347 CJS655330:CJS655347 CTO655330:CTO655347 DDK655330:DDK655347 DNG655330:DNG655347 DXC655330:DXC655347 EGY655330:EGY655347 EQU655330:EQU655347 FAQ655330:FAQ655347 FKM655330:FKM655347 FUI655330:FUI655347 GEE655330:GEE655347 GOA655330:GOA655347 GXW655330:GXW655347 HHS655330:HHS655347 HRO655330:HRO655347 IBK655330:IBK655347 ILG655330:ILG655347 IVC655330:IVC655347 JEY655330:JEY655347 JOU655330:JOU655347 JYQ655330:JYQ655347 KIM655330:KIM655347 KSI655330:KSI655347 LCE655330:LCE655347 LMA655330:LMA655347 LVW655330:LVW655347 MFS655330:MFS655347 MPO655330:MPO655347 MZK655330:MZK655347 NJG655330:NJG655347 NTC655330:NTC655347 OCY655330:OCY655347 OMU655330:OMU655347 OWQ655330:OWQ655347 PGM655330:PGM655347 PQI655330:PQI655347 QAE655330:QAE655347 QKA655330:QKA655347 QTW655330:QTW655347 RDS655330:RDS655347 RNO655330:RNO655347 RXK655330:RXK655347 SHG655330:SHG655347 SRC655330:SRC655347 TAY655330:TAY655347 TKU655330:TKU655347 TUQ655330:TUQ655347 UEM655330:UEM655347 UOI655330:UOI655347 UYE655330:UYE655347 VIA655330:VIA655347 VRW655330:VRW655347 WBS655330:WBS655347 WLO655330:WLO655347 WVK655330:WVK655347 C720866:C720883 IY720866:IY720883 SU720866:SU720883 ACQ720866:ACQ720883 AMM720866:AMM720883 AWI720866:AWI720883 BGE720866:BGE720883 BQA720866:BQA720883 BZW720866:BZW720883 CJS720866:CJS720883 CTO720866:CTO720883 DDK720866:DDK720883 DNG720866:DNG720883 DXC720866:DXC720883 EGY720866:EGY720883 EQU720866:EQU720883 FAQ720866:FAQ720883 FKM720866:FKM720883 FUI720866:FUI720883 GEE720866:GEE720883 GOA720866:GOA720883 GXW720866:GXW720883 HHS720866:HHS720883 HRO720866:HRO720883 IBK720866:IBK720883 ILG720866:ILG720883 IVC720866:IVC720883 JEY720866:JEY720883 JOU720866:JOU720883 JYQ720866:JYQ720883 KIM720866:KIM720883 KSI720866:KSI720883 LCE720866:LCE720883 LMA720866:LMA720883 LVW720866:LVW720883 MFS720866:MFS720883 MPO720866:MPO720883 MZK720866:MZK720883 NJG720866:NJG720883 NTC720866:NTC720883 OCY720866:OCY720883 OMU720866:OMU720883 OWQ720866:OWQ720883 PGM720866:PGM720883 PQI720866:PQI720883 QAE720866:QAE720883 QKA720866:QKA720883 QTW720866:QTW720883 RDS720866:RDS720883 RNO720866:RNO720883 RXK720866:RXK720883 SHG720866:SHG720883 SRC720866:SRC720883 TAY720866:TAY720883 TKU720866:TKU720883 TUQ720866:TUQ720883 UEM720866:UEM720883 UOI720866:UOI720883 UYE720866:UYE720883 VIA720866:VIA720883 VRW720866:VRW720883 WBS720866:WBS720883 WLO720866:WLO720883 WVK720866:WVK720883 C786402:C786419 IY786402:IY786419 SU786402:SU786419 ACQ786402:ACQ786419 AMM786402:AMM786419 AWI786402:AWI786419 BGE786402:BGE786419 BQA786402:BQA786419 BZW786402:BZW786419 CJS786402:CJS786419 CTO786402:CTO786419 DDK786402:DDK786419 DNG786402:DNG786419 DXC786402:DXC786419 EGY786402:EGY786419 EQU786402:EQU786419 FAQ786402:FAQ786419 FKM786402:FKM786419 FUI786402:FUI786419 GEE786402:GEE786419 GOA786402:GOA786419 GXW786402:GXW786419 HHS786402:HHS786419 HRO786402:HRO786419 IBK786402:IBK786419 ILG786402:ILG786419 IVC786402:IVC786419 JEY786402:JEY786419 JOU786402:JOU786419 JYQ786402:JYQ786419 KIM786402:KIM786419 KSI786402:KSI786419 LCE786402:LCE786419 LMA786402:LMA786419 LVW786402:LVW786419 MFS786402:MFS786419 MPO786402:MPO786419 MZK786402:MZK786419 NJG786402:NJG786419 NTC786402:NTC786419 OCY786402:OCY786419 OMU786402:OMU786419 OWQ786402:OWQ786419 PGM786402:PGM786419 PQI786402:PQI786419 QAE786402:QAE786419 QKA786402:QKA786419 QTW786402:QTW786419 RDS786402:RDS786419 RNO786402:RNO786419 RXK786402:RXK786419 SHG786402:SHG786419 SRC786402:SRC786419 TAY786402:TAY786419 TKU786402:TKU786419 TUQ786402:TUQ786419 UEM786402:UEM786419 UOI786402:UOI786419 UYE786402:UYE786419 VIA786402:VIA786419 VRW786402:VRW786419 WBS786402:WBS786419 WLO786402:WLO786419 WVK786402:WVK786419 C851938:C851955 IY851938:IY851955 SU851938:SU851955 ACQ851938:ACQ851955 AMM851938:AMM851955 AWI851938:AWI851955 BGE851938:BGE851955 BQA851938:BQA851955 BZW851938:BZW851955 CJS851938:CJS851955 CTO851938:CTO851955 DDK851938:DDK851955 DNG851938:DNG851955 DXC851938:DXC851955 EGY851938:EGY851955 EQU851938:EQU851955 FAQ851938:FAQ851955 FKM851938:FKM851955 FUI851938:FUI851955 GEE851938:GEE851955 GOA851938:GOA851955 GXW851938:GXW851955 HHS851938:HHS851955 HRO851938:HRO851955 IBK851938:IBK851955 ILG851938:ILG851955 IVC851938:IVC851955 JEY851938:JEY851955 JOU851938:JOU851955 JYQ851938:JYQ851955 KIM851938:KIM851955 KSI851938:KSI851955 LCE851938:LCE851955 LMA851938:LMA851955 LVW851938:LVW851955 MFS851938:MFS851955 MPO851938:MPO851955 MZK851938:MZK851955 NJG851938:NJG851955 NTC851938:NTC851955 OCY851938:OCY851955 OMU851938:OMU851955 OWQ851938:OWQ851955 PGM851938:PGM851955 PQI851938:PQI851955 QAE851938:QAE851955 QKA851938:QKA851955 QTW851938:QTW851955 RDS851938:RDS851955 RNO851938:RNO851955 RXK851938:RXK851955 SHG851938:SHG851955 SRC851938:SRC851955 TAY851938:TAY851955 TKU851938:TKU851955 TUQ851938:TUQ851955 UEM851938:UEM851955 UOI851938:UOI851955 UYE851938:UYE851955 VIA851938:VIA851955 VRW851938:VRW851955 WBS851938:WBS851955 WLO851938:WLO851955 WVK851938:WVK851955 C917474:C917491 IY917474:IY917491 SU917474:SU917491 ACQ917474:ACQ917491 AMM917474:AMM917491 AWI917474:AWI917491 BGE917474:BGE917491 BQA917474:BQA917491 BZW917474:BZW917491 CJS917474:CJS917491 CTO917474:CTO917491 DDK917474:DDK917491 DNG917474:DNG917491 DXC917474:DXC917491 EGY917474:EGY917491 EQU917474:EQU917491 FAQ917474:FAQ917491 FKM917474:FKM917491 FUI917474:FUI917491 GEE917474:GEE917491 GOA917474:GOA917491 GXW917474:GXW917491 HHS917474:HHS917491 HRO917474:HRO917491 IBK917474:IBK917491 ILG917474:ILG917491 IVC917474:IVC917491 JEY917474:JEY917491 JOU917474:JOU917491 JYQ917474:JYQ917491 KIM917474:KIM917491 KSI917474:KSI917491 LCE917474:LCE917491 LMA917474:LMA917491 LVW917474:LVW917491 MFS917474:MFS917491 MPO917474:MPO917491 MZK917474:MZK917491 NJG917474:NJG917491 NTC917474:NTC917491 OCY917474:OCY917491 OMU917474:OMU917491 OWQ917474:OWQ917491 PGM917474:PGM917491 PQI917474:PQI917491 QAE917474:QAE917491 QKA917474:QKA917491 QTW917474:QTW917491 RDS917474:RDS917491 RNO917474:RNO917491 RXK917474:RXK917491 SHG917474:SHG917491 SRC917474:SRC917491 TAY917474:TAY917491 TKU917474:TKU917491 TUQ917474:TUQ917491 UEM917474:UEM917491 UOI917474:UOI917491 UYE917474:UYE917491 VIA917474:VIA917491 VRW917474:VRW917491 WBS917474:WBS917491 WLO917474:WLO917491 WVK917474:WVK917491 C983010:C983027 IY983010:IY983027 SU983010:SU983027 ACQ983010:ACQ983027 AMM983010:AMM983027 AWI983010:AWI983027 BGE983010:BGE983027 BQA983010:BQA983027 BZW983010:BZW983027 CJS983010:CJS983027 CTO983010:CTO983027 DDK983010:DDK983027 DNG983010:DNG983027 DXC983010:DXC983027 EGY983010:EGY983027 EQU983010:EQU983027 FAQ983010:FAQ983027 FKM983010:FKM983027 FUI983010:FUI983027 GEE983010:GEE983027 GOA983010:GOA983027 GXW983010:GXW983027 HHS983010:HHS983027 HRO983010:HRO983027 IBK983010:IBK983027 ILG983010:ILG983027 IVC983010:IVC983027 JEY983010:JEY983027 JOU983010:JOU983027 JYQ983010:JYQ983027 KIM983010:KIM983027 KSI983010:KSI983027 LCE983010:LCE983027 LMA983010:LMA983027 LVW983010:LVW983027 MFS983010:MFS983027 MPO983010:MPO983027 MZK983010:MZK983027 NJG983010:NJG983027 NTC983010:NTC983027 OCY983010:OCY983027 OMU983010:OMU983027 OWQ983010:OWQ983027 PGM983010:PGM983027 PQI983010:PQI983027 QAE983010:QAE983027 QKA983010:QKA983027 QTW983010:QTW983027 RDS983010:RDS983027 RNO983010:RNO983027 RXK983010:RXK983027 SHG983010:SHG983027 SRC983010:SRC983027 TAY983010:TAY983027 TKU983010:TKU983027 TUQ983010:TUQ983027 UEM983010:UEM983027 UOI983010:UOI983027 UYE983010:UYE983027 VIA983010:VIA983027 VRW983010:VRW983027 WBS983010:WBS983027 WLO983010:WLO983027 WVK983010:WVK983027">
      <formula1>"应收票据,应收账款,预付款项,其他应收款,应付票据,应付账款,预收款项,其他应付款"</formula1>
    </dataValidation>
  </dataValidations>
  <pageMargins left="0.64" right="0.45" top="0.98425196850393704" bottom="0.98425196850393704" header="0.51181102362204722" footer="0.51181102362204722"/>
  <pageSetup paperSize="9" scale="89" fitToHeight="500" orientation="portrait" blackAndWhite="1" r:id="rId1"/>
  <headerFooter alignWithMargins="0">
    <oddHeader>&amp;R&amp;G</oddHeader>
  </headerFooter>
  <legacyDrawingHF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4"/>
  <dimension ref="A1:D125"/>
  <sheetViews>
    <sheetView workbookViewId="0">
      <selection activeCell="B112" sqref="B112"/>
    </sheetView>
  </sheetViews>
  <sheetFormatPr defaultColWidth="9.140625" defaultRowHeight="12"/>
  <cols>
    <col min="1" max="1" width="44.5703125" style="205" bestFit="1" customWidth="1"/>
    <col min="2" max="2" width="9.140625" style="205"/>
    <col min="3" max="3" width="37.28515625" style="205" customWidth="1"/>
    <col min="4" max="16384" width="9.140625" style="205"/>
  </cols>
  <sheetData>
    <row r="1" spans="1:4">
      <c r="A1" s="205">
        <v>1</v>
      </c>
      <c r="B1" s="205">
        <v>2</v>
      </c>
      <c r="C1" s="205">
        <v>1</v>
      </c>
      <c r="D1" s="205">
        <v>2</v>
      </c>
    </row>
    <row r="2" spans="1:4">
      <c r="A2" s="206" t="s">
        <v>592</v>
      </c>
      <c r="B2" s="206" t="s">
        <v>593</v>
      </c>
      <c r="C2" s="206" t="s">
        <v>594</v>
      </c>
      <c r="D2" s="206" t="s">
        <v>593</v>
      </c>
    </row>
    <row r="3" spans="1:4">
      <c r="A3" s="207" t="s">
        <v>527</v>
      </c>
      <c r="C3" s="212" t="s">
        <v>557</v>
      </c>
    </row>
    <row r="4" spans="1:4">
      <c r="A4" s="208" t="s">
        <v>53</v>
      </c>
      <c r="B4" s="206" t="s">
        <v>595</v>
      </c>
      <c r="C4" s="212" t="s">
        <v>501</v>
      </c>
    </row>
    <row r="5" spans="1:4">
      <c r="A5" s="209" t="s">
        <v>52</v>
      </c>
      <c r="B5" s="213" t="s">
        <v>596</v>
      </c>
      <c r="C5" s="212" t="s">
        <v>500</v>
      </c>
    </row>
    <row r="6" spans="1:4">
      <c r="A6" s="209" t="s">
        <v>528</v>
      </c>
      <c r="B6" s="213" t="s">
        <v>596</v>
      </c>
      <c r="C6" s="212" t="s">
        <v>558</v>
      </c>
    </row>
    <row r="7" spans="1:4">
      <c r="A7" s="209" t="s">
        <v>529</v>
      </c>
      <c r="B7" s="213" t="s">
        <v>596</v>
      </c>
      <c r="C7" s="212" t="s">
        <v>559</v>
      </c>
    </row>
    <row r="8" spans="1:4">
      <c r="A8" s="209" t="s">
        <v>51</v>
      </c>
      <c r="B8" s="213" t="s">
        <v>596</v>
      </c>
      <c r="C8" s="212" t="s">
        <v>560</v>
      </c>
    </row>
    <row r="9" spans="1:4">
      <c r="A9" s="209" t="s">
        <v>50</v>
      </c>
      <c r="B9" s="213" t="s">
        <v>596</v>
      </c>
      <c r="C9" s="212" t="s">
        <v>499</v>
      </c>
    </row>
    <row r="10" spans="1:4">
      <c r="A10" s="209" t="s">
        <v>49</v>
      </c>
      <c r="B10" s="213" t="s">
        <v>596</v>
      </c>
      <c r="C10" s="212" t="s">
        <v>498</v>
      </c>
    </row>
    <row r="11" spans="1:4">
      <c r="A11" s="209" t="s">
        <v>48</v>
      </c>
      <c r="B11" s="213" t="s">
        <v>596</v>
      </c>
      <c r="C11" s="212" t="s">
        <v>561</v>
      </c>
    </row>
    <row r="12" spans="1:4">
      <c r="A12" s="209" t="s">
        <v>47</v>
      </c>
      <c r="B12" s="213" t="s">
        <v>596</v>
      </c>
      <c r="C12" s="212" t="s">
        <v>562</v>
      </c>
    </row>
    <row r="13" spans="1:4">
      <c r="A13" s="209" t="s">
        <v>530</v>
      </c>
      <c r="B13" s="213" t="s">
        <v>596</v>
      </c>
      <c r="C13" s="212" t="s">
        <v>563</v>
      </c>
    </row>
    <row r="14" spans="1:4">
      <c r="A14" s="209" t="s">
        <v>531</v>
      </c>
      <c r="B14" s="213" t="s">
        <v>596</v>
      </c>
      <c r="C14" s="212" t="s">
        <v>564</v>
      </c>
    </row>
    <row r="15" spans="1:4">
      <c r="A15" s="209" t="s">
        <v>532</v>
      </c>
      <c r="B15" s="213" t="s">
        <v>596</v>
      </c>
      <c r="C15" s="212" t="s">
        <v>565</v>
      </c>
    </row>
    <row r="16" spans="1:4">
      <c r="A16" s="209" t="s">
        <v>46</v>
      </c>
      <c r="B16" s="213" t="s">
        <v>596</v>
      </c>
      <c r="C16" s="212" t="s">
        <v>566</v>
      </c>
    </row>
    <row r="17" spans="1:3">
      <c r="A17" s="209" t="s">
        <v>45</v>
      </c>
      <c r="B17" s="213" t="s">
        <v>596</v>
      </c>
      <c r="C17" s="212" t="s">
        <v>567</v>
      </c>
    </row>
    <row r="18" spans="1:3">
      <c r="A18" s="209" t="s">
        <v>44</v>
      </c>
      <c r="B18" s="213" t="s">
        <v>596</v>
      </c>
      <c r="C18" s="428" t="s">
        <v>733</v>
      </c>
    </row>
    <row r="19" spans="1:3">
      <c r="A19" s="209" t="s">
        <v>533</v>
      </c>
      <c r="B19" s="213" t="s">
        <v>596</v>
      </c>
      <c r="C19" s="212" t="s">
        <v>167</v>
      </c>
    </row>
    <row r="20" spans="1:3">
      <c r="A20" s="209" t="s">
        <v>43</v>
      </c>
      <c r="B20" s="213" t="s">
        <v>596</v>
      </c>
      <c r="C20" s="212" t="s">
        <v>166</v>
      </c>
    </row>
    <row r="21" spans="1:3">
      <c r="A21" s="209" t="s">
        <v>526</v>
      </c>
      <c r="B21" s="213" t="s">
        <v>596</v>
      </c>
      <c r="C21" s="435" t="s">
        <v>814</v>
      </c>
    </row>
    <row r="22" spans="1:3">
      <c r="A22" s="209" t="s">
        <v>534</v>
      </c>
      <c r="B22" s="213" t="s">
        <v>596</v>
      </c>
      <c r="C22" s="212" t="s">
        <v>165</v>
      </c>
    </row>
    <row r="23" spans="1:3">
      <c r="A23" s="209" t="s">
        <v>535</v>
      </c>
      <c r="B23" s="213" t="s">
        <v>596</v>
      </c>
      <c r="C23" s="428" t="s">
        <v>816</v>
      </c>
    </row>
    <row r="24" spans="1:3">
      <c r="A24" s="209" t="s">
        <v>42</v>
      </c>
      <c r="B24" s="213" t="s">
        <v>596</v>
      </c>
      <c r="C24" s="428" t="s">
        <v>815</v>
      </c>
    </row>
    <row r="25" spans="1:3">
      <c r="A25" s="209" t="s">
        <v>41</v>
      </c>
      <c r="B25" s="213" t="s">
        <v>596</v>
      </c>
      <c r="C25" s="212" t="s">
        <v>568</v>
      </c>
    </row>
    <row r="26" spans="1:3">
      <c r="A26" s="210" t="s">
        <v>40</v>
      </c>
      <c r="B26" s="206" t="s">
        <v>595</v>
      </c>
      <c r="C26" s="212" t="s">
        <v>164</v>
      </c>
    </row>
    <row r="27" spans="1:3">
      <c r="A27" s="208" t="s">
        <v>39</v>
      </c>
      <c r="B27" s="206" t="s">
        <v>595</v>
      </c>
      <c r="C27" s="212" t="s">
        <v>414</v>
      </c>
    </row>
    <row r="28" spans="1:3">
      <c r="A28" s="209" t="s">
        <v>536</v>
      </c>
      <c r="B28" s="213" t="s">
        <v>596</v>
      </c>
      <c r="C28" s="428" t="s">
        <v>817</v>
      </c>
    </row>
    <row r="29" spans="1:3">
      <c r="A29" s="209" t="s">
        <v>38</v>
      </c>
      <c r="B29" s="213" t="s">
        <v>596</v>
      </c>
      <c r="C29" s="212" t="s">
        <v>569</v>
      </c>
    </row>
    <row r="30" spans="1:3">
      <c r="A30" s="209" t="s">
        <v>37</v>
      </c>
      <c r="B30" s="213" t="s">
        <v>596</v>
      </c>
      <c r="C30" s="212" t="s">
        <v>570</v>
      </c>
    </row>
    <row r="31" spans="1:3">
      <c r="A31" s="209" t="s">
        <v>36</v>
      </c>
      <c r="B31" s="213" t="s">
        <v>596</v>
      </c>
      <c r="C31" s="212" t="s">
        <v>571</v>
      </c>
    </row>
    <row r="32" spans="1:3">
      <c r="A32" s="209" t="s">
        <v>35</v>
      </c>
      <c r="B32" s="213" t="s">
        <v>596</v>
      </c>
      <c r="C32" s="212" t="s">
        <v>818</v>
      </c>
    </row>
    <row r="33" spans="1:3">
      <c r="A33" s="209" t="s">
        <v>34</v>
      </c>
      <c r="B33" s="213" t="s">
        <v>596</v>
      </c>
      <c r="C33" s="212" t="s">
        <v>819</v>
      </c>
    </row>
    <row r="34" spans="1:3">
      <c r="A34" s="209" t="s">
        <v>525</v>
      </c>
      <c r="B34" s="213" t="s">
        <v>596</v>
      </c>
      <c r="C34" s="212" t="s">
        <v>572</v>
      </c>
    </row>
    <row r="35" spans="1:3">
      <c r="A35" s="209" t="s">
        <v>524</v>
      </c>
      <c r="B35" s="213" t="s">
        <v>596</v>
      </c>
      <c r="C35" s="212" t="s">
        <v>573</v>
      </c>
    </row>
    <row r="36" spans="1:3">
      <c r="A36" s="209" t="s">
        <v>523</v>
      </c>
      <c r="B36" s="213" t="s">
        <v>596</v>
      </c>
      <c r="C36" s="212" t="s">
        <v>574</v>
      </c>
    </row>
    <row r="37" spans="1:3">
      <c r="A37" s="209" t="s">
        <v>522</v>
      </c>
      <c r="B37" s="213" t="s">
        <v>596</v>
      </c>
      <c r="C37" s="212" t="s">
        <v>575</v>
      </c>
    </row>
    <row r="38" spans="1:3">
      <c r="A38" s="209" t="s">
        <v>521</v>
      </c>
      <c r="B38" s="213" t="s">
        <v>596</v>
      </c>
      <c r="C38" s="212" t="s">
        <v>182</v>
      </c>
    </row>
    <row r="39" spans="1:3">
      <c r="A39" s="209" t="s">
        <v>33</v>
      </c>
      <c r="B39" s="213" t="s">
        <v>596</v>
      </c>
      <c r="C39" s="212" t="s">
        <v>576</v>
      </c>
    </row>
    <row r="40" spans="1:3">
      <c r="A40" s="209" t="s">
        <v>32</v>
      </c>
      <c r="B40" s="213" t="s">
        <v>596</v>
      </c>
      <c r="C40" s="212" t="s">
        <v>577</v>
      </c>
    </row>
    <row r="41" spans="1:3">
      <c r="A41" s="209" t="s">
        <v>31</v>
      </c>
      <c r="B41" s="213" t="s">
        <v>596</v>
      </c>
      <c r="C41" s="212" t="s">
        <v>578</v>
      </c>
    </row>
    <row r="42" spans="1:3">
      <c r="A42" s="209" t="s">
        <v>30</v>
      </c>
      <c r="B42" s="213" t="s">
        <v>596</v>
      </c>
      <c r="C42" s="212" t="s">
        <v>579</v>
      </c>
    </row>
    <row r="43" spans="1:3">
      <c r="A43" s="209" t="s">
        <v>29</v>
      </c>
      <c r="B43" s="213" t="s">
        <v>596</v>
      </c>
      <c r="C43" s="212" t="s">
        <v>580</v>
      </c>
    </row>
    <row r="44" spans="1:3">
      <c r="A44" s="209" t="s">
        <v>28</v>
      </c>
      <c r="B44" s="213" t="s">
        <v>596</v>
      </c>
      <c r="C44" s="212" t="s">
        <v>581</v>
      </c>
    </row>
    <row r="45" spans="1:3">
      <c r="A45" s="209" t="s">
        <v>27</v>
      </c>
      <c r="B45" s="213" t="s">
        <v>596</v>
      </c>
      <c r="C45" s="212" t="s">
        <v>582</v>
      </c>
    </row>
    <row r="46" spans="1:3">
      <c r="A46" s="209" t="s">
        <v>26</v>
      </c>
      <c r="B46" s="213" t="s">
        <v>596</v>
      </c>
      <c r="C46" s="212" t="s">
        <v>583</v>
      </c>
    </row>
    <row r="47" spans="1:3">
      <c r="A47" s="209" t="s">
        <v>25</v>
      </c>
      <c r="B47" s="213" t="s">
        <v>596</v>
      </c>
      <c r="C47" s="428" t="s">
        <v>749</v>
      </c>
    </row>
    <row r="48" spans="1:3">
      <c r="A48" s="209" t="s">
        <v>24</v>
      </c>
      <c r="B48" s="213" t="s">
        <v>596</v>
      </c>
      <c r="C48" s="212" t="s">
        <v>584</v>
      </c>
    </row>
    <row r="49" spans="1:3">
      <c r="A49" s="209" t="s">
        <v>23</v>
      </c>
      <c r="B49" s="213" t="s">
        <v>596</v>
      </c>
      <c r="C49" s="428" t="s">
        <v>747</v>
      </c>
    </row>
    <row r="50" spans="1:3">
      <c r="A50" s="209" t="s">
        <v>520</v>
      </c>
      <c r="B50" s="213" t="s">
        <v>596</v>
      </c>
      <c r="C50" s="428" t="s">
        <v>748</v>
      </c>
    </row>
    <row r="51" spans="1:3">
      <c r="A51" s="210" t="s">
        <v>22</v>
      </c>
      <c r="B51" s="206" t="s">
        <v>595</v>
      </c>
      <c r="C51" s="212" t="s">
        <v>159</v>
      </c>
    </row>
    <row r="52" spans="1:3">
      <c r="A52" s="210" t="s">
        <v>21</v>
      </c>
      <c r="B52" s="206" t="s">
        <v>595</v>
      </c>
      <c r="C52" s="212" t="s">
        <v>585</v>
      </c>
    </row>
    <row r="53" spans="1:3">
      <c r="A53" s="212" t="s">
        <v>537</v>
      </c>
      <c r="B53" s="206" t="s">
        <v>595</v>
      </c>
      <c r="C53" s="212" t="s">
        <v>158</v>
      </c>
    </row>
    <row r="54" spans="1:3">
      <c r="A54" s="212" t="s">
        <v>114</v>
      </c>
      <c r="B54" s="206" t="s">
        <v>595</v>
      </c>
      <c r="C54" s="212" t="s">
        <v>157</v>
      </c>
    </row>
    <row r="55" spans="1:3">
      <c r="A55" s="212" t="s">
        <v>113</v>
      </c>
      <c r="B55" s="213" t="s">
        <v>597</v>
      </c>
      <c r="C55" s="212" t="s">
        <v>156</v>
      </c>
    </row>
    <row r="56" spans="1:3">
      <c r="A56" s="212" t="s">
        <v>538</v>
      </c>
      <c r="B56" s="213" t="s">
        <v>597</v>
      </c>
      <c r="C56" s="212" t="s">
        <v>155</v>
      </c>
    </row>
    <row r="57" spans="1:3">
      <c r="A57" s="212" t="s">
        <v>539</v>
      </c>
      <c r="B57" s="213" t="s">
        <v>597</v>
      </c>
      <c r="C57" s="212" t="s">
        <v>154</v>
      </c>
    </row>
    <row r="58" spans="1:3">
      <c r="A58" s="212" t="s">
        <v>540</v>
      </c>
      <c r="B58" s="213" t="s">
        <v>597</v>
      </c>
      <c r="C58" s="212" t="s">
        <v>153</v>
      </c>
    </row>
    <row r="59" spans="1:3">
      <c r="A59" s="212" t="s">
        <v>112</v>
      </c>
      <c r="B59" s="213" t="s">
        <v>597</v>
      </c>
      <c r="C59" s="212" t="s">
        <v>586</v>
      </c>
    </row>
    <row r="60" spans="1:3">
      <c r="A60" s="212" t="s">
        <v>111</v>
      </c>
      <c r="B60" s="213" t="s">
        <v>597</v>
      </c>
      <c r="C60" s="212" t="s">
        <v>152</v>
      </c>
    </row>
    <row r="61" spans="1:3">
      <c r="A61" s="212" t="s">
        <v>110</v>
      </c>
      <c r="B61" s="213" t="s">
        <v>597</v>
      </c>
      <c r="C61" s="212" t="s">
        <v>151</v>
      </c>
    </row>
    <row r="62" spans="1:3">
      <c r="A62" s="212" t="s">
        <v>109</v>
      </c>
      <c r="B62" s="213" t="s">
        <v>597</v>
      </c>
      <c r="C62" s="212" t="s">
        <v>150</v>
      </c>
    </row>
    <row r="63" spans="1:3">
      <c r="A63" s="212" t="s">
        <v>108</v>
      </c>
      <c r="B63" s="213" t="s">
        <v>597</v>
      </c>
      <c r="C63" s="212" t="s">
        <v>149</v>
      </c>
    </row>
    <row r="64" spans="1:3">
      <c r="A64" s="212" t="s">
        <v>541</v>
      </c>
      <c r="B64" s="213" t="s">
        <v>597</v>
      </c>
      <c r="C64" s="212" t="s">
        <v>587</v>
      </c>
    </row>
    <row r="65" spans="1:3">
      <c r="A65" s="212" t="s">
        <v>542</v>
      </c>
      <c r="B65" s="213" t="s">
        <v>597</v>
      </c>
      <c r="C65" s="212" t="s">
        <v>148</v>
      </c>
    </row>
    <row r="66" spans="1:3">
      <c r="A66" s="212" t="s">
        <v>107</v>
      </c>
      <c r="B66" s="213" t="s">
        <v>597</v>
      </c>
      <c r="C66" s="212" t="s">
        <v>588</v>
      </c>
    </row>
    <row r="67" spans="1:3">
      <c r="A67" s="212" t="s">
        <v>519</v>
      </c>
      <c r="B67" s="213" t="s">
        <v>597</v>
      </c>
      <c r="C67" s="212" t="s">
        <v>589</v>
      </c>
    </row>
    <row r="68" spans="1:3">
      <c r="A68" s="212" t="s">
        <v>543</v>
      </c>
      <c r="B68" s="213" t="s">
        <v>597</v>
      </c>
      <c r="C68" s="212" t="s">
        <v>147</v>
      </c>
    </row>
    <row r="69" spans="1:3">
      <c r="A69" s="212" t="s">
        <v>544</v>
      </c>
      <c r="B69" s="213" t="s">
        <v>597</v>
      </c>
      <c r="C69" s="212" t="s">
        <v>590</v>
      </c>
    </row>
    <row r="70" spans="1:3">
      <c r="A70" s="212" t="s">
        <v>106</v>
      </c>
      <c r="B70" s="213" t="s">
        <v>597</v>
      </c>
      <c r="C70" s="212" t="s">
        <v>591</v>
      </c>
    </row>
    <row r="71" spans="1:3">
      <c r="A71" s="212" t="s">
        <v>518</v>
      </c>
      <c r="B71" s="213" t="s">
        <v>597</v>
      </c>
      <c r="C71" s="212" t="s">
        <v>324</v>
      </c>
    </row>
    <row r="72" spans="1:3">
      <c r="A72" s="212" t="s">
        <v>105</v>
      </c>
      <c r="B72" s="213" t="s">
        <v>597</v>
      </c>
      <c r="C72" s="212" t="s">
        <v>325</v>
      </c>
    </row>
    <row r="73" spans="1:3">
      <c r="A73" s="212" t="s">
        <v>104</v>
      </c>
      <c r="B73" s="213" t="s">
        <v>597</v>
      </c>
      <c r="C73" s="212" t="s">
        <v>326</v>
      </c>
    </row>
    <row r="74" spans="1:3">
      <c r="A74" s="212" t="s">
        <v>103</v>
      </c>
      <c r="B74" s="213" t="s">
        <v>597</v>
      </c>
      <c r="C74" s="212" t="s">
        <v>327</v>
      </c>
    </row>
    <row r="75" spans="1:3">
      <c r="A75" s="212" t="s">
        <v>545</v>
      </c>
      <c r="B75" s="213" t="s">
        <v>597</v>
      </c>
      <c r="C75" s="212" t="s">
        <v>328</v>
      </c>
    </row>
    <row r="76" spans="1:3">
      <c r="A76" s="212" t="s">
        <v>546</v>
      </c>
      <c r="B76" s="213" t="s">
        <v>597</v>
      </c>
      <c r="C76" s="212" t="s">
        <v>329</v>
      </c>
    </row>
    <row r="77" spans="1:3">
      <c r="A77" s="212" t="s">
        <v>547</v>
      </c>
      <c r="B77" s="213" t="s">
        <v>597</v>
      </c>
      <c r="C77" s="212" t="s">
        <v>330</v>
      </c>
    </row>
    <row r="78" spans="1:3">
      <c r="A78" s="212" t="s">
        <v>548</v>
      </c>
      <c r="B78" s="213" t="s">
        <v>597</v>
      </c>
      <c r="C78" s="212" t="s">
        <v>331</v>
      </c>
    </row>
    <row r="79" spans="1:3">
      <c r="A79" s="212" t="s">
        <v>102</v>
      </c>
      <c r="B79" s="213" t="s">
        <v>597</v>
      </c>
      <c r="C79" s="212" t="s">
        <v>332</v>
      </c>
    </row>
    <row r="80" spans="1:3">
      <c r="A80" s="212" t="s">
        <v>101</v>
      </c>
      <c r="B80" s="213" t="s">
        <v>597</v>
      </c>
      <c r="C80" s="212" t="s">
        <v>333</v>
      </c>
    </row>
    <row r="81" spans="1:3">
      <c r="A81" s="212" t="s">
        <v>100</v>
      </c>
      <c r="B81" s="213" t="s">
        <v>597</v>
      </c>
      <c r="C81" s="212" t="s">
        <v>414</v>
      </c>
    </row>
    <row r="82" spans="1:3">
      <c r="A82" s="212" t="s">
        <v>99</v>
      </c>
      <c r="B82" s="206" t="s">
        <v>595</v>
      </c>
      <c r="C82" s="212" t="s">
        <v>334</v>
      </c>
    </row>
    <row r="83" spans="1:3">
      <c r="A83" s="212" t="s">
        <v>98</v>
      </c>
      <c r="B83" s="206" t="s">
        <v>595</v>
      </c>
      <c r="C83" s="212" t="s">
        <v>335</v>
      </c>
    </row>
    <row r="84" spans="1:3">
      <c r="A84" s="212" t="s">
        <v>97</v>
      </c>
      <c r="B84" s="211" t="s">
        <v>597</v>
      </c>
      <c r="C84" s="212" t="s">
        <v>336</v>
      </c>
    </row>
    <row r="85" spans="1:3">
      <c r="A85" s="212" t="s">
        <v>96</v>
      </c>
      <c r="B85" s="211" t="s">
        <v>597</v>
      </c>
      <c r="C85" s="212" t="s">
        <v>337</v>
      </c>
    </row>
    <row r="86" spans="1:3">
      <c r="A86" s="212" t="s">
        <v>95</v>
      </c>
      <c r="B86" s="211" t="s">
        <v>597</v>
      </c>
      <c r="C86" s="212" t="s">
        <v>338</v>
      </c>
    </row>
    <row r="87" spans="1:3">
      <c r="A87" s="212" t="s">
        <v>94</v>
      </c>
      <c r="B87" s="211" t="s">
        <v>597</v>
      </c>
      <c r="C87" s="212" t="s">
        <v>339</v>
      </c>
    </row>
    <row r="88" spans="1:3">
      <c r="A88" s="212" t="s">
        <v>93</v>
      </c>
      <c r="B88" s="211" t="s">
        <v>597</v>
      </c>
    </row>
    <row r="89" spans="1:3">
      <c r="A89" s="212" t="s">
        <v>92</v>
      </c>
      <c r="B89" s="211" t="s">
        <v>597</v>
      </c>
    </row>
    <row r="90" spans="1:3">
      <c r="A90" s="212" t="s">
        <v>91</v>
      </c>
      <c r="B90" s="211" t="s">
        <v>597</v>
      </c>
    </row>
    <row r="91" spans="1:3">
      <c r="A91" s="212" t="s">
        <v>90</v>
      </c>
      <c r="B91" s="211" t="s">
        <v>597</v>
      </c>
    </row>
    <row r="92" spans="1:3">
      <c r="A92" s="212" t="s">
        <v>89</v>
      </c>
      <c r="B92" s="211" t="s">
        <v>597</v>
      </c>
    </row>
    <row r="93" spans="1:3">
      <c r="A93" s="212" t="s">
        <v>517</v>
      </c>
      <c r="B93" s="211" t="s">
        <v>597</v>
      </c>
    </row>
    <row r="94" spans="1:3">
      <c r="A94" s="212" t="s">
        <v>88</v>
      </c>
      <c r="B94" s="206" t="s">
        <v>595</v>
      </c>
    </row>
    <row r="95" spans="1:3">
      <c r="A95" s="205" t="s">
        <v>87</v>
      </c>
      <c r="B95" s="206" t="s">
        <v>595</v>
      </c>
    </row>
    <row r="96" spans="1:3">
      <c r="A96" s="205" t="s">
        <v>549</v>
      </c>
      <c r="B96" s="206" t="s">
        <v>595</v>
      </c>
    </row>
    <row r="97" spans="1:2">
      <c r="A97" s="205" t="s">
        <v>86</v>
      </c>
      <c r="B97" s="206" t="s">
        <v>595</v>
      </c>
    </row>
    <row r="98" spans="1:2">
      <c r="A98" s="205" t="s">
        <v>550</v>
      </c>
      <c r="B98" s="206" t="s">
        <v>595</v>
      </c>
    </row>
    <row r="99" spans="1:2">
      <c r="A99" s="205" t="s">
        <v>515</v>
      </c>
      <c r="B99" s="206" t="s">
        <v>595</v>
      </c>
    </row>
    <row r="100" spans="1:2">
      <c r="A100" s="205" t="s">
        <v>516</v>
      </c>
      <c r="B100" s="206" t="s">
        <v>595</v>
      </c>
    </row>
    <row r="101" spans="1:2">
      <c r="A101" s="205" t="s">
        <v>551</v>
      </c>
      <c r="B101" s="206" t="s">
        <v>595</v>
      </c>
    </row>
    <row r="102" spans="1:2">
      <c r="A102" s="205" t="s">
        <v>552</v>
      </c>
      <c r="B102" s="206" t="s">
        <v>595</v>
      </c>
    </row>
    <row r="103" spans="1:2">
      <c r="A103" s="205" t="s">
        <v>514</v>
      </c>
      <c r="B103" s="206" t="s">
        <v>595</v>
      </c>
    </row>
    <row r="104" spans="1:2">
      <c r="A104" s="205" t="s">
        <v>513</v>
      </c>
      <c r="B104" s="206" t="s">
        <v>595</v>
      </c>
    </row>
    <row r="105" spans="1:2">
      <c r="A105" s="205" t="s">
        <v>512</v>
      </c>
      <c r="B105" s="206" t="s">
        <v>595</v>
      </c>
    </row>
    <row r="106" spans="1:2">
      <c r="A106" s="205" t="s">
        <v>85</v>
      </c>
      <c r="B106" s="206" t="s">
        <v>595</v>
      </c>
    </row>
    <row r="107" spans="1:2">
      <c r="A107" s="205" t="s">
        <v>553</v>
      </c>
      <c r="B107" s="206" t="s">
        <v>595</v>
      </c>
    </row>
    <row r="108" spans="1:2">
      <c r="A108" s="205" t="s">
        <v>554</v>
      </c>
      <c r="B108" s="206" t="s">
        <v>595</v>
      </c>
    </row>
    <row r="109" spans="1:2">
      <c r="A109" s="205" t="s">
        <v>84</v>
      </c>
      <c r="B109" s="206" t="s">
        <v>595</v>
      </c>
    </row>
    <row r="110" spans="1:2">
      <c r="A110" s="205" t="s">
        <v>83</v>
      </c>
      <c r="B110" s="206" t="s">
        <v>595</v>
      </c>
    </row>
    <row r="111" spans="1:2">
      <c r="A111" s="205" t="s">
        <v>82</v>
      </c>
      <c r="B111" s="206" t="s">
        <v>595</v>
      </c>
    </row>
    <row r="112" spans="1:2">
      <c r="A112" s="205" t="s">
        <v>555</v>
      </c>
      <c r="B112" s="206" t="s">
        <v>595</v>
      </c>
    </row>
    <row r="113" spans="1:2">
      <c r="A113" s="205" t="s">
        <v>81</v>
      </c>
      <c r="B113" s="206" t="s">
        <v>595</v>
      </c>
    </row>
    <row r="114" spans="1:2">
      <c r="A114" s="205" t="s">
        <v>80</v>
      </c>
      <c r="B114" s="206" t="s">
        <v>595</v>
      </c>
    </row>
    <row r="115" spans="1:2">
      <c r="A115" s="205" t="s">
        <v>511</v>
      </c>
      <c r="B115" s="206" t="s">
        <v>595</v>
      </c>
    </row>
    <row r="116" spans="1:2">
      <c r="A116" s="205" t="s">
        <v>510</v>
      </c>
      <c r="B116" s="206" t="s">
        <v>595</v>
      </c>
    </row>
    <row r="117" spans="1:2">
      <c r="A117" s="205" t="s">
        <v>509</v>
      </c>
      <c r="B117" s="206" t="s">
        <v>595</v>
      </c>
    </row>
    <row r="118" spans="1:2">
      <c r="A118" s="205" t="s">
        <v>508</v>
      </c>
      <c r="B118" s="206" t="s">
        <v>595</v>
      </c>
    </row>
    <row r="119" spans="1:2">
      <c r="A119" s="205" t="s">
        <v>507</v>
      </c>
      <c r="B119" s="206" t="s">
        <v>595</v>
      </c>
    </row>
    <row r="120" spans="1:2">
      <c r="A120" s="205" t="s">
        <v>506</v>
      </c>
      <c r="B120" s="206" t="s">
        <v>595</v>
      </c>
    </row>
    <row r="121" spans="1:2">
      <c r="A121" s="205" t="s">
        <v>79</v>
      </c>
      <c r="B121" s="206" t="s">
        <v>595</v>
      </c>
    </row>
    <row r="122" spans="1:2">
      <c r="A122" s="205" t="s">
        <v>505</v>
      </c>
      <c r="B122" s="206" t="s">
        <v>595</v>
      </c>
    </row>
    <row r="123" spans="1:2">
      <c r="A123" s="205" t="s">
        <v>504</v>
      </c>
      <c r="B123" s="206" t="s">
        <v>595</v>
      </c>
    </row>
    <row r="124" spans="1:2">
      <c r="A124" s="205" t="s">
        <v>503</v>
      </c>
      <c r="B124" s="206" t="s">
        <v>595</v>
      </c>
    </row>
    <row r="125" spans="1:2">
      <c r="A125" s="205" t="s">
        <v>556</v>
      </c>
      <c r="B125" s="206" t="s">
        <v>595</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R34"/>
  <sheetViews>
    <sheetView showGridLines="0"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sheetView>
  </sheetViews>
  <sheetFormatPr defaultColWidth="10.28515625" defaultRowHeight="12" customHeight="1"/>
  <cols>
    <col min="1" max="1" width="5.140625" style="585" customWidth="1"/>
    <col min="2" max="2" width="17.85546875" style="309" customWidth="1"/>
    <col min="3" max="3" width="10" style="309" customWidth="1"/>
    <col min="4" max="4" width="8.5703125" style="309" customWidth="1"/>
    <col min="5" max="5" width="10.140625" style="309" customWidth="1"/>
    <col min="6" max="6" width="10.28515625" style="309"/>
    <col min="7" max="7" width="12.7109375" style="309" customWidth="1"/>
    <col min="8" max="8" width="11.85546875" style="309" customWidth="1"/>
    <col min="9" max="9" width="12.7109375" style="309" customWidth="1"/>
    <col min="10" max="10" width="12.140625" style="309" bestFit="1" customWidth="1"/>
    <col min="11" max="11" width="11.28515625" style="309" bestFit="1" customWidth="1"/>
    <col min="12" max="12" width="10.28515625" style="309"/>
    <col min="13" max="13" width="8.5703125" style="309" customWidth="1"/>
    <col min="14" max="14" width="9.7109375" style="309" customWidth="1"/>
    <col min="15" max="15" width="12.140625" style="309" customWidth="1"/>
    <col min="16" max="16" width="11.85546875" style="309" customWidth="1"/>
    <col min="17" max="17" width="12.85546875" style="309" customWidth="1"/>
    <col min="18" max="18" width="8.5703125" style="309" customWidth="1"/>
    <col min="19" max="16384" width="10.28515625" style="309"/>
  </cols>
  <sheetData>
    <row r="1" spans="1:18" s="308" customFormat="1" ht="15" customHeight="1">
      <c r="A1" s="2691" t="str">
        <f>HYPERLINK("#资产表审定!A1","返回资产表审定")</f>
        <v>返回资产表审定</v>
      </c>
      <c r="B1" s="2692" t="str">
        <f>HYPERLINK("#资产表原报!A1","返回资产表原报")</f>
        <v>返回资产表原报</v>
      </c>
    </row>
    <row r="2" spans="1:18" s="588" customFormat="1" ht="30" customHeight="1">
      <c r="A2" s="591" t="s">
        <v>1145</v>
      </c>
      <c r="B2" s="586"/>
      <c r="C2" s="586"/>
      <c r="D2" s="587"/>
      <c r="E2" s="586"/>
      <c r="F2" s="586"/>
      <c r="G2" s="586"/>
      <c r="H2" s="586"/>
      <c r="I2" s="586"/>
      <c r="J2" s="586"/>
      <c r="K2" s="586"/>
      <c r="L2" s="586"/>
      <c r="M2" s="586"/>
      <c r="N2" s="586"/>
      <c r="O2" s="586"/>
      <c r="P2" s="586"/>
      <c r="Q2" s="586"/>
      <c r="R2" s="586"/>
    </row>
    <row r="3" spans="1:18" s="1218" customFormat="1" ht="12" customHeight="1">
      <c r="A3" s="1215"/>
      <c r="B3" s="943"/>
      <c r="C3" s="943"/>
      <c r="D3" s="943"/>
      <c r="E3" s="943"/>
      <c r="F3" s="943"/>
      <c r="G3" s="939"/>
      <c r="H3" s="939"/>
      <c r="I3" s="939"/>
      <c r="J3" s="1216"/>
      <c r="K3" s="1216"/>
      <c r="L3" s="1216"/>
      <c r="M3" s="1217"/>
      <c r="N3" s="1217"/>
      <c r="O3" s="1217"/>
      <c r="P3" s="1217"/>
      <c r="Q3" s="1217"/>
      <c r="R3" s="1217"/>
    </row>
    <row r="4" spans="1:18" s="1218" customFormat="1" ht="12" customHeight="1">
      <c r="A4" s="1219" t="str">
        <f>"客户："&amp;表头!C3</f>
        <v>客户：</v>
      </c>
      <c r="B4" s="1220"/>
      <c r="C4" s="1220"/>
      <c r="D4" s="1221"/>
      <c r="E4" s="1217"/>
      <c r="F4" s="1221"/>
      <c r="G4" s="1221"/>
      <c r="H4" s="1221"/>
      <c r="I4" s="1221"/>
      <c r="J4" s="1222">
        <v>0</v>
      </c>
      <c r="K4" s="2806" t="str">
        <f>"编制人员："&amp;表头!$C$6</f>
        <v>编制人员：</v>
      </c>
      <c r="L4" s="2806"/>
      <c r="M4" s="1217"/>
      <c r="N4" s="1217"/>
      <c r="O4" s="1217"/>
      <c r="P4" s="1217"/>
      <c r="Q4" s="939"/>
      <c r="R4" s="944" t="str">
        <f>"单位："&amp;表头!$C$5</f>
        <v>单位：人民币元</v>
      </c>
    </row>
    <row r="5" spans="1:18" s="1218" customFormat="1" ht="12" customHeight="1">
      <c r="A5" s="1219" t="str">
        <f>"报表截止日："&amp;TEXT(表头!C4,"yyyy-mm-dd")</f>
        <v>报表截止日：2019-12-31</v>
      </c>
      <c r="B5" s="1220"/>
      <c r="C5" s="1220"/>
      <c r="D5" s="1221"/>
      <c r="E5" s="1217"/>
      <c r="F5" s="1221"/>
      <c r="G5" s="1221"/>
      <c r="H5" s="1221"/>
      <c r="I5" s="1221"/>
      <c r="J5" s="1222">
        <v>0</v>
      </c>
      <c r="K5" s="2806" t="str">
        <f>"会计主管："&amp;表头!$C$7</f>
        <v>会计主管：</v>
      </c>
      <c r="L5" s="2806"/>
      <c r="M5" s="1217"/>
      <c r="N5" s="1217"/>
      <c r="O5" s="1217"/>
      <c r="P5" s="1217"/>
      <c r="Q5" s="950" t="s">
        <v>1460</v>
      </c>
      <c r="R5" s="2085" t="s">
        <v>63</v>
      </c>
    </row>
    <row r="6" spans="1:18" ht="8.1" customHeight="1" thickBot="1">
      <c r="A6" s="500"/>
      <c r="B6" s="14"/>
      <c r="C6" s="14"/>
      <c r="D6" s="14"/>
      <c r="E6" s="14"/>
      <c r="F6" s="14"/>
      <c r="G6" s="14"/>
      <c r="H6" s="14"/>
      <c r="I6" s="14"/>
      <c r="J6" s="14"/>
      <c r="K6" s="14"/>
      <c r="L6" s="14"/>
      <c r="M6" s="14"/>
      <c r="N6" s="14"/>
      <c r="O6" s="13"/>
      <c r="P6" s="13"/>
      <c r="Q6" s="950" t="s">
        <v>1461</v>
      </c>
      <c r="R6" s="946"/>
    </row>
    <row r="7" spans="1:18" s="573" customFormat="1" ht="12.95" customHeight="1">
      <c r="A7" s="2809" t="s">
        <v>398</v>
      </c>
      <c r="B7" s="2804" t="s">
        <v>913</v>
      </c>
      <c r="C7" s="2804" t="s">
        <v>1432</v>
      </c>
      <c r="D7" s="2804" t="s">
        <v>914</v>
      </c>
      <c r="E7" s="2804" t="s">
        <v>915</v>
      </c>
      <c r="F7" s="2804" t="s">
        <v>916</v>
      </c>
      <c r="G7" s="2804" t="s">
        <v>1142</v>
      </c>
      <c r="H7" s="2804"/>
      <c r="I7" s="2804"/>
      <c r="J7" s="2804" t="s">
        <v>1143</v>
      </c>
      <c r="K7" s="2804"/>
      <c r="L7" s="2804"/>
      <c r="M7" s="2804"/>
      <c r="N7" s="2804"/>
      <c r="O7" s="2804" t="s">
        <v>1144</v>
      </c>
      <c r="P7" s="2804"/>
      <c r="Q7" s="2804"/>
      <c r="R7" s="2802" t="s">
        <v>917</v>
      </c>
    </row>
    <row r="8" spans="1:18" s="574" customFormat="1" ht="15" customHeight="1">
      <c r="A8" s="2810"/>
      <c r="B8" s="2801"/>
      <c r="C8" s="2801"/>
      <c r="D8" s="2801"/>
      <c r="E8" s="2801"/>
      <c r="F8" s="2801"/>
      <c r="G8" s="2801" t="s">
        <v>918</v>
      </c>
      <c r="H8" s="2801" t="s">
        <v>1141</v>
      </c>
      <c r="I8" s="2801" t="s">
        <v>926</v>
      </c>
      <c r="J8" s="2801" t="s">
        <v>919</v>
      </c>
      <c r="K8" s="2801" t="s">
        <v>920</v>
      </c>
      <c r="L8" s="2801"/>
      <c r="M8" s="2801"/>
      <c r="N8" s="2801"/>
      <c r="O8" s="2801" t="s">
        <v>921</v>
      </c>
      <c r="P8" s="2801" t="s">
        <v>927</v>
      </c>
      <c r="Q8" s="2801" t="s">
        <v>928</v>
      </c>
      <c r="R8" s="2803"/>
    </row>
    <row r="9" spans="1:18" s="574" customFormat="1" ht="15" customHeight="1">
      <c r="A9" s="2810"/>
      <c r="B9" s="2801"/>
      <c r="C9" s="2801"/>
      <c r="D9" s="2801"/>
      <c r="E9" s="2801"/>
      <c r="F9" s="2801"/>
      <c r="G9" s="2801"/>
      <c r="H9" s="2801"/>
      <c r="I9" s="2801"/>
      <c r="J9" s="2801"/>
      <c r="K9" s="2099" t="s">
        <v>922</v>
      </c>
      <c r="L9" s="2099" t="s">
        <v>923</v>
      </c>
      <c r="M9" s="2099" t="s">
        <v>924</v>
      </c>
      <c r="N9" s="2099" t="s">
        <v>925</v>
      </c>
      <c r="O9" s="2801"/>
      <c r="P9" s="2801"/>
      <c r="Q9" s="2801"/>
      <c r="R9" s="2803"/>
    </row>
    <row r="10" spans="1:18" s="310" customFormat="1" ht="15" customHeight="1">
      <c r="A10" s="2307">
        <v>1</v>
      </c>
      <c r="B10" s="1223"/>
      <c r="C10" s="1224"/>
      <c r="D10" s="1225"/>
      <c r="E10" s="1226"/>
      <c r="F10" s="1227"/>
      <c r="G10" s="1232"/>
      <c r="H10" s="1233"/>
      <c r="I10" s="1234">
        <f>G10+H10</f>
        <v>0</v>
      </c>
      <c r="J10" s="1235"/>
      <c r="K10" s="1236"/>
      <c r="L10" s="1236"/>
      <c r="M10" s="1237"/>
      <c r="N10" s="1236"/>
      <c r="O10" s="1238">
        <f>G10+J10-K10-L10-M10-N10</f>
        <v>0</v>
      </c>
      <c r="P10" s="1233"/>
      <c r="Q10" s="1234">
        <f>O10+P10</f>
        <v>0</v>
      </c>
      <c r="R10" s="2308"/>
    </row>
    <row r="11" spans="1:18" ht="15" customHeight="1">
      <c r="A11" s="2307">
        <v>2</v>
      </c>
      <c r="B11" s="1223"/>
      <c r="C11" s="1224"/>
      <c r="D11" s="1225"/>
      <c r="E11" s="1226"/>
      <c r="F11" s="1227"/>
      <c r="G11" s="1232"/>
      <c r="H11" s="1233"/>
      <c r="I11" s="1234">
        <f t="shared" ref="I11:I26" si="0">G11+H11</f>
        <v>0</v>
      </c>
      <c r="J11" s="1235"/>
      <c r="K11" s="1236"/>
      <c r="L11" s="1236"/>
      <c r="M11" s="1237"/>
      <c r="N11" s="1236"/>
      <c r="O11" s="1238">
        <f t="shared" ref="O11:O26" si="1">G11+J11-K11-L11-M11-N11</f>
        <v>0</v>
      </c>
      <c r="P11" s="1233"/>
      <c r="Q11" s="1234">
        <f t="shared" ref="Q11:Q26" si="2">O11+P11</f>
        <v>0</v>
      </c>
      <c r="R11" s="2308"/>
    </row>
    <row r="12" spans="1:18" ht="15" customHeight="1">
      <c r="A12" s="2307">
        <v>3</v>
      </c>
      <c r="B12" s="1223"/>
      <c r="C12" s="1224"/>
      <c r="D12" s="1225"/>
      <c r="E12" s="1226"/>
      <c r="F12" s="1227"/>
      <c r="G12" s="1232"/>
      <c r="H12" s="1233"/>
      <c r="I12" s="1234">
        <f t="shared" si="0"/>
        <v>0</v>
      </c>
      <c r="J12" s="1235"/>
      <c r="K12" s="1236"/>
      <c r="L12" s="1236"/>
      <c r="M12" s="1237"/>
      <c r="N12" s="1236"/>
      <c r="O12" s="1238">
        <f t="shared" si="1"/>
        <v>0</v>
      </c>
      <c r="P12" s="1233"/>
      <c r="Q12" s="1234">
        <f t="shared" si="2"/>
        <v>0</v>
      </c>
      <c r="R12" s="2308"/>
    </row>
    <row r="13" spans="1:18" ht="15" customHeight="1">
      <c r="A13" s="2307">
        <v>4</v>
      </c>
      <c r="B13" s="1223"/>
      <c r="C13" s="1224"/>
      <c r="D13" s="1225"/>
      <c r="E13" s="1226"/>
      <c r="F13" s="1227"/>
      <c r="G13" s="1232"/>
      <c r="H13" s="1233"/>
      <c r="I13" s="1234">
        <f t="shared" si="0"/>
        <v>0</v>
      </c>
      <c r="J13" s="1235"/>
      <c r="K13" s="1236"/>
      <c r="L13" s="1236"/>
      <c r="M13" s="1237"/>
      <c r="N13" s="1236"/>
      <c r="O13" s="1238">
        <f t="shared" si="1"/>
        <v>0</v>
      </c>
      <c r="P13" s="1233"/>
      <c r="Q13" s="1234">
        <f t="shared" si="2"/>
        <v>0</v>
      </c>
      <c r="R13" s="2308"/>
    </row>
    <row r="14" spans="1:18" ht="15" customHeight="1">
      <c r="A14" s="2307">
        <v>5</v>
      </c>
      <c r="B14" s="1223"/>
      <c r="C14" s="1224"/>
      <c r="D14" s="1225"/>
      <c r="E14" s="1226"/>
      <c r="F14" s="1227"/>
      <c r="G14" s="1232"/>
      <c r="H14" s="1233"/>
      <c r="I14" s="1234">
        <f t="shared" si="0"/>
        <v>0</v>
      </c>
      <c r="J14" s="1235"/>
      <c r="K14" s="1236"/>
      <c r="L14" s="1236"/>
      <c r="M14" s="1237"/>
      <c r="N14" s="1236"/>
      <c r="O14" s="1238">
        <f t="shared" si="1"/>
        <v>0</v>
      </c>
      <c r="P14" s="1233"/>
      <c r="Q14" s="1234">
        <f t="shared" si="2"/>
        <v>0</v>
      </c>
      <c r="R14" s="2308"/>
    </row>
    <row r="15" spans="1:18" ht="15" customHeight="1">
      <c r="A15" s="2307">
        <v>6</v>
      </c>
      <c r="B15" s="1223"/>
      <c r="C15" s="1224"/>
      <c r="D15" s="1225"/>
      <c r="E15" s="1226"/>
      <c r="F15" s="1227"/>
      <c r="G15" s="1232"/>
      <c r="H15" s="1233"/>
      <c r="I15" s="1234">
        <f t="shared" si="0"/>
        <v>0</v>
      </c>
      <c r="J15" s="1235"/>
      <c r="K15" s="1236"/>
      <c r="L15" s="1236"/>
      <c r="M15" s="1237"/>
      <c r="N15" s="1236"/>
      <c r="O15" s="1238">
        <f t="shared" si="1"/>
        <v>0</v>
      </c>
      <c r="P15" s="1233"/>
      <c r="Q15" s="1234">
        <f t="shared" si="2"/>
        <v>0</v>
      </c>
      <c r="R15" s="2308"/>
    </row>
    <row r="16" spans="1:18" ht="15" customHeight="1">
      <c r="A16" s="2307">
        <v>7</v>
      </c>
      <c r="B16" s="1223"/>
      <c r="C16" s="1224"/>
      <c r="D16" s="1225"/>
      <c r="E16" s="1226"/>
      <c r="F16" s="1227"/>
      <c r="G16" s="1232"/>
      <c r="H16" s="1233"/>
      <c r="I16" s="1234">
        <f t="shared" si="0"/>
        <v>0</v>
      </c>
      <c r="J16" s="1235"/>
      <c r="K16" s="1236"/>
      <c r="L16" s="1236"/>
      <c r="M16" s="1237"/>
      <c r="N16" s="1236"/>
      <c r="O16" s="1238">
        <f t="shared" si="1"/>
        <v>0</v>
      </c>
      <c r="P16" s="1233"/>
      <c r="Q16" s="1234">
        <f t="shared" si="2"/>
        <v>0</v>
      </c>
      <c r="R16" s="2308"/>
    </row>
    <row r="17" spans="1:18" ht="15" customHeight="1">
      <c r="A17" s="2307">
        <v>8</v>
      </c>
      <c r="B17" s="1223"/>
      <c r="C17" s="1224"/>
      <c r="D17" s="1225"/>
      <c r="E17" s="1226"/>
      <c r="F17" s="1227"/>
      <c r="G17" s="1232"/>
      <c r="H17" s="1233"/>
      <c r="I17" s="1234">
        <f t="shared" si="0"/>
        <v>0</v>
      </c>
      <c r="J17" s="1235"/>
      <c r="K17" s="1236"/>
      <c r="L17" s="1236"/>
      <c r="M17" s="1237"/>
      <c r="N17" s="1236"/>
      <c r="O17" s="1238">
        <f t="shared" si="1"/>
        <v>0</v>
      </c>
      <c r="P17" s="1233"/>
      <c r="Q17" s="1234">
        <f t="shared" si="2"/>
        <v>0</v>
      </c>
      <c r="R17" s="2308"/>
    </row>
    <row r="18" spans="1:18" ht="15" customHeight="1">
      <c r="A18" s="2307">
        <v>9</v>
      </c>
      <c r="B18" s="1223"/>
      <c r="C18" s="1224"/>
      <c r="D18" s="1225"/>
      <c r="E18" s="1226"/>
      <c r="F18" s="1227"/>
      <c r="G18" s="1232"/>
      <c r="H18" s="1233"/>
      <c r="I18" s="1234">
        <f t="shared" si="0"/>
        <v>0</v>
      </c>
      <c r="J18" s="1235"/>
      <c r="K18" s="1236"/>
      <c r="L18" s="1236"/>
      <c r="M18" s="1237"/>
      <c r="N18" s="1236"/>
      <c r="O18" s="1238">
        <f t="shared" si="1"/>
        <v>0</v>
      </c>
      <c r="P18" s="1233"/>
      <c r="Q18" s="1234">
        <f t="shared" si="2"/>
        <v>0</v>
      </c>
      <c r="R18" s="2308"/>
    </row>
    <row r="19" spans="1:18" ht="15" customHeight="1">
      <c r="A19" s="2307">
        <v>10</v>
      </c>
      <c r="B19" s="1223"/>
      <c r="C19" s="1224"/>
      <c r="D19" s="1225"/>
      <c r="E19" s="1226"/>
      <c r="F19" s="1227"/>
      <c r="G19" s="1232"/>
      <c r="H19" s="1233"/>
      <c r="I19" s="1234">
        <f t="shared" si="0"/>
        <v>0</v>
      </c>
      <c r="J19" s="1235"/>
      <c r="K19" s="1236"/>
      <c r="L19" s="1236"/>
      <c r="M19" s="1237"/>
      <c r="N19" s="1236"/>
      <c r="O19" s="1238">
        <f t="shared" si="1"/>
        <v>0</v>
      </c>
      <c r="P19" s="1233"/>
      <c r="Q19" s="1234">
        <f t="shared" si="2"/>
        <v>0</v>
      </c>
      <c r="R19" s="2308"/>
    </row>
    <row r="20" spans="1:18" ht="15" customHeight="1">
      <c r="A20" s="2307">
        <v>11</v>
      </c>
      <c r="B20" s="1223"/>
      <c r="C20" s="1224"/>
      <c r="D20" s="1225"/>
      <c r="E20" s="1226"/>
      <c r="F20" s="1227"/>
      <c r="G20" s="1232"/>
      <c r="H20" s="1233"/>
      <c r="I20" s="1234">
        <f t="shared" si="0"/>
        <v>0</v>
      </c>
      <c r="J20" s="1235"/>
      <c r="K20" s="1236"/>
      <c r="L20" s="1236"/>
      <c r="M20" s="1237"/>
      <c r="N20" s="1236"/>
      <c r="O20" s="1238">
        <f t="shared" si="1"/>
        <v>0</v>
      </c>
      <c r="P20" s="1233"/>
      <c r="Q20" s="1234">
        <f t="shared" si="2"/>
        <v>0</v>
      </c>
      <c r="R20" s="2308"/>
    </row>
    <row r="21" spans="1:18" ht="15" customHeight="1">
      <c r="A21" s="2307">
        <v>12</v>
      </c>
      <c r="B21" s="1223"/>
      <c r="C21" s="1224"/>
      <c r="D21" s="1225"/>
      <c r="E21" s="1226"/>
      <c r="F21" s="1227"/>
      <c r="G21" s="1232"/>
      <c r="H21" s="1233"/>
      <c r="I21" s="1234">
        <f t="shared" si="0"/>
        <v>0</v>
      </c>
      <c r="J21" s="1235"/>
      <c r="K21" s="1236"/>
      <c r="L21" s="1236"/>
      <c r="M21" s="1237"/>
      <c r="N21" s="1236"/>
      <c r="O21" s="1238">
        <f t="shared" si="1"/>
        <v>0</v>
      </c>
      <c r="P21" s="1233"/>
      <c r="Q21" s="1234">
        <f t="shared" si="2"/>
        <v>0</v>
      </c>
      <c r="R21" s="2308"/>
    </row>
    <row r="22" spans="1:18" ht="15" customHeight="1">
      <c r="A22" s="2307">
        <v>13</v>
      </c>
      <c r="B22" s="1223"/>
      <c r="C22" s="1224"/>
      <c r="D22" s="1225"/>
      <c r="E22" s="1226"/>
      <c r="F22" s="1227"/>
      <c r="G22" s="1232"/>
      <c r="H22" s="1233"/>
      <c r="I22" s="1234">
        <f t="shared" si="0"/>
        <v>0</v>
      </c>
      <c r="J22" s="1235"/>
      <c r="K22" s="1236"/>
      <c r="L22" s="1236"/>
      <c r="M22" s="1237"/>
      <c r="N22" s="1236"/>
      <c r="O22" s="1238">
        <f t="shared" si="1"/>
        <v>0</v>
      </c>
      <c r="P22" s="1233"/>
      <c r="Q22" s="1234">
        <f t="shared" si="2"/>
        <v>0</v>
      </c>
      <c r="R22" s="2308"/>
    </row>
    <row r="23" spans="1:18" ht="15" customHeight="1">
      <c r="A23" s="2307">
        <v>14</v>
      </c>
      <c r="B23" s="1223"/>
      <c r="C23" s="1224"/>
      <c r="D23" s="1225"/>
      <c r="E23" s="1226"/>
      <c r="F23" s="1227"/>
      <c r="G23" s="1232"/>
      <c r="H23" s="1233"/>
      <c r="I23" s="1234">
        <f t="shared" si="0"/>
        <v>0</v>
      </c>
      <c r="J23" s="1235"/>
      <c r="K23" s="1236"/>
      <c r="L23" s="1236"/>
      <c r="M23" s="1237"/>
      <c r="N23" s="1236"/>
      <c r="O23" s="1238">
        <f t="shared" si="1"/>
        <v>0</v>
      </c>
      <c r="P23" s="1233"/>
      <c r="Q23" s="1234">
        <f t="shared" si="2"/>
        <v>0</v>
      </c>
      <c r="R23" s="2308"/>
    </row>
    <row r="24" spans="1:18" ht="15" customHeight="1">
      <c r="A24" s="2307">
        <v>15</v>
      </c>
      <c r="B24" s="1223"/>
      <c r="C24" s="1224"/>
      <c r="D24" s="1225"/>
      <c r="E24" s="1226"/>
      <c r="F24" s="1227"/>
      <c r="G24" s="1232"/>
      <c r="H24" s="1233"/>
      <c r="I24" s="1234">
        <f t="shared" si="0"/>
        <v>0</v>
      </c>
      <c r="J24" s="1235"/>
      <c r="K24" s="1236"/>
      <c r="L24" s="1236"/>
      <c r="M24" s="1237"/>
      <c r="N24" s="1236"/>
      <c r="O24" s="1238">
        <f t="shared" si="1"/>
        <v>0</v>
      </c>
      <c r="P24" s="1233"/>
      <c r="Q24" s="1234">
        <f t="shared" si="2"/>
        <v>0</v>
      </c>
      <c r="R24" s="2308"/>
    </row>
    <row r="25" spans="1:18" ht="15" customHeight="1">
      <c r="A25" s="2307">
        <v>16</v>
      </c>
      <c r="B25" s="1223"/>
      <c r="C25" s="1224"/>
      <c r="D25" s="1225"/>
      <c r="E25" s="1226"/>
      <c r="F25" s="1227"/>
      <c r="G25" s="1232"/>
      <c r="H25" s="1233"/>
      <c r="I25" s="1234">
        <f t="shared" si="0"/>
        <v>0</v>
      </c>
      <c r="J25" s="1235"/>
      <c r="K25" s="1236"/>
      <c r="L25" s="1236"/>
      <c r="M25" s="1237"/>
      <c r="N25" s="1236"/>
      <c r="O25" s="1238">
        <f t="shared" si="1"/>
        <v>0</v>
      </c>
      <c r="P25" s="1233"/>
      <c r="Q25" s="1234">
        <f t="shared" si="2"/>
        <v>0</v>
      </c>
      <c r="R25" s="2308"/>
    </row>
    <row r="26" spans="1:18" ht="15" customHeight="1">
      <c r="A26" s="2307">
        <v>17</v>
      </c>
      <c r="B26" s="1223"/>
      <c r="C26" s="1224"/>
      <c r="D26" s="1225"/>
      <c r="E26" s="1226"/>
      <c r="F26" s="1227"/>
      <c r="G26" s="1232"/>
      <c r="H26" s="1233"/>
      <c r="I26" s="1234">
        <f t="shared" si="0"/>
        <v>0</v>
      </c>
      <c r="J26" s="1235"/>
      <c r="K26" s="1236"/>
      <c r="L26" s="1236"/>
      <c r="M26" s="1237"/>
      <c r="N26" s="1236"/>
      <c r="O26" s="1238">
        <f t="shared" si="1"/>
        <v>0</v>
      </c>
      <c r="P26" s="1233"/>
      <c r="Q26" s="1234">
        <f t="shared" si="2"/>
        <v>0</v>
      </c>
      <c r="R26" s="2308"/>
    </row>
    <row r="27" spans="1:18" ht="15" customHeight="1">
      <c r="A27" s="2307">
        <v>18</v>
      </c>
      <c r="B27" s="1223"/>
      <c r="C27" s="1224"/>
      <c r="D27" s="1225"/>
      <c r="E27" s="1226"/>
      <c r="F27" s="1227"/>
      <c r="G27" s="1232"/>
      <c r="H27" s="1233"/>
      <c r="I27" s="1234">
        <f>G27+H27</f>
        <v>0</v>
      </c>
      <c r="J27" s="1235"/>
      <c r="K27" s="1236"/>
      <c r="L27" s="1236"/>
      <c r="M27" s="1237"/>
      <c r="N27" s="1236"/>
      <c r="O27" s="1238">
        <f>G27+J27-K27-L27-M27-N27</f>
        <v>0</v>
      </c>
      <c r="P27" s="1233"/>
      <c r="Q27" s="1234">
        <f>O27+P27</f>
        <v>0</v>
      </c>
      <c r="R27" s="2308"/>
    </row>
    <row r="28" spans="1:18" ht="15" customHeight="1">
      <c r="A28" s="2307">
        <v>19</v>
      </c>
      <c r="B28" s="1223"/>
      <c r="C28" s="1224"/>
      <c r="D28" s="1225"/>
      <c r="E28" s="1226"/>
      <c r="F28" s="1227"/>
      <c r="G28" s="1232"/>
      <c r="H28" s="1233"/>
      <c r="I28" s="1234">
        <f>G28+H28</f>
        <v>0</v>
      </c>
      <c r="J28" s="1235"/>
      <c r="K28" s="1236"/>
      <c r="L28" s="1236"/>
      <c r="M28" s="1237"/>
      <c r="N28" s="1236"/>
      <c r="O28" s="1238">
        <f>G28+J28-K28-L28-M28-N28</f>
        <v>0</v>
      </c>
      <c r="P28" s="1233"/>
      <c r="Q28" s="1234">
        <f>O28+P28</f>
        <v>0</v>
      </c>
      <c r="R28" s="2308"/>
    </row>
    <row r="29" spans="1:18" ht="15" customHeight="1">
      <c r="A29" s="2307">
        <v>20</v>
      </c>
      <c r="B29" s="1223"/>
      <c r="C29" s="1224"/>
      <c r="D29" s="1225"/>
      <c r="E29" s="1226"/>
      <c r="F29" s="1227"/>
      <c r="G29" s="1232"/>
      <c r="H29" s="1233"/>
      <c r="I29" s="1234">
        <f>G29+H29</f>
        <v>0</v>
      </c>
      <c r="J29" s="1235"/>
      <c r="K29" s="1236"/>
      <c r="L29" s="1236"/>
      <c r="M29" s="1237"/>
      <c r="N29" s="1236"/>
      <c r="O29" s="1238">
        <f>G29+J29-K29-L29-M29-N29</f>
        <v>0</v>
      </c>
      <c r="P29" s="1233"/>
      <c r="Q29" s="1234">
        <f>O29+P29</f>
        <v>0</v>
      </c>
      <c r="R29" s="2308"/>
    </row>
    <row r="30" spans="1:18" s="585" customFormat="1" ht="15" customHeight="1">
      <c r="A30" s="2307"/>
      <c r="B30" s="1228"/>
      <c r="C30" s="1229"/>
      <c r="D30" s="1229"/>
      <c r="E30" s="1230"/>
      <c r="F30" s="1231"/>
      <c r="G30" s="1234"/>
      <c r="H30" s="1234"/>
      <c r="I30" s="1234"/>
      <c r="J30" s="1240"/>
      <c r="K30" s="1238"/>
      <c r="L30" s="1238"/>
      <c r="M30" s="1241"/>
      <c r="N30" s="1238"/>
      <c r="O30" s="1238"/>
      <c r="P30" s="1234"/>
      <c r="Q30" s="1234"/>
      <c r="R30" s="2309"/>
    </row>
    <row r="31" spans="1:18" s="483" customFormat="1" ht="15" customHeight="1" thickBot="1">
      <c r="A31" s="2807" t="s">
        <v>1140</v>
      </c>
      <c r="B31" s="2808"/>
      <c r="C31" s="2808"/>
      <c r="D31" s="2808"/>
      <c r="E31" s="2808"/>
      <c r="F31" s="2808"/>
      <c r="G31" s="2310">
        <f t="shared" ref="G31:Q31" si="3">SUM(G10:G30)</f>
        <v>0</v>
      </c>
      <c r="H31" s="2310">
        <f t="shared" si="3"/>
        <v>0</v>
      </c>
      <c r="I31" s="2310">
        <f t="shared" si="3"/>
        <v>0</v>
      </c>
      <c r="J31" s="2310">
        <f t="shared" si="3"/>
        <v>0</v>
      </c>
      <c r="K31" s="2310">
        <f t="shared" si="3"/>
        <v>0</v>
      </c>
      <c r="L31" s="2310">
        <f t="shared" si="3"/>
        <v>0</v>
      </c>
      <c r="M31" s="2310">
        <f t="shared" si="3"/>
        <v>0</v>
      </c>
      <c r="N31" s="2310">
        <f t="shared" si="3"/>
        <v>0</v>
      </c>
      <c r="O31" s="2310">
        <f t="shared" si="3"/>
        <v>0</v>
      </c>
      <c r="P31" s="2310">
        <f t="shared" si="3"/>
        <v>0</v>
      </c>
      <c r="Q31" s="2310">
        <f t="shared" si="3"/>
        <v>0</v>
      </c>
      <c r="R31" s="2311"/>
    </row>
    <row r="32" spans="1:18" s="483" customFormat="1" ht="15" customHeight="1">
      <c r="A32" s="592" t="s">
        <v>190</v>
      </c>
      <c r="B32" s="589"/>
      <c r="C32" s="589"/>
      <c r="D32" s="589"/>
      <c r="E32" s="589"/>
      <c r="F32" s="589"/>
      <c r="G32" s="589"/>
      <c r="H32" s="589"/>
      <c r="I32" s="589"/>
      <c r="J32" s="589"/>
      <c r="K32" s="589"/>
      <c r="L32" s="589"/>
      <c r="M32" s="589"/>
      <c r="N32" s="589"/>
      <c r="O32" s="589"/>
      <c r="P32" s="589"/>
      <c r="Q32" s="589"/>
      <c r="R32" s="590"/>
    </row>
    <row r="33" spans="1:4" ht="15" customHeight="1">
      <c r="A33" s="2805" t="s">
        <v>1146</v>
      </c>
      <c r="B33" s="2805"/>
      <c r="C33" s="2805"/>
      <c r="D33" s="2805"/>
    </row>
    <row r="34" spans="1:4" ht="12" customHeight="1">
      <c r="A34" s="585" t="s">
        <v>2476</v>
      </c>
    </row>
  </sheetData>
  <mergeCells count="22">
    <mergeCell ref="R7:R9"/>
    <mergeCell ref="O7:Q7"/>
    <mergeCell ref="A33:D33"/>
    <mergeCell ref="K4:L4"/>
    <mergeCell ref="K5:L5"/>
    <mergeCell ref="A31:F31"/>
    <mergeCell ref="G7:I7"/>
    <mergeCell ref="J7:N7"/>
    <mergeCell ref="A7:A9"/>
    <mergeCell ref="H8:H9"/>
    <mergeCell ref="I8:I9"/>
    <mergeCell ref="B7:B9"/>
    <mergeCell ref="C7:C9"/>
    <mergeCell ref="D7:D9"/>
    <mergeCell ref="E7:E9"/>
    <mergeCell ref="F7:F9"/>
    <mergeCell ref="P8:P9"/>
    <mergeCell ref="Q8:Q9"/>
    <mergeCell ref="G8:G9"/>
    <mergeCell ref="J8:J9"/>
    <mergeCell ref="K8:N8"/>
    <mergeCell ref="O8:O9"/>
  </mergeCells>
  <phoneticPr fontId="5" type="noConversion"/>
  <dataValidations count="4">
    <dataValidation type="list" allowBlank="1" showInputMessage="1" showErrorMessage="1" sqref="G65533:I65552 G131069:I131088 G196605:I196624 G262141:I262160 G327677:I327696 G393213:I393232 G458749:I458768 G524285:I524304 G589821:I589840 G655357:I655376 G720893:I720912 G786429:I786448 G851965:I851984 G917501:I917520 G983037:I983056 D10:D30">
      <formula1>"银行承兑汇票,商业承兑汇票"</formula1>
    </dataValidation>
    <dataValidation type="list" allowBlank="1" showInputMessage="1" showErrorMessage="1" sqref="C30">
      <formula1>"是,否"</formula1>
    </dataValidation>
    <dataValidation type="list" allowBlank="1" showInputMessage="1" showErrorMessage="1" sqref="R10:R30">
      <formula1>"已贴现,已质押"</formula1>
    </dataValidation>
    <dataValidation type="list" allowBlank="1" showInputMessage="1" showErrorMessage="1" sqref="C10:C29">
      <formula1>"合并范围内关联方,非合并范围关联方,非关联方"</formula1>
    </dataValidation>
  </dataValidations>
  <printOptions horizontalCentered="1"/>
  <pageMargins left="0.39370078740157483" right="0.39370078740157483" top="0.59055118110236227" bottom="0.55118110236220474" header="0.51181102362204722" footer="0.51181102362204722"/>
  <pageSetup paperSize="9" scale="53" orientation="landscape" blackAndWhite="1" r:id="rId1"/>
  <headerFooter alignWithMargins="0">
    <oddHeader>&amp;R&amp;G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pageSetUpPr fitToPage="1"/>
  </sheetPr>
  <dimension ref="A1:N20"/>
  <sheetViews>
    <sheetView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K16" sqref="K16"/>
    </sheetView>
  </sheetViews>
  <sheetFormatPr defaultColWidth="9.140625" defaultRowHeight="12" customHeight="1"/>
  <cols>
    <col min="1" max="1" width="20.7109375" style="311" customWidth="1"/>
    <col min="2" max="9" width="12.5703125" style="311" customWidth="1"/>
    <col min="10" max="12" width="12.5703125" style="223" customWidth="1"/>
    <col min="13" max="13" width="12.5703125" style="311" customWidth="1"/>
    <col min="14" max="16384" width="9.140625" style="311"/>
  </cols>
  <sheetData>
    <row r="1" spans="1:14" s="293" customFormat="1" ht="15" customHeight="1">
      <c r="A1" s="2691" t="str">
        <f>HYPERLINK("#资产表审定!A1","返回资产表审定")</f>
        <v>返回资产表审定</v>
      </c>
      <c r="B1" s="2692" t="str">
        <f>HYPERLINK("#资产表原报!A1","返回资产表原报")</f>
        <v>返回资产表原报</v>
      </c>
      <c r="C1" s="623"/>
      <c r="D1" s="623"/>
      <c r="J1" s="317"/>
      <c r="K1" s="623"/>
      <c r="L1" s="623"/>
    </row>
    <row r="2" spans="1:14" s="595" customFormat="1" ht="30" customHeight="1">
      <c r="A2" s="594" t="s">
        <v>2147</v>
      </c>
      <c r="B2" s="594"/>
      <c r="C2" s="594"/>
      <c r="D2" s="594"/>
      <c r="E2" s="900"/>
      <c r="F2" s="594"/>
      <c r="G2" s="594"/>
      <c r="H2" s="594"/>
      <c r="I2" s="594"/>
      <c r="J2" s="594"/>
      <c r="K2" s="594"/>
      <c r="L2" s="594"/>
      <c r="M2" s="594"/>
      <c r="N2" s="581"/>
    </row>
    <row r="3" spans="1:14" s="935" customFormat="1" ht="11.25">
      <c r="A3" s="939"/>
      <c r="B3" s="939"/>
      <c r="C3" s="939"/>
      <c r="D3" s="939"/>
      <c r="E3" s="943"/>
      <c r="F3" s="943"/>
      <c r="G3" s="943"/>
      <c r="H3" s="943"/>
      <c r="I3" s="943"/>
      <c r="J3" s="939"/>
      <c r="K3" s="939"/>
      <c r="L3" s="939"/>
      <c r="M3" s="944" t="str">
        <f>"单位："&amp;表头!$C$5</f>
        <v>单位：人民币元</v>
      </c>
    </row>
    <row r="4" spans="1:14" s="951" customFormat="1">
      <c r="A4" s="1155" t="str">
        <f>"客户："&amp;表头!C3</f>
        <v>客户：</v>
      </c>
      <c r="B4" s="1268"/>
      <c r="C4" s="1268"/>
      <c r="D4" s="1268"/>
      <c r="E4" s="1268"/>
      <c r="F4" s="1268"/>
      <c r="G4" s="2012" t="str">
        <f>"编制人员："&amp;表头!$C$6</f>
        <v>编制人员：</v>
      </c>
      <c r="H4" s="1268"/>
      <c r="I4" s="1268"/>
      <c r="J4" s="2014"/>
      <c r="K4" s="2014"/>
      <c r="L4" s="2014" t="s">
        <v>1460</v>
      </c>
      <c r="M4" s="2085" t="s">
        <v>2148</v>
      </c>
    </row>
    <row r="5" spans="1:14" s="951" customFormat="1" ht="11.25">
      <c r="A5" s="1155" t="str">
        <f>"报表截止日："&amp;TEXT(表头!C4,"yyyy-mm-dd")</f>
        <v>报表截止日：2019-12-31</v>
      </c>
      <c r="B5" s="1268"/>
      <c r="C5" s="1268"/>
      <c r="D5" s="1268"/>
      <c r="E5" s="1268"/>
      <c r="F5" s="1268"/>
      <c r="G5" s="2012" t="str">
        <f>"会计主管："&amp;表头!$C$7</f>
        <v>会计主管：</v>
      </c>
      <c r="H5" s="1268"/>
      <c r="I5" s="1268"/>
      <c r="J5" s="2014"/>
      <c r="K5" s="2014"/>
      <c r="L5" s="2014" t="s">
        <v>1461</v>
      </c>
      <c r="M5" s="2014"/>
    </row>
    <row r="6" spans="1:14" s="306" customFormat="1" ht="8.1" customHeight="1" thickBot="1">
      <c r="A6" s="14"/>
      <c r="B6" s="14"/>
      <c r="C6" s="14"/>
      <c r="D6" s="14"/>
      <c r="E6" s="14"/>
      <c r="F6" s="14"/>
      <c r="G6" s="14"/>
      <c r="H6" s="14"/>
      <c r="I6" s="14"/>
      <c r="J6" s="14"/>
      <c r="K6" s="14"/>
      <c r="L6" s="14"/>
      <c r="M6" s="14"/>
    </row>
    <row r="7" spans="1:14" s="597" customFormat="1" ht="15" customHeight="1">
      <c r="A7" s="2813" t="s">
        <v>1183</v>
      </c>
      <c r="B7" s="2815" t="s">
        <v>1180</v>
      </c>
      <c r="C7" s="2815"/>
      <c r="D7" s="2815"/>
      <c r="E7" s="2815" t="s">
        <v>1181</v>
      </c>
      <c r="F7" s="2815"/>
      <c r="G7" s="2815" t="s">
        <v>1184</v>
      </c>
      <c r="H7" s="2815"/>
      <c r="I7" s="2815"/>
      <c r="J7" s="2815" t="s">
        <v>1182</v>
      </c>
      <c r="K7" s="2815"/>
      <c r="L7" s="2815"/>
      <c r="M7" s="2811" t="s">
        <v>1185</v>
      </c>
    </row>
    <row r="8" spans="1:14" s="631" customFormat="1" ht="21" customHeight="1">
      <c r="A8" s="2814"/>
      <c r="B8" s="2013" t="s">
        <v>1177</v>
      </c>
      <c r="C8" s="2013" t="s">
        <v>1178</v>
      </c>
      <c r="D8" s="2013" t="s">
        <v>1179</v>
      </c>
      <c r="E8" s="2013" t="s">
        <v>342</v>
      </c>
      <c r="F8" s="2013" t="s">
        <v>344</v>
      </c>
      <c r="G8" s="2013" t="s">
        <v>1186</v>
      </c>
      <c r="H8" s="2013" t="s">
        <v>1187</v>
      </c>
      <c r="I8" s="2013" t="s">
        <v>343</v>
      </c>
      <c r="J8" s="2013" t="s">
        <v>990</v>
      </c>
      <c r="K8" s="2013" t="s">
        <v>991</v>
      </c>
      <c r="L8" s="2013" t="s">
        <v>1191</v>
      </c>
      <c r="M8" s="2812"/>
    </row>
    <row r="9" spans="1:14" s="223" customFormat="1" ht="15" customHeight="1">
      <c r="A9" s="622" t="s">
        <v>2016</v>
      </c>
      <c r="B9" s="82">
        <f t="shared" ref="B9:I9" si="0">SUM(B10:B13)</f>
        <v>0</v>
      </c>
      <c r="C9" s="82">
        <f t="shared" si="0"/>
        <v>0</v>
      </c>
      <c r="D9" s="82">
        <f t="shared" si="0"/>
        <v>0</v>
      </c>
      <c r="E9" s="82">
        <f t="shared" si="0"/>
        <v>0</v>
      </c>
      <c r="F9" s="82">
        <f t="shared" si="0"/>
        <v>0</v>
      </c>
      <c r="G9" s="82">
        <f t="shared" si="0"/>
        <v>0</v>
      </c>
      <c r="H9" s="82">
        <f t="shared" si="0"/>
        <v>0</v>
      </c>
      <c r="I9" s="82">
        <f t="shared" si="0"/>
        <v>0</v>
      </c>
      <c r="J9" s="82">
        <f t="shared" ref="J9:J18" si="1">B9+SUM(E9:F9)-SUM(G9:I9)</f>
        <v>0</v>
      </c>
      <c r="K9" s="82">
        <f>SUM(K10:K13)</f>
        <v>0</v>
      </c>
      <c r="L9" s="82">
        <f>D9+SUM(G9:H9)-SUM(I9:K9)</f>
        <v>0</v>
      </c>
      <c r="M9" s="1297"/>
    </row>
    <row r="10" spans="1:14" ht="15" customHeight="1">
      <c r="A10" s="1294" t="s">
        <v>1483</v>
      </c>
      <c r="B10" s="888"/>
      <c r="C10" s="1209"/>
      <c r="D10" s="1210">
        <f>B10+C10</f>
        <v>0</v>
      </c>
      <c r="E10" s="888"/>
      <c r="F10" s="888"/>
      <c r="G10" s="888"/>
      <c r="H10" s="888"/>
      <c r="I10" s="888"/>
      <c r="J10" s="82">
        <f t="shared" si="1"/>
        <v>0</v>
      </c>
      <c r="K10" s="1209"/>
      <c r="L10" s="1210">
        <f>J10+K10</f>
        <v>0</v>
      </c>
      <c r="M10" s="1298"/>
    </row>
    <row r="11" spans="1:14" ht="15" customHeight="1">
      <c r="A11" s="1294"/>
      <c r="B11" s="888"/>
      <c r="C11" s="1209"/>
      <c r="D11" s="1210">
        <f t="shared" ref="D11:D18" si="2">B11+C11</f>
        <v>0</v>
      </c>
      <c r="E11" s="888"/>
      <c r="F11" s="888"/>
      <c r="G11" s="888"/>
      <c r="H11" s="888"/>
      <c r="I11" s="888"/>
      <c r="J11" s="82">
        <f t="shared" si="1"/>
        <v>0</v>
      </c>
      <c r="K11" s="1209"/>
      <c r="L11" s="1210">
        <f>J11+K11</f>
        <v>0</v>
      </c>
      <c r="M11" s="1298"/>
    </row>
    <row r="12" spans="1:14" ht="15" customHeight="1">
      <c r="A12" s="1294"/>
      <c r="B12" s="888"/>
      <c r="C12" s="1209"/>
      <c r="D12" s="1210">
        <f t="shared" si="2"/>
        <v>0</v>
      </c>
      <c r="E12" s="888"/>
      <c r="F12" s="888"/>
      <c r="G12" s="888"/>
      <c r="H12" s="888"/>
      <c r="I12" s="888"/>
      <c r="J12" s="82">
        <f t="shared" si="1"/>
        <v>0</v>
      </c>
      <c r="K12" s="1209"/>
      <c r="L12" s="1210">
        <f>J12+K12</f>
        <v>0</v>
      </c>
      <c r="M12" s="1298"/>
    </row>
    <row r="13" spans="1:14" ht="15" customHeight="1">
      <c r="A13" s="1294"/>
      <c r="B13" s="888"/>
      <c r="C13" s="1209"/>
      <c r="D13" s="1210">
        <f t="shared" si="2"/>
        <v>0</v>
      </c>
      <c r="E13" s="888"/>
      <c r="F13" s="888"/>
      <c r="G13" s="888"/>
      <c r="H13" s="888"/>
      <c r="I13" s="888"/>
      <c r="J13" s="82">
        <f t="shared" si="1"/>
        <v>0</v>
      </c>
      <c r="K13" s="1209"/>
      <c r="L13" s="1210">
        <f>J13+K13</f>
        <v>0</v>
      </c>
      <c r="M13" s="1298"/>
    </row>
    <row r="14" spans="1:14" s="223" customFormat="1" ht="15" customHeight="1">
      <c r="A14" s="622" t="s">
        <v>1175</v>
      </c>
      <c r="B14" s="82">
        <f t="shared" ref="B14:I14" si="3">SUM(B15:B18)</f>
        <v>0</v>
      </c>
      <c r="C14" s="82">
        <f t="shared" si="3"/>
        <v>0</v>
      </c>
      <c r="D14" s="82"/>
      <c r="E14" s="82">
        <f t="shared" si="3"/>
        <v>0</v>
      </c>
      <c r="F14" s="82">
        <f t="shared" si="3"/>
        <v>0</v>
      </c>
      <c r="G14" s="82">
        <f t="shared" si="3"/>
        <v>0</v>
      </c>
      <c r="H14" s="82">
        <f t="shared" si="3"/>
        <v>0</v>
      </c>
      <c r="I14" s="82">
        <f t="shared" si="3"/>
        <v>0</v>
      </c>
      <c r="J14" s="82">
        <f t="shared" si="1"/>
        <v>0</v>
      </c>
      <c r="K14" s="82">
        <f>SUM(K15:K18)</f>
        <v>0</v>
      </c>
      <c r="L14" s="82">
        <f>D14+SUM(G14:H14)-SUM(I14:K14)</f>
        <v>0</v>
      </c>
      <c r="M14" s="1299"/>
    </row>
    <row r="15" spans="1:14" ht="15" customHeight="1">
      <c r="A15" s="228" t="s">
        <v>723</v>
      </c>
      <c r="B15" s="888"/>
      <c r="C15" s="1209"/>
      <c r="D15" s="1210">
        <f t="shared" si="2"/>
        <v>0</v>
      </c>
      <c r="E15" s="888"/>
      <c r="F15" s="888"/>
      <c r="G15" s="888"/>
      <c r="H15" s="888"/>
      <c r="I15" s="888"/>
      <c r="J15" s="82">
        <f t="shared" si="1"/>
        <v>0</v>
      </c>
      <c r="K15" s="1209"/>
      <c r="L15" s="1210">
        <f>J15+K15</f>
        <v>0</v>
      </c>
      <c r="M15" s="1298"/>
    </row>
    <row r="16" spans="1:14" ht="15" customHeight="1">
      <c r="A16" s="228"/>
      <c r="B16" s="888"/>
      <c r="C16" s="1209"/>
      <c r="D16" s="1210">
        <f t="shared" si="2"/>
        <v>0</v>
      </c>
      <c r="E16" s="888"/>
      <c r="F16" s="888"/>
      <c r="G16" s="888"/>
      <c r="H16" s="888"/>
      <c r="I16" s="888"/>
      <c r="J16" s="82">
        <f t="shared" si="1"/>
        <v>0</v>
      </c>
      <c r="K16" s="1209"/>
      <c r="L16" s="1210">
        <f>J16+K16</f>
        <v>0</v>
      </c>
      <c r="M16" s="1298"/>
    </row>
    <row r="17" spans="1:13" ht="15" customHeight="1">
      <c r="A17" s="1295"/>
      <c r="B17" s="888"/>
      <c r="C17" s="1209"/>
      <c r="D17" s="1210">
        <f t="shared" si="2"/>
        <v>0</v>
      </c>
      <c r="E17" s="888"/>
      <c r="F17" s="888"/>
      <c r="G17" s="888"/>
      <c r="H17" s="888"/>
      <c r="I17" s="888"/>
      <c r="J17" s="82">
        <f t="shared" si="1"/>
        <v>0</v>
      </c>
      <c r="K17" s="1209"/>
      <c r="L17" s="1210">
        <f>J17+K17</f>
        <v>0</v>
      </c>
      <c r="M17" s="1298"/>
    </row>
    <row r="18" spans="1:13" ht="15" customHeight="1">
      <c r="A18" s="1294"/>
      <c r="B18" s="888"/>
      <c r="C18" s="1209"/>
      <c r="D18" s="1210">
        <f t="shared" si="2"/>
        <v>0</v>
      </c>
      <c r="E18" s="888"/>
      <c r="F18" s="888"/>
      <c r="G18" s="888"/>
      <c r="H18" s="888"/>
      <c r="I18" s="888"/>
      <c r="J18" s="82">
        <f t="shared" si="1"/>
        <v>0</v>
      </c>
      <c r="K18" s="1209"/>
      <c r="L18" s="1210">
        <f>J18+K18</f>
        <v>0</v>
      </c>
      <c r="M18" s="1298"/>
    </row>
    <row r="19" spans="1:13" ht="15" customHeight="1">
      <c r="A19" s="1294"/>
      <c r="B19" s="1146"/>
      <c r="C19" s="1146"/>
      <c r="D19" s="1146"/>
      <c r="E19" s="1146"/>
      <c r="F19" s="1146"/>
      <c r="G19" s="1146"/>
      <c r="H19" s="1146"/>
      <c r="I19" s="1146"/>
      <c r="J19" s="82"/>
      <c r="K19" s="82"/>
      <c r="L19" s="82"/>
      <c r="M19" s="1300"/>
    </row>
    <row r="20" spans="1:13" s="556" customFormat="1" ht="15" customHeight="1" thickBot="1">
      <c r="A20" s="624" t="s">
        <v>1192</v>
      </c>
      <c r="B20" s="1296">
        <f>B9+B14</f>
        <v>0</v>
      </c>
      <c r="C20" s="1296">
        <f>C9+C14</f>
        <v>0</v>
      </c>
      <c r="D20" s="1296">
        <f>D9+D14</f>
        <v>0</v>
      </c>
      <c r="E20" s="1296">
        <f t="shared" ref="E20:L20" si="4">E9+E14</f>
        <v>0</v>
      </c>
      <c r="F20" s="1296">
        <f t="shared" si="4"/>
        <v>0</v>
      </c>
      <c r="G20" s="1296">
        <f t="shared" si="4"/>
        <v>0</v>
      </c>
      <c r="H20" s="1296">
        <f t="shared" si="4"/>
        <v>0</v>
      </c>
      <c r="I20" s="1296">
        <f t="shared" si="4"/>
        <v>0</v>
      </c>
      <c r="J20" s="1296">
        <f t="shared" si="4"/>
        <v>0</v>
      </c>
      <c r="K20" s="1296">
        <f>K9+K14</f>
        <v>0</v>
      </c>
      <c r="L20" s="1296">
        <f t="shared" si="4"/>
        <v>0</v>
      </c>
      <c r="M20" s="625">
        <f>SUM(M9:M19)</f>
        <v>0</v>
      </c>
    </row>
  </sheetData>
  <sheetProtection insertRows="0"/>
  <mergeCells count="6">
    <mergeCell ref="M7:M8"/>
    <mergeCell ref="A7:A8"/>
    <mergeCell ref="B7:D7"/>
    <mergeCell ref="E7:F7"/>
    <mergeCell ref="G7:I7"/>
    <mergeCell ref="J7:L7"/>
  </mergeCells>
  <phoneticPr fontId="5" type="noConversion"/>
  <printOptions horizontalCentered="1"/>
  <pageMargins left="0.70866141732283472" right="0.70866141732283472" top="0.74803149606299213" bottom="0.74803149606299213" header="0.31496062992125984" footer="0.31496062992125984"/>
  <pageSetup paperSize="9" scale="85" fitToHeight="0" orientation="landscape" blackAndWhite="1" verticalDpi="1200" r:id="rId1"/>
  <headerFooter alignWithMargins="0"/>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pageSetUpPr fitToPage="1"/>
  </sheetPr>
  <dimension ref="A1:G51"/>
  <sheetViews>
    <sheetView showZeros="0" view="pageBreakPreview" zoomScaleSheetLayoutView="100" workbookViewId="0">
      <selection activeCell="I9" sqref="I9"/>
    </sheetView>
  </sheetViews>
  <sheetFormatPr defaultColWidth="9.140625" defaultRowHeight="12" customHeight="1"/>
  <cols>
    <col min="1" max="1" width="6.7109375" style="223" customWidth="1"/>
    <col min="2" max="2" width="25.7109375" style="223" customWidth="1"/>
    <col min="3" max="5" width="12.7109375" style="223" customWidth="1"/>
    <col min="6" max="6" width="14.7109375" style="223" customWidth="1"/>
    <col min="7" max="7" width="12.7109375" style="223" customWidth="1"/>
    <col min="8" max="16384" width="9.140625" style="223"/>
  </cols>
  <sheetData>
    <row r="1" spans="1:7" s="293" customFormat="1" ht="15" customHeight="1">
      <c r="A1" s="2691" t="str">
        <f>HYPERLINK("#资产表审定!A1","返回资产表审定")</f>
        <v>返回资产表审定</v>
      </c>
      <c r="B1" s="2692" t="str">
        <f>HYPERLINK("#资产表原报!A1","返回资产表原报")</f>
        <v>返回资产表原报</v>
      </c>
    </row>
    <row r="2" spans="1:7" s="595" customFormat="1" ht="30" customHeight="1">
      <c r="A2" s="594" t="s">
        <v>1147</v>
      </c>
      <c r="B2" s="594"/>
      <c r="C2" s="594"/>
      <c r="D2" s="594"/>
      <c r="E2" s="594"/>
      <c r="F2" s="594"/>
      <c r="G2" s="594"/>
    </row>
    <row r="3" spans="1:7" s="935" customFormat="1" ht="11.25">
      <c r="A3" s="939"/>
      <c r="B3" s="939"/>
      <c r="C3" s="943"/>
      <c r="D3" s="1003"/>
      <c r="E3" s="943"/>
      <c r="F3" s="939"/>
      <c r="G3" s="944" t="str">
        <f>"单位："&amp;表头!$C$5</f>
        <v>单位：人民币元</v>
      </c>
    </row>
    <row r="4" spans="1:7" s="951" customFormat="1">
      <c r="A4" s="1155" t="str">
        <f>"客户："&amp;表头!C3</f>
        <v>客户：</v>
      </c>
      <c r="B4" s="946"/>
      <c r="C4" s="1221"/>
      <c r="D4" s="948" t="str">
        <f>"编制人员："&amp;表头!$C$6</f>
        <v>编制人员：</v>
      </c>
      <c r="E4" s="1221"/>
      <c r="F4" s="946" t="s">
        <v>1460</v>
      </c>
      <c r="G4" s="2085" t="s">
        <v>601</v>
      </c>
    </row>
    <row r="5" spans="1:7" s="951" customFormat="1" ht="11.25">
      <c r="A5" s="1155" t="str">
        <f>"报表截止日："&amp;TEXT(表头!C4,"yyyy-mm-dd")</f>
        <v>报表截止日：2019-12-31</v>
      </c>
      <c r="B5" s="946"/>
      <c r="C5" s="1221"/>
      <c r="D5" s="948" t="str">
        <f>"会计主管："&amp;表头!$C$7</f>
        <v>会计主管：</v>
      </c>
      <c r="E5" s="1221"/>
      <c r="F5" s="946" t="s">
        <v>1461</v>
      </c>
      <c r="G5" s="950"/>
    </row>
    <row r="6" spans="1:7" s="306" customFormat="1" ht="8.1" customHeight="1">
      <c r="A6" s="14"/>
      <c r="B6" s="14"/>
      <c r="C6" s="14"/>
      <c r="D6" s="14"/>
      <c r="E6" s="14"/>
      <c r="F6" s="14"/>
      <c r="G6" s="14"/>
    </row>
    <row r="7" spans="1:7" ht="15" customHeight="1" thickBot="1">
      <c r="A7" s="183" t="s">
        <v>602</v>
      </c>
      <c r="B7" s="12"/>
      <c r="C7" s="12"/>
      <c r="D7" s="12"/>
      <c r="E7" s="12"/>
      <c r="F7" s="12"/>
      <c r="G7" s="12"/>
    </row>
    <row r="8" spans="1:7" ht="15" customHeight="1">
      <c r="A8" s="933" t="s">
        <v>398</v>
      </c>
      <c r="B8" s="929" t="s">
        <v>913</v>
      </c>
      <c r="C8" s="929" t="s">
        <v>1593</v>
      </c>
      <c r="D8" s="929" t="s">
        <v>916</v>
      </c>
      <c r="E8" s="253" t="s">
        <v>603</v>
      </c>
      <c r="F8" s="929" t="s">
        <v>1148</v>
      </c>
      <c r="G8" s="934" t="s">
        <v>7</v>
      </c>
    </row>
    <row r="9" spans="1:7" s="311" customFormat="1" ht="15" customHeight="1">
      <c r="A9" s="1243">
        <v>1</v>
      </c>
      <c r="B9" s="1244"/>
      <c r="C9" s="1245"/>
      <c r="D9" s="1245"/>
      <c r="E9" s="888"/>
      <c r="F9" s="1254"/>
      <c r="G9" s="1255"/>
    </row>
    <row r="10" spans="1:7" s="311" customFormat="1" ht="15" customHeight="1">
      <c r="A10" s="1243">
        <v>2</v>
      </c>
      <c r="B10" s="1244"/>
      <c r="C10" s="1245"/>
      <c r="D10" s="1245"/>
      <c r="E10" s="888"/>
      <c r="F10" s="1254"/>
      <c r="G10" s="1255"/>
    </row>
    <row r="11" spans="1:7" s="311" customFormat="1" ht="15" customHeight="1">
      <c r="A11" s="1243">
        <v>3</v>
      </c>
      <c r="B11" s="1244"/>
      <c r="C11" s="1245"/>
      <c r="D11" s="1245"/>
      <c r="E11" s="888"/>
      <c r="F11" s="1254"/>
      <c r="G11" s="1255"/>
    </row>
    <row r="12" spans="1:7" s="311" customFormat="1" ht="15" customHeight="1">
      <c r="A12" s="1243">
        <v>4</v>
      </c>
      <c r="B12" s="1244"/>
      <c r="C12" s="1245"/>
      <c r="D12" s="1245"/>
      <c r="E12" s="888"/>
      <c r="F12" s="1254"/>
      <c r="G12" s="1255"/>
    </row>
    <row r="13" spans="1:7" s="311" customFormat="1" ht="15" customHeight="1">
      <c r="A13" s="1243">
        <v>5</v>
      </c>
      <c r="B13" s="1244"/>
      <c r="C13" s="1245"/>
      <c r="D13" s="1245"/>
      <c r="E13" s="888"/>
      <c r="F13" s="1254"/>
      <c r="G13" s="1255"/>
    </row>
    <row r="14" spans="1:7" s="311" customFormat="1" ht="15" customHeight="1">
      <c r="A14" s="1243">
        <v>6</v>
      </c>
      <c r="B14" s="1244"/>
      <c r="C14" s="1245"/>
      <c r="D14" s="1245"/>
      <c r="E14" s="888"/>
      <c r="F14" s="1254"/>
      <c r="G14" s="1255"/>
    </row>
    <row r="15" spans="1:7" s="311" customFormat="1" ht="15" customHeight="1">
      <c r="A15" s="1243">
        <v>7</v>
      </c>
      <c r="B15" s="1244"/>
      <c r="C15" s="1245"/>
      <c r="D15" s="1245"/>
      <c r="E15" s="888"/>
      <c r="F15" s="1254"/>
      <c r="G15" s="1255"/>
    </row>
    <row r="16" spans="1:7" s="311" customFormat="1" ht="15" customHeight="1">
      <c r="A16" s="1243">
        <v>8</v>
      </c>
      <c r="B16" s="1244"/>
      <c r="C16" s="1245"/>
      <c r="D16" s="1245"/>
      <c r="E16" s="888"/>
      <c r="F16" s="1254"/>
      <c r="G16" s="1255"/>
    </row>
    <row r="17" spans="1:7" ht="15" customHeight="1" thickBot="1">
      <c r="A17" s="1246"/>
      <c r="B17" s="1247"/>
      <c r="C17" s="1248"/>
      <c r="D17" s="1248"/>
      <c r="E17" s="84"/>
      <c r="F17" s="1256"/>
      <c r="G17" s="1257"/>
    </row>
    <row r="18" spans="1:7" ht="15" customHeight="1" thickBot="1">
      <c r="A18" s="1216" t="s">
        <v>1433</v>
      </c>
      <c r="B18" s="1216"/>
      <c r="C18" s="1249"/>
      <c r="D18" s="1249"/>
      <c r="E18" s="12"/>
      <c r="F18" s="1216"/>
      <c r="G18" s="1216"/>
    </row>
    <row r="19" spans="1:7" ht="15" customHeight="1">
      <c r="A19" s="933" t="s">
        <v>398</v>
      </c>
      <c r="B19" s="929" t="s">
        <v>913</v>
      </c>
      <c r="C19" s="1250" t="s">
        <v>1593</v>
      </c>
      <c r="D19" s="1250" t="s">
        <v>916</v>
      </c>
      <c r="E19" s="253" t="s">
        <v>603</v>
      </c>
      <c r="F19" s="929" t="s">
        <v>1148</v>
      </c>
      <c r="G19" s="934" t="s">
        <v>1149</v>
      </c>
    </row>
    <row r="20" spans="1:7" ht="15" customHeight="1">
      <c r="A20" s="1243">
        <v>1</v>
      </c>
      <c r="B20" s="1244"/>
      <c r="C20" s="1245"/>
      <c r="D20" s="1245"/>
      <c r="E20" s="888"/>
      <c r="F20" s="1254"/>
      <c r="G20" s="1255"/>
    </row>
    <row r="21" spans="1:7" ht="15" customHeight="1">
      <c r="A21" s="1243">
        <v>2</v>
      </c>
      <c r="B21" s="1244"/>
      <c r="C21" s="1245"/>
      <c r="D21" s="1245"/>
      <c r="E21" s="888"/>
      <c r="F21" s="1254"/>
      <c r="G21" s="1255"/>
    </row>
    <row r="22" spans="1:7" ht="15" customHeight="1">
      <c r="A22" s="1243">
        <v>3</v>
      </c>
      <c r="B22" s="1244"/>
      <c r="C22" s="1245"/>
      <c r="D22" s="1245"/>
      <c r="E22" s="888"/>
      <c r="F22" s="1254"/>
      <c r="G22" s="1255"/>
    </row>
    <row r="23" spans="1:7" ht="15" customHeight="1">
      <c r="A23" s="1243">
        <v>4</v>
      </c>
      <c r="B23" s="1244"/>
      <c r="C23" s="1245"/>
      <c r="D23" s="1245"/>
      <c r="E23" s="888"/>
      <c r="F23" s="1254"/>
      <c r="G23" s="1255"/>
    </row>
    <row r="24" spans="1:7" ht="15" customHeight="1">
      <c r="A24" s="1243">
        <v>5</v>
      </c>
      <c r="B24" s="1244"/>
      <c r="C24" s="1245"/>
      <c r="D24" s="1245"/>
      <c r="E24" s="888"/>
      <c r="F24" s="1254"/>
      <c r="G24" s="1255"/>
    </row>
    <row r="25" spans="1:7" ht="15" customHeight="1">
      <c r="A25" s="1243">
        <v>6</v>
      </c>
      <c r="B25" s="1244"/>
      <c r="C25" s="1245"/>
      <c r="D25" s="1245"/>
      <c r="E25" s="888"/>
      <c r="F25" s="1254"/>
      <c r="G25" s="1255"/>
    </row>
    <row r="26" spans="1:7" ht="15" customHeight="1">
      <c r="A26" s="1243">
        <v>7</v>
      </c>
      <c r="B26" s="1244"/>
      <c r="C26" s="1245"/>
      <c r="D26" s="1245"/>
      <c r="E26" s="888"/>
      <c r="F26" s="1254"/>
      <c r="G26" s="1255"/>
    </row>
    <row r="27" spans="1:7" ht="15" customHeight="1">
      <c r="A27" s="1243">
        <v>8</v>
      </c>
      <c r="B27" s="1244"/>
      <c r="C27" s="1245"/>
      <c r="D27" s="1245"/>
      <c r="E27" s="888"/>
      <c r="F27" s="1254"/>
      <c r="G27" s="1255"/>
    </row>
    <row r="28" spans="1:7" ht="15" customHeight="1" thickBot="1">
      <c r="A28" s="1246"/>
      <c r="B28" s="1247"/>
      <c r="C28" s="1248"/>
      <c r="D28" s="1248"/>
      <c r="E28" s="84"/>
      <c r="F28" s="1256"/>
      <c r="G28" s="1257"/>
    </row>
    <row r="29" spans="1:7" s="296" customFormat="1" ht="15" customHeight="1" thickBot="1">
      <c r="A29" s="1216" t="s">
        <v>604</v>
      </c>
      <c r="B29" s="1216"/>
      <c r="C29" s="1249"/>
      <c r="D29" s="1249"/>
      <c r="E29" s="12"/>
      <c r="F29" s="1216"/>
      <c r="G29" s="1216"/>
    </row>
    <row r="30" spans="1:7" ht="15" customHeight="1">
      <c r="A30" s="933" t="s">
        <v>398</v>
      </c>
      <c r="B30" s="929" t="s">
        <v>913</v>
      </c>
      <c r="C30" s="1250" t="s">
        <v>1593</v>
      </c>
      <c r="D30" s="1250" t="s">
        <v>916</v>
      </c>
      <c r="E30" s="253" t="s">
        <v>603</v>
      </c>
      <c r="F30" s="929" t="s">
        <v>1148</v>
      </c>
      <c r="G30" s="934" t="s">
        <v>1149</v>
      </c>
    </row>
    <row r="31" spans="1:7" s="311" customFormat="1" ht="15" customHeight="1">
      <c r="A31" s="1243">
        <v>1</v>
      </c>
      <c r="B31" s="1244"/>
      <c r="C31" s="1245"/>
      <c r="D31" s="1245"/>
      <c r="E31" s="888"/>
      <c r="F31" s="1254"/>
      <c r="G31" s="1255"/>
    </row>
    <row r="32" spans="1:7" s="311" customFormat="1" ht="15" customHeight="1">
      <c r="A32" s="1243">
        <v>2</v>
      </c>
      <c r="B32" s="1244"/>
      <c r="C32" s="1245"/>
      <c r="D32" s="1245"/>
      <c r="E32" s="888"/>
      <c r="F32" s="1254"/>
      <c r="G32" s="1255"/>
    </row>
    <row r="33" spans="1:7" s="311" customFormat="1" ht="15" customHeight="1">
      <c r="A33" s="1243">
        <v>3</v>
      </c>
      <c r="B33" s="1244"/>
      <c r="C33" s="1245"/>
      <c r="D33" s="1245"/>
      <c r="E33" s="888"/>
      <c r="F33" s="1254"/>
      <c r="G33" s="1255"/>
    </row>
    <row r="34" spans="1:7" s="311" customFormat="1" ht="15" customHeight="1">
      <c r="A34" s="1243">
        <v>4</v>
      </c>
      <c r="B34" s="1244"/>
      <c r="C34" s="1245"/>
      <c r="D34" s="1245"/>
      <c r="E34" s="888"/>
      <c r="F34" s="1254"/>
      <c r="G34" s="1255"/>
    </row>
    <row r="35" spans="1:7" s="311" customFormat="1" ht="15" customHeight="1">
      <c r="A35" s="1243">
        <v>5</v>
      </c>
      <c r="B35" s="1244"/>
      <c r="C35" s="1245"/>
      <c r="D35" s="1245"/>
      <c r="E35" s="888"/>
      <c r="F35" s="1254"/>
      <c r="G35" s="1255"/>
    </row>
    <row r="36" spans="1:7" s="311" customFormat="1" ht="15" customHeight="1">
      <c r="A36" s="1243">
        <v>6</v>
      </c>
      <c r="B36" s="1244"/>
      <c r="C36" s="1245"/>
      <c r="D36" s="1245"/>
      <c r="E36" s="888"/>
      <c r="F36" s="1254"/>
      <c r="G36" s="1255"/>
    </row>
    <row r="37" spans="1:7" s="311" customFormat="1" ht="15" customHeight="1">
      <c r="A37" s="1243">
        <v>7</v>
      </c>
      <c r="B37" s="1244"/>
      <c r="C37" s="1245"/>
      <c r="D37" s="1245"/>
      <c r="E37" s="888"/>
      <c r="F37" s="1254"/>
      <c r="G37" s="1255"/>
    </row>
    <row r="38" spans="1:7" s="311" customFormat="1" ht="15" customHeight="1">
      <c r="A38" s="1243">
        <v>8</v>
      </c>
      <c r="B38" s="1244"/>
      <c r="C38" s="1245"/>
      <c r="D38" s="1245"/>
      <c r="E38" s="888"/>
      <c r="F38" s="1254"/>
      <c r="G38" s="1255"/>
    </row>
    <row r="39" spans="1:7" ht="15" customHeight="1" thickBot="1">
      <c r="A39" s="1246"/>
      <c r="B39" s="1247"/>
      <c r="C39" s="1248"/>
      <c r="D39" s="1248"/>
      <c r="E39" s="84"/>
      <c r="F39" s="1256"/>
      <c r="G39" s="1257"/>
    </row>
    <row r="40" spans="1:7" s="430" customFormat="1" ht="15.75" customHeight="1" thickBot="1">
      <c r="A40" s="1251" t="s">
        <v>740</v>
      </c>
      <c r="B40" s="1252"/>
      <c r="C40" s="1252"/>
      <c r="D40" s="1252"/>
      <c r="F40" s="1252"/>
      <c r="G40" s="1252"/>
    </row>
    <row r="41" spans="1:7" ht="15.75" customHeight="1">
      <c r="A41" s="933" t="s">
        <v>398</v>
      </c>
      <c r="B41" s="929" t="s">
        <v>913</v>
      </c>
      <c r="C41" s="1250" t="s">
        <v>1593</v>
      </c>
      <c r="D41" s="1250" t="s">
        <v>916</v>
      </c>
      <c r="E41" s="429" t="s">
        <v>603</v>
      </c>
      <c r="F41" s="929" t="s">
        <v>1148</v>
      </c>
      <c r="G41" s="934" t="s">
        <v>741</v>
      </c>
    </row>
    <row r="42" spans="1:7" ht="15.75" customHeight="1">
      <c r="A42" s="1243">
        <v>1</v>
      </c>
      <c r="B42" s="1244"/>
      <c r="C42" s="1253"/>
      <c r="D42" s="1253"/>
      <c r="E42" s="888"/>
      <c r="F42" s="1254"/>
      <c r="G42" s="1255"/>
    </row>
    <row r="43" spans="1:7" ht="15.75" customHeight="1">
      <c r="A43" s="1243">
        <v>2</v>
      </c>
      <c r="B43" s="1244"/>
      <c r="C43" s="1253"/>
      <c r="D43" s="1253"/>
      <c r="E43" s="888"/>
      <c r="F43" s="1254"/>
      <c r="G43" s="1255"/>
    </row>
    <row r="44" spans="1:7" ht="15.75" customHeight="1">
      <c r="A44" s="1243">
        <v>3</v>
      </c>
      <c r="B44" s="1244"/>
      <c r="C44" s="1253"/>
      <c r="D44" s="1253"/>
      <c r="E44" s="888"/>
      <c r="F44" s="1254"/>
      <c r="G44" s="1255"/>
    </row>
    <row r="45" spans="1:7" ht="15.75" customHeight="1">
      <c r="A45" s="1243">
        <v>4</v>
      </c>
      <c r="B45" s="1244"/>
      <c r="C45" s="1253"/>
      <c r="D45" s="1253"/>
      <c r="E45" s="888"/>
      <c r="F45" s="1254"/>
      <c r="G45" s="1255"/>
    </row>
    <row r="46" spans="1:7" ht="15.75" customHeight="1">
      <c r="A46" s="1243">
        <v>5</v>
      </c>
      <c r="B46" s="1244"/>
      <c r="C46" s="1253"/>
      <c r="D46" s="1253"/>
      <c r="E46" s="888"/>
      <c r="F46" s="1254"/>
      <c r="G46" s="1255"/>
    </row>
    <row r="47" spans="1:7" ht="15.75" customHeight="1">
      <c r="A47" s="1243">
        <v>6</v>
      </c>
      <c r="B47" s="1244"/>
      <c r="C47" s="1253"/>
      <c r="D47" s="1253"/>
      <c r="E47" s="888"/>
      <c r="F47" s="1254"/>
      <c r="G47" s="1255"/>
    </row>
    <row r="48" spans="1:7" ht="15.75" customHeight="1">
      <c r="A48" s="1243">
        <v>7</v>
      </c>
      <c r="B48" s="1244"/>
      <c r="C48" s="1253"/>
      <c r="D48" s="1253"/>
      <c r="E48" s="888"/>
      <c r="F48" s="1254"/>
      <c r="G48" s="1255"/>
    </row>
    <row r="49" spans="1:7" ht="15.75" customHeight="1">
      <c r="A49" s="1243">
        <v>8</v>
      </c>
      <c r="B49" s="1244"/>
      <c r="C49" s="1253"/>
      <c r="D49" s="1253"/>
      <c r="E49" s="888"/>
      <c r="F49" s="1254"/>
      <c r="G49" s="1255"/>
    </row>
    <row r="50" spans="1:7" ht="15.75" customHeight="1" thickBot="1">
      <c r="A50" s="1246"/>
      <c r="B50" s="1247"/>
      <c r="C50" s="1248"/>
      <c r="D50" s="1248"/>
      <c r="E50" s="84"/>
      <c r="F50" s="1256"/>
      <c r="G50" s="1257"/>
    </row>
    <row r="51" spans="1:7" ht="12" customHeight="1">
      <c r="F51" s="597"/>
      <c r="G51" s="597"/>
    </row>
  </sheetData>
  <sheetProtection insertRows="0" deleteRows="0"/>
  <dataConsolidate/>
  <phoneticPr fontId="5" type="noConversion"/>
  <dataValidations count="1">
    <dataValidation type="list" allowBlank="1" showInputMessage="1" showErrorMessage="1" sqref="F31:F39 F20:F28 F9:F17 F42:F50">
      <formula1>"银行承兑汇票,商业承兑汇票"</formula1>
    </dataValidation>
  </dataValidations>
  <printOptions horizontalCentered="1"/>
  <pageMargins left="0.70866141732283472" right="0.70866141732283472" top="0.74803149606299213" bottom="0.74803149606299213" header="0.31496062992125984" footer="0.31496062992125984"/>
  <pageSetup paperSize="9" scale="99" fitToHeight="0" orientation="portrait" blackAndWhite="1" verticalDpi="1200" r:id="rId1"/>
  <headerFooter alignWithMargins="0"/>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AQ1826"/>
  <sheetViews>
    <sheetView showZeros="0" view="pageBreakPreview" zoomScaleSheetLayoutView="100" workbookViewId="0">
      <pane xSplit="2" ySplit="8" topLeftCell="K9" activePane="bottomRight" state="frozen"/>
      <selection activeCell="I9" sqref="I9"/>
      <selection pane="topRight" activeCell="I9" sqref="I9"/>
      <selection pane="bottomLeft" activeCell="I9" sqref="I9"/>
      <selection pane="bottomRight" activeCell="T34" sqref="T34"/>
    </sheetView>
  </sheetViews>
  <sheetFormatPr defaultColWidth="9.140625" defaultRowHeight="12" customHeight="1"/>
  <cols>
    <col min="1" max="1" width="5.7109375" style="311" customWidth="1"/>
    <col min="2" max="2" width="23.85546875" style="311" bestFit="1" customWidth="1"/>
    <col min="3" max="3" width="11.7109375" style="307" customWidth="1"/>
    <col min="4" max="17" width="10.5703125" style="311" customWidth="1"/>
    <col min="18" max="21" width="10.5703125" style="223" customWidth="1"/>
    <col min="22" max="22" width="10.5703125" style="316" customWidth="1"/>
    <col min="23" max="30" width="10.5703125" style="311" customWidth="1"/>
    <col min="31" max="31" width="10.5703125" style="636" customWidth="1"/>
    <col min="32" max="32" width="9.140625" style="311"/>
    <col min="33" max="33" width="9.140625" style="223" customWidth="1"/>
    <col min="34" max="34" width="9.140625" style="311"/>
    <col min="35" max="35" width="11.5703125" style="311" customWidth="1"/>
    <col min="36" max="36" width="10.85546875" style="311" customWidth="1"/>
    <col min="37" max="37" width="10.140625" style="311" customWidth="1"/>
    <col min="38" max="39" width="9.140625" style="311"/>
    <col min="40" max="40" width="15" style="311" customWidth="1"/>
    <col min="41" max="42" width="14.85546875" style="311" bestFit="1" customWidth="1"/>
    <col min="43" max="16384" width="9.140625" style="311"/>
  </cols>
  <sheetData>
    <row r="1" spans="1:43" s="312" customFormat="1" ht="15" customHeight="1">
      <c r="A1" s="2691" t="str">
        <f>HYPERLINK("#资产表审定!A1","返回资产表审定")</f>
        <v>返回资产表审定</v>
      </c>
      <c r="B1" s="2692" t="str">
        <f>HYPERLINK("#资产表原报!A1","返回资产表原报")</f>
        <v>返回资产表原报</v>
      </c>
      <c r="C1" s="606"/>
      <c r="R1" s="293"/>
      <c r="S1" s="293"/>
      <c r="T1" s="293"/>
      <c r="U1" s="293"/>
      <c r="V1" s="313"/>
      <c r="AE1" s="1286"/>
      <c r="AG1" s="293"/>
    </row>
    <row r="2" spans="1:43" s="615" customFormat="1" ht="30" customHeight="1">
      <c r="A2" s="2816" t="s">
        <v>1164</v>
      </c>
      <c r="B2" s="2816"/>
      <c r="C2" s="2816"/>
      <c r="D2" s="2816"/>
      <c r="E2" s="2816"/>
      <c r="F2" s="2816"/>
      <c r="G2" s="2816"/>
      <c r="H2" s="2816"/>
      <c r="I2" s="2816"/>
      <c r="J2" s="2816"/>
      <c r="K2" s="2816"/>
      <c r="L2" s="2816"/>
      <c r="M2" s="2816"/>
      <c r="N2" s="2816"/>
      <c r="O2" s="2816"/>
      <c r="P2" s="2816"/>
      <c r="Q2" s="2816"/>
      <c r="R2" s="917"/>
      <c r="S2" s="917"/>
      <c r="T2" s="917"/>
      <c r="U2" s="917"/>
      <c r="V2" s="917" t="s">
        <v>1434</v>
      </c>
      <c r="Y2" s="917"/>
      <c r="AA2" s="917"/>
      <c r="AC2" s="917"/>
      <c r="AD2" s="917"/>
      <c r="AE2" s="1287"/>
      <c r="AG2" s="294"/>
    </row>
    <row r="3" spans="1:43" s="935" customFormat="1">
      <c r="A3" s="943"/>
      <c r="B3" s="943"/>
      <c r="C3" s="940"/>
      <c r="D3" s="943"/>
      <c r="E3" s="943"/>
      <c r="F3" s="943"/>
      <c r="G3" s="943"/>
      <c r="H3" s="1268"/>
      <c r="I3" s="1268"/>
      <c r="J3" s="1268"/>
      <c r="K3" s="1268"/>
      <c r="L3" s="939"/>
      <c r="M3" s="1216"/>
      <c r="N3" s="1216"/>
      <c r="O3" s="939"/>
      <c r="P3" s="939"/>
      <c r="Q3" s="944" t="str">
        <f>"单位："&amp;表头!$C$5</f>
        <v>单位：人民币元</v>
      </c>
      <c r="R3" s="1268"/>
      <c r="S3" s="1268"/>
      <c r="T3" s="1268"/>
      <c r="U3" s="1268"/>
      <c r="V3" s="1269"/>
      <c r="W3" s="1268"/>
      <c r="X3" s="1268"/>
      <c r="Y3" s="1268"/>
      <c r="Z3" s="939"/>
      <c r="AA3" s="1216"/>
      <c r="AB3" s="1216"/>
      <c r="AC3" s="939"/>
      <c r="AD3" s="939"/>
      <c r="AE3" s="944" t="str">
        <f>"单位："&amp;表头!$C$5</f>
        <v>单位：人民币元</v>
      </c>
      <c r="AG3" s="223"/>
    </row>
    <row r="4" spans="1:43" s="951" customFormat="1">
      <c r="A4" s="1155" t="str">
        <f>"客户："&amp;表头!C3</f>
        <v>客户：</v>
      </c>
      <c r="B4" s="946"/>
      <c r="C4" s="950"/>
      <c r="D4" s="946"/>
      <c r="E4" s="946"/>
      <c r="F4" s="946"/>
      <c r="G4" s="946"/>
      <c r="H4" s="948" t="str">
        <f>"编制人员："&amp;表头!$C$6</f>
        <v>编制人员：</v>
      </c>
      <c r="I4" s="1268"/>
      <c r="J4" s="1268"/>
      <c r="K4" s="971"/>
      <c r="L4" s="950"/>
      <c r="M4" s="950"/>
      <c r="N4" s="950"/>
      <c r="O4" s="946"/>
      <c r="P4" s="971" t="s">
        <v>1460</v>
      </c>
      <c r="Q4" s="971" t="s">
        <v>268</v>
      </c>
      <c r="R4" s="1268"/>
      <c r="S4" s="1268"/>
      <c r="T4" s="1268"/>
      <c r="U4" s="1268"/>
      <c r="V4" s="1269"/>
      <c r="W4" s="1268"/>
      <c r="X4" s="1268"/>
      <c r="Y4" s="950"/>
      <c r="Z4" s="948" t="str">
        <f>"编制人员："&amp;表头!$C$6</f>
        <v>编制人员：</v>
      </c>
      <c r="AA4" s="946"/>
      <c r="AB4" s="946"/>
      <c r="AC4" s="946"/>
      <c r="AD4" s="950" t="s">
        <v>1460</v>
      </c>
      <c r="AE4" s="2085" t="s">
        <v>268</v>
      </c>
      <c r="AG4" s="305"/>
    </row>
    <row r="5" spans="1:43" s="951" customFormat="1">
      <c r="A5" s="1155" t="str">
        <f>"报表截止日："&amp;TEXT(表头!C4,"yyyy-mm-dd")</f>
        <v>报表截止日：2019-12-31</v>
      </c>
      <c r="B5" s="946"/>
      <c r="C5" s="950"/>
      <c r="D5" s="946"/>
      <c r="E5" s="946"/>
      <c r="F5" s="946"/>
      <c r="G5" s="946"/>
      <c r="H5" s="948" t="str">
        <f>"会计主管："&amp;表头!$C$7</f>
        <v>会计主管：</v>
      </c>
      <c r="I5" s="1268"/>
      <c r="J5" s="1268"/>
      <c r="K5" s="971"/>
      <c r="L5" s="950"/>
      <c r="M5" s="950"/>
      <c r="N5" s="950"/>
      <c r="O5" s="946"/>
      <c r="P5" s="971" t="s">
        <v>1461</v>
      </c>
      <c r="Q5" s="971"/>
      <c r="R5" s="1268"/>
      <c r="S5" s="1268"/>
      <c r="T5" s="1268"/>
      <c r="U5" s="1268"/>
      <c r="V5" s="1269"/>
      <c r="W5" s="1268"/>
      <c r="X5" s="1268"/>
      <c r="Y5" s="950"/>
      <c r="Z5" s="948" t="str">
        <f>"会计主管："&amp;表头!$C$7</f>
        <v>会计主管：</v>
      </c>
      <c r="AA5" s="946"/>
      <c r="AB5" s="946"/>
      <c r="AC5" s="946"/>
      <c r="AD5" s="950" t="s">
        <v>1461</v>
      </c>
      <c r="AE5" s="950"/>
      <c r="AG5" s="305"/>
    </row>
    <row r="6" spans="1:43" s="601" customFormat="1" ht="12.75" customHeight="1" thickBot="1">
      <c r="A6" s="599"/>
      <c r="B6" s="599"/>
      <c r="C6" s="607"/>
      <c r="D6" s="599"/>
      <c r="E6" s="599"/>
      <c r="F6" s="599"/>
      <c r="G6" s="599"/>
      <c r="H6" s="599"/>
      <c r="I6" s="599"/>
      <c r="J6" s="599"/>
      <c r="K6" s="599"/>
      <c r="L6" s="599"/>
      <c r="M6" s="599"/>
      <c r="N6" s="599"/>
      <c r="O6" s="599"/>
      <c r="P6" s="599"/>
      <c r="Q6" s="599"/>
      <c r="R6" s="599"/>
      <c r="S6" s="599"/>
      <c r="T6" s="599"/>
      <c r="U6" s="599"/>
      <c r="V6" s="600"/>
      <c r="W6" s="599"/>
      <c r="X6" s="599"/>
      <c r="Y6" s="599"/>
      <c r="Z6" s="599"/>
      <c r="AA6" s="599"/>
      <c r="AB6" s="599"/>
      <c r="AC6" s="599"/>
      <c r="AD6" s="599"/>
      <c r="AE6" s="1288"/>
      <c r="AG6" s="306"/>
    </row>
    <row r="7" spans="1:43" s="616" customFormat="1" ht="11.45" customHeight="1">
      <c r="A7" s="2822" t="s">
        <v>1165</v>
      </c>
      <c r="B7" s="2824" t="s">
        <v>1166</v>
      </c>
      <c r="C7" s="2824" t="s">
        <v>1154</v>
      </c>
      <c r="D7" s="2826" t="s">
        <v>1159</v>
      </c>
      <c r="E7" s="2826"/>
      <c r="F7" s="2826"/>
      <c r="G7" s="2826"/>
      <c r="H7" s="2827" t="s">
        <v>830</v>
      </c>
      <c r="I7" s="2827"/>
      <c r="J7" s="2827"/>
      <c r="K7" s="2827"/>
      <c r="L7" s="2827"/>
      <c r="M7" s="2827"/>
      <c r="N7" s="2827"/>
      <c r="O7" s="2827"/>
      <c r="P7" s="2828" t="s">
        <v>1167</v>
      </c>
      <c r="Q7" s="2826" t="s">
        <v>1168</v>
      </c>
      <c r="R7" s="2826" t="s">
        <v>1163</v>
      </c>
      <c r="S7" s="2826"/>
      <c r="T7" s="2826"/>
      <c r="U7" s="2826"/>
      <c r="V7" s="2817" t="s">
        <v>828</v>
      </c>
      <c r="W7" s="2817"/>
      <c r="X7" s="2817"/>
      <c r="Y7" s="2817"/>
      <c r="Z7" s="2817"/>
      <c r="AA7" s="2817"/>
      <c r="AB7" s="2817"/>
      <c r="AC7" s="2817"/>
      <c r="AD7" s="2818" t="s">
        <v>2189</v>
      </c>
      <c r="AE7" s="2820" t="s">
        <v>598</v>
      </c>
      <c r="AG7" s="517" t="s">
        <v>2179</v>
      </c>
      <c r="AH7" s="616" t="s">
        <v>2199</v>
      </c>
    </row>
    <row r="8" spans="1:43" s="616" customFormat="1" ht="13.5" customHeight="1">
      <c r="A8" s="2823"/>
      <c r="B8" s="2825"/>
      <c r="C8" s="2825"/>
      <c r="D8" s="2044" t="s">
        <v>1155</v>
      </c>
      <c r="E8" s="2044" t="s">
        <v>1156</v>
      </c>
      <c r="F8" s="2044" t="s">
        <v>1157</v>
      </c>
      <c r="G8" s="2044" t="s">
        <v>1158</v>
      </c>
      <c r="H8" s="617" t="s">
        <v>1236</v>
      </c>
      <c r="I8" s="617" t="s">
        <v>708</v>
      </c>
      <c r="J8" s="617" t="s">
        <v>824</v>
      </c>
      <c r="K8" s="617" t="s">
        <v>12</v>
      </c>
      <c r="L8" s="617" t="s">
        <v>11</v>
      </c>
      <c r="M8" s="617" t="s">
        <v>10</v>
      </c>
      <c r="N8" s="617" t="s">
        <v>9</v>
      </c>
      <c r="O8" s="617" t="s">
        <v>8</v>
      </c>
      <c r="P8" s="2829"/>
      <c r="Q8" s="2830"/>
      <c r="R8" s="2044" t="s">
        <v>1160</v>
      </c>
      <c r="S8" s="2044" t="s">
        <v>1156</v>
      </c>
      <c r="T8" s="2044" t="s">
        <v>1161</v>
      </c>
      <c r="U8" s="2044" t="s">
        <v>1162</v>
      </c>
      <c r="V8" s="661" t="str">
        <f t="shared" ref="V8:AC8" si="0">H8</f>
        <v>0-6个月</v>
      </c>
      <c r="W8" s="661" t="str">
        <f t="shared" si="0"/>
        <v>6个月-1年</v>
      </c>
      <c r="X8" s="661" t="str">
        <f t="shared" si="0"/>
        <v>1年以内小计</v>
      </c>
      <c r="Y8" s="661" t="str">
        <f t="shared" si="0"/>
        <v>1-2年</v>
      </c>
      <c r="Z8" s="661" t="str">
        <f t="shared" si="0"/>
        <v>2-3年</v>
      </c>
      <c r="AA8" s="661" t="str">
        <f t="shared" si="0"/>
        <v>3-4年</v>
      </c>
      <c r="AB8" s="661" t="str">
        <f t="shared" si="0"/>
        <v>4-5年</v>
      </c>
      <c r="AC8" s="661" t="str">
        <f t="shared" si="0"/>
        <v>5年以上</v>
      </c>
      <c r="AD8" s="2819"/>
      <c r="AE8" s="2821"/>
      <c r="AG8" s="224"/>
      <c r="AH8" s="661" t="s">
        <v>12</v>
      </c>
      <c r="AI8" s="661" t="s">
        <v>11</v>
      </c>
      <c r="AJ8" s="661" t="s">
        <v>10</v>
      </c>
      <c r="AK8" s="661" t="s">
        <v>9</v>
      </c>
      <c r="AL8" s="661" t="s">
        <v>8</v>
      </c>
      <c r="AN8" s="616" t="s">
        <v>2618</v>
      </c>
      <c r="AO8" s="616" t="s">
        <v>2619</v>
      </c>
      <c r="AP8" s="616" t="s">
        <v>2620</v>
      </c>
      <c r="AQ8" s="616" t="s">
        <v>2621</v>
      </c>
    </row>
    <row r="9" spans="1:43" s="602" customFormat="1" ht="15" customHeight="1">
      <c r="A9" s="1968">
        <v>1</v>
      </c>
      <c r="B9" s="728" t="s">
        <v>2213</v>
      </c>
      <c r="C9" s="1224" t="s">
        <v>2214</v>
      </c>
      <c r="D9" s="1275"/>
      <c r="E9" s="1279">
        <f t="shared" ref="E9:E38" si="1">IF(D9&gt;0,0,-D9)</f>
        <v>0</v>
      </c>
      <c r="F9" s="1276"/>
      <c r="G9" s="1279">
        <f t="shared" ref="G9:G38" si="2">D9+E9+F9</f>
        <v>0</v>
      </c>
      <c r="H9" s="1278"/>
      <c r="I9" s="1278"/>
      <c r="J9" s="1279">
        <f t="shared" ref="J9:J38" si="3">SUM(H9:I9)</f>
        <v>0</v>
      </c>
      <c r="K9" s="1278"/>
      <c r="L9" s="1278"/>
      <c r="M9" s="1278"/>
      <c r="N9" s="1278"/>
      <c r="O9" s="1278"/>
      <c r="P9" s="1278"/>
      <c r="Q9" s="1278"/>
      <c r="R9" s="1279">
        <f t="shared" ref="R9:R38" si="4">D9+P9-Q9</f>
        <v>0</v>
      </c>
      <c r="S9" s="1279">
        <f t="shared" ref="S9:S38" si="5">IF(R9&gt;0,0,-R9)</f>
        <v>0</v>
      </c>
      <c r="T9" s="1280"/>
      <c r="U9" s="1279">
        <f t="shared" ref="U9:U38" si="6">SUM(R9:T9)</f>
        <v>0</v>
      </c>
      <c r="V9" s="1281"/>
      <c r="W9" s="1281"/>
      <c r="X9" s="1279">
        <f>W9+V9</f>
        <v>0</v>
      </c>
      <c r="Y9" s="1281"/>
      <c r="Z9" s="1281"/>
      <c r="AA9" s="1281"/>
      <c r="AB9" s="1281"/>
      <c r="AC9" s="1281"/>
      <c r="AD9" s="1278"/>
      <c r="AE9" s="1974"/>
      <c r="AG9" s="224">
        <f t="shared" ref="AG9:AG40" si="7">SUM(X9:AC9)-U9</f>
        <v>0</v>
      </c>
      <c r="AH9" s="602" t="b">
        <f>IF(Y9&lt;=J9,TRUE,FALSE)</f>
        <v>1</v>
      </c>
      <c r="AI9" s="602" t="b">
        <f t="shared" ref="AI9:AI38" si="8">IF(Z9&lt;=K9,TRUE,FALSE)</f>
        <v>1</v>
      </c>
      <c r="AJ9" s="602" t="b">
        <f t="shared" ref="AJ9:AJ38" si="9">IF(AA9&lt;=L9,TRUE,FALSE)</f>
        <v>1</v>
      </c>
      <c r="AK9" s="602" t="b">
        <f t="shared" ref="AK9:AK38" si="10">IF(AB9&lt;=M9,TRUE,FALSE)</f>
        <v>1</v>
      </c>
      <c r="AL9" s="602" t="b">
        <f t="shared" ref="AL9:AL38" si="11">IF(AC9&lt;=N9+O9,TRUE,FALSE)</f>
        <v>1</v>
      </c>
      <c r="AN9" s="2721">
        <f>D9-J9-K9-L9-M9-N9-O9</f>
        <v>0</v>
      </c>
      <c r="AO9" s="2721">
        <f>G9-J9-K9-L9-M9-N9-O9</f>
        <v>0</v>
      </c>
      <c r="AP9" s="2721">
        <f>R9-X9-Y9-Z9-AA9-AB9-AC9</f>
        <v>0</v>
      </c>
      <c r="AQ9" s="2721">
        <f>U9-X9-Y9-Z9-AA9-AB9-AC9</f>
        <v>0</v>
      </c>
    </row>
    <row r="10" spans="1:43" s="602" customFormat="1" ht="15" customHeight="1">
      <c r="A10" s="1968">
        <v>2</v>
      </c>
      <c r="B10" s="728"/>
      <c r="C10" s="1224"/>
      <c r="D10" s="1275"/>
      <c r="E10" s="1279">
        <f t="shared" si="1"/>
        <v>0</v>
      </c>
      <c r="F10" s="1276"/>
      <c r="G10" s="1279">
        <f t="shared" si="2"/>
        <v>0</v>
      </c>
      <c r="H10" s="1278"/>
      <c r="I10" s="1278"/>
      <c r="J10" s="1279">
        <f t="shared" si="3"/>
        <v>0</v>
      </c>
      <c r="K10" s="1278"/>
      <c r="L10" s="1278"/>
      <c r="M10" s="1278"/>
      <c r="N10" s="1278"/>
      <c r="O10" s="1278"/>
      <c r="P10" s="1278"/>
      <c r="Q10" s="1278"/>
      <c r="R10" s="1279">
        <f t="shared" si="4"/>
        <v>0</v>
      </c>
      <c r="S10" s="1279">
        <f t="shared" si="5"/>
        <v>0</v>
      </c>
      <c r="T10" s="1280"/>
      <c r="U10" s="1279">
        <f t="shared" si="6"/>
        <v>0</v>
      </c>
      <c r="V10" s="1281"/>
      <c r="W10" s="1281"/>
      <c r="X10" s="1279">
        <f t="shared" ref="X10:X38" si="12">W10+V10</f>
        <v>0</v>
      </c>
      <c r="Y10" s="1281"/>
      <c r="Z10" s="1281"/>
      <c r="AA10" s="1281"/>
      <c r="AB10" s="1281"/>
      <c r="AC10" s="1281"/>
      <c r="AD10" s="1278"/>
      <c r="AE10" s="1974"/>
      <c r="AG10" s="224">
        <f t="shared" si="7"/>
        <v>0</v>
      </c>
      <c r="AH10" s="602" t="b">
        <f t="shared" ref="AH10:AH38" si="13">IF(Y10&lt;=J10,TRUE,FALSE)</f>
        <v>1</v>
      </c>
      <c r="AI10" s="602" t="b">
        <f t="shared" si="8"/>
        <v>1</v>
      </c>
      <c r="AJ10" s="602" t="b">
        <f t="shared" si="9"/>
        <v>1</v>
      </c>
      <c r="AK10" s="602" t="b">
        <f t="shared" si="10"/>
        <v>1</v>
      </c>
      <c r="AL10" s="602" t="b">
        <f t="shared" si="11"/>
        <v>1</v>
      </c>
      <c r="AN10" s="2721">
        <f t="shared" ref="AN10:AN40" si="14">D10-J10-K10-L10-M10-N10-O10</f>
        <v>0</v>
      </c>
      <c r="AO10" s="2721">
        <f t="shared" ref="AO10:AO38" si="15">G10-J10-K10-L10-M10-N10-O10</f>
        <v>0</v>
      </c>
      <c r="AP10" s="2721">
        <f t="shared" ref="AP10:AP38" si="16">R10-X10-Y10-Z10-AA10-AB10-AC10</f>
        <v>0</v>
      </c>
      <c r="AQ10" s="2721">
        <f t="shared" ref="AQ10:AQ40" si="17">U10-X10-Y10-Z10-AA10-AB10-AC10</f>
        <v>0</v>
      </c>
    </row>
    <row r="11" spans="1:43" s="602" customFormat="1" ht="15" customHeight="1">
      <c r="A11" s="1968">
        <v>3</v>
      </c>
      <c r="B11" s="728"/>
      <c r="C11" s="1224"/>
      <c r="D11" s="1275"/>
      <c r="E11" s="1279">
        <f t="shared" si="1"/>
        <v>0</v>
      </c>
      <c r="F11" s="1276"/>
      <c r="G11" s="1279">
        <f t="shared" si="2"/>
        <v>0</v>
      </c>
      <c r="H11" s="1278"/>
      <c r="I11" s="1278"/>
      <c r="J11" s="1279">
        <f t="shared" si="3"/>
        <v>0</v>
      </c>
      <c r="K11" s="1278"/>
      <c r="L11" s="1278"/>
      <c r="M11" s="1278"/>
      <c r="N11" s="1278"/>
      <c r="O11" s="1278"/>
      <c r="P11" s="1278"/>
      <c r="Q11" s="1278"/>
      <c r="R11" s="1279">
        <f t="shared" si="4"/>
        <v>0</v>
      </c>
      <c r="S11" s="1279">
        <f t="shared" si="5"/>
        <v>0</v>
      </c>
      <c r="T11" s="1280"/>
      <c r="U11" s="1279">
        <f t="shared" si="6"/>
        <v>0</v>
      </c>
      <c r="V11" s="1281"/>
      <c r="W11" s="1281"/>
      <c r="X11" s="1279">
        <f t="shared" si="12"/>
        <v>0</v>
      </c>
      <c r="Y11" s="1281"/>
      <c r="Z11" s="1281"/>
      <c r="AA11" s="1281"/>
      <c r="AB11" s="1281"/>
      <c r="AC11" s="1281"/>
      <c r="AD11" s="1278"/>
      <c r="AE11" s="1974"/>
      <c r="AG11" s="224">
        <f t="shared" si="7"/>
        <v>0</v>
      </c>
      <c r="AH11" s="602" t="b">
        <f t="shared" si="13"/>
        <v>1</v>
      </c>
      <c r="AI11" s="602" t="b">
        <f t="shared" si="8"/>
        <v>1</v>
      </c>
      <c r="AJ11" s="602" t="b">
        <f t="shared" si="9"/>
        <v>1</v>
      </c>
      <c r="AK11" s="602" t="b">
        <f t="shared" si="10"/>
        <v>1</v>
      </c>
      <c r="AL11" s="602" t="b">
        <f t="shared" si="11"/>
        <v>1</v>
      </c>
      <c r="AN11" s="2721">
        <f t="shared" si="14"/>
        <v>0</v>
      </c>
      <c r="AO11" s="2721">
        <f t="shared" si="15"/>
        <v>0</v>
      </c>
      <c r="AP11" s="2721">
        <f t="shared" si="16"/>
        <v>0</v>
      </c>
      <c r="AQ11" s="2721">
        <f t="shared" si="17"/>
        <v>0</v>
      </c>
    </row>
    <row r="12" spans="1:43" s="602" customFormat="1" ht="15" customHeight="1">
      <c r="A12" s="1968">
        <v>4</v>
      </c>
      <c r="B12" s="728"/>
      <c r="C12" s="1224"/>
      <c r="D12" s="1275"/>
      <c r="E12" s="1279">
        <f t="shared" si="1"/>
        <v>0</v>
      </c>
      <c r="F12" s="1276"/>
      <c r="G12" s="1279">
        <f t="shared" si="2"/>
        <v>0</v>
      </c>
      <c r="H12" s="1278"/>
      <c r="I12" s="1278"/>
      <c r="J12" s="1279">
        <f t="shared" si="3"/>
        <v>0</v>
      </c>
      <c r="K12" s="1278"/>
      <c r="L12" s="1278"/>
      <c r="M12" s="1278"/>
      <c r="N12" s="1278"/>
      <c r="O12" s="1278"/>
      <c r="P12" s="1278"/>
      <c r="Q12" s="1278"/>
      <c r="R12" s="1279">
        <f t="shared" si="4"/>
        <v>0</v>
      </c>
      <c r="S12" s="1279">
        <f t="shared" si="5"/>
        <v>0</v>
      </c>
      <c r="T12" s="1280"/>
      <c r="U12" s="1279">
        <f t="shared" si="6"/>
        <v>0</v>
      </c>
      <c r="V12" s="1281"/>
      <c r="W12" s="1281"/>
      <c r="X12" s="1279">
        <f t="shared" si="12"/>
        <v>0</v>
      </c>
      <c r="Y12" s="1281"/>
      <c r="Z12" s="1281"/>
      <c r="AA12" s="1281"/>
      <c r="AB12" s="1281"/>
      <c r="AC12" s="1281"/>
      <c r="AD12" s="1278"/>
      <c r="AE12" s="1974"/>
      <c r="AG12" s="224">
        <f t="shared" si="7"/>
        <v>0</v>
      </c>
      <c r="AH12" s="602" t="b">
        <f t="shared" si="13"/>
        <v>1</v>
      </c>
      <c r="AI12" s="602" t="b">
        <f t="shared" si="8"/>
        <v>1</v>
      </c>
      <c r="AJ12" s="602" t="b">
        <f t="shared" si="9"/>
        <v>1</v>
      </c>
      <c r="AK12" s="602" t="b">
        <f t="shared" si="10"/>
        <v>1</v>
      </c>
      <c r="AL12" s="602" t="b">
        <f t="shared" si="11"/>
        <v>1</v>
      </c>
      <c r="AN12" s="2721">
        <f t="shared" si="14"/>
        <v>0</v>
      </c>
      <c r="AO12" s="2721">
        <f t="shared" si="15"/>
        <v>0</v>
      </c>
      <c r="AP12" s="2721">
        <f t="shared" si="16"/>
        <v>0</v>
      </c>
      <c r="AQ12" s="2721">
        <f t="shared" si="17"/>
        <v>0</v>
      </c>
    </row>
    <row r="13" spans="1:43" s="602" customFormat="1" ht="15" customHeight="1">
      <c r="A13" s="1968">
        <v>5</v>
      </c>
      <c r="B13" s="728"/>
      <c r="C13" s="1224"/>
      <c r="D13" s="1275"/>
      <c r="E13" s="1279">
        <f t="shared" si="1"/>
        <v>0</v>
      </c>
      <c r="F13" s="1276"/>
      <c r="G13" s="1279">
        <f t="shared" si="2"/>
        <v>0</v>
      </c>
      <c r="H13" s="1278"/>
      <c r="I13" s="1278"/>
      <c r="J13" s="1279">
        <f t="shared" si="3"/>
        <v>0</v>
      </c>
      <c r="K13" s="1278"/>
      <c r="L13" s="1278"/>
      <c r="M13" s="1278"/>
      <c r="N13" s="1278"/>
      <c r="O13" s="1278"/>
      <c r="P13" s="1278"/>
      <c r="Q13" s="1278"/>
      <c r="R13" s="1279">
        <f t="shared" si="4"/>
        <v>0</v>
      </c>
      <c r="S13" s="1279">
        <f t="shared" si="5"/>
        <v>0</v>
      </c>
      <c r="T13" s="1280"/>
      <c r="U13" s="1279">
        <f t="shared" si="6"/>
        <v>0</v>
      </c>
      <c r="V13" s="1281"/>
      <c r="W13" s="1281"/>
      <c r="X13" s="1279">
        <f t="shared" si="12"/>
        <v>0</v>
      </c>
      <c r="Y13" s="1281"/>
      <c r="Z13" s="1281"/>
      <c r="AA13" s="1281"/>
      <c r="AB13" s="1281"/>
      <c r="AC13" s="1281"/>
      <c r="AD13" s="1278"/>
      <c r="AE13" s="1974"/>
      <c r="AG13" s="224">
        <f t="shared" si="7"/>
        <v>0</v>
      </c>
      <c r="AH13" s="602" t="b">
        <f t="shared" si="13"/>
        <v>1</v>
      </c>
      <c r="AI13" s="602" t="b">
        <f t="shared" si="8"/>
        <v>1</v>
      </c>
      <c r="AJ13" s="602" t="b">
        <f t="shared" si="9"/>
        <v>1</v>
      </c>
      <c r="AK13" s="602" t="b">
        <f t="shared" si="10"/>
        <v>1</v>
      </c>
      <c r="AL13" s="602" t="b">
        <f t="shared" si="11"/>
        <v>1</v>
      </c>
      <c r="AN13" s="2721">
        <f t="shared" si="14"/>
        <v>0</v>
      </c>
      <c r="AO13" s="2721">
        <f t="shared" si="15"/>
        <v>0</v>
      </c>
      <c r="AP13" s="2721">
        <f t="shared" si="16"/>
        <v>0</v>
      </c>
      <c r="AQ13" s="2721">
        <f t="shared" si="17"/>
        <v>0</v>
      </c>
    </row>
    <row r="14" spans="1:43" s="602" customFormat="1" ht="15" customHeight="1">
      <c r="A14" s="1968">
        <v>6</v>
      </c>
      <c r="B14" s="728"/>
      <c r="C14" s="1224"/>
      <c r="D14" s="1275"/>
      <c r="E14" s="1279">
        <f t="shared" si="1"/>
        <v>0</v>
      </c>
      <c r="F14" s="1276"/>
      <c r="G14" s="1279">
        <f t="shared" si="2"/>
        <v>0</v>
      </c>
      <c r="H14" s="1278"/>
      <c r="I14" s="1278"/>
      <c r="J14" s="1279">
        <f t="shared" si="3"/>
        <v>0</v>
      </c>
      <c r="K14" s="1278"/>
      <c r="L14" s="1278"/>
      <c r="M14" s="1278"/>
      <c r="N14" s="1278"/>
      <c r="O14" s="1278"/>
      <c r="P14" s="1278"/>
      <c r="Q14" s="1278"/>
      <c r="R14" s="1279">
        <f t="shared" si="4"/>
        <v>0</v>
      </c>
      <c r="S14" s="1279">
        <f t="shared" si="5"/>
        <v>0</v>
      </c>
      <c r="T14" s="1280"/>
      <c r="U14" s="1279">
        <f t="shared" si="6"/>
        <v>0</v>
      </c>
      <c r="V14" s="1281"/>
      <c r="W14" s="1281"/>
      <c r="X14" s="1279">
        <f t="shared" si="12"/>
        <v>0</v>
      </c>
      <c r="Y14" s="1281"/>
      <c r="Z14" s="1281"/>
      <c r="AA14" s="1281"/>
      <c r="AB14" s="1281"/>
      <c r="AC14" s="1281"/>
      <c r="AD14" s="1278"/>
      <c r="AE14" s="1974"/>
      <c r="AG14" s="224">
        <f t="shared" si="7"/>
        <v>0</v>
      </c>
      <c r="AH14" s="602" t="b">
        <f t="shared" si="13"/>
        <v>1</v>
      </c>
      <c r="AI14" s="602" t="b">
        <f t="shared" si="8"/>
        <v>1</v>
      </c>
      <c r="AJ14" s="602" t="b">
        <f t="shared" si="9"/>
        <v>1</v>
      </c>
      <c r="AK14" s="602" t="b">
        <f t="shared" si="10"/>
        <v>1</v>
      </c>
      <c r="AL14" s="602" t="b">
        <f t="shared" si="11"/>
        <v>1</v>
      </c>
      <c r="AN14" s="2721">
        <f t="shared" si="14"/>
        <v>0</v>
      </c>
      <c r="AO14" s="2721">
        <f t="shared" si="15"/>
        <v>0</v>
      </c>
      <c r="AP14" s="2721">
        <f t="shared" si="16"/>
        <v>0</v>
      </c>
      <c r="AQ14" s="2721">
        <f t="shared" si="17"/>
        <v>0</v>
      </c>
    </row>
    <row r="15" spans="1:43" s="602" customFormat="1" ht="15" customHeight="1">
      <c r="A15" s="1968">
        <v>7</v>
      </c>
      <c r="B15" s="728"/>
      <c r="C15" s="1224"/>
      <c r="D15" s="1275"/>
      <c r="E15" s="1279">
        <f t="shared" si="1"/>
        <v>0</v>
      </c>
      <c r="F15" s="1276"/>
      <c r="G15" s="1279">
        <f t="shared" si="2"/>
        <v>0</v>
      </c>
      <c r="H15" s="1278"/>
      <c r="I15" s="1278"/>
      <c r="J15" s="1279">
        <f t="shared" si="3"/>
        <v>0</v>
      </c>
      <c r="K15" s="1278"/>
      <c r="L15" s="1278"/>
      <c r="M15" s="1278"/>
      <c r="N15" s="1278"/>
      <c r="O15" s="1278"/>
      <c r="P15" s="1278"/>
      <c r="Q15" s="1278"/>
      <c r="R15" s="1279">
        <f t="shared" si="4"/>
        <v>0</v>
      </c>
      <c r="S15" s="1279">
        <f t="shared" si="5"/>
        <v>0</v>
      </c>
      <c r="T15" s="1280"/>
      <c r="U15" s="1279">
        <f t="shared" si="6"/>
        <v>0</v>
      </c>
      <c r="V15" s="1281"/>
      <c r="W15" s="1281"/>
      <c r="X15" s="1279">
        <f t="shared" si="12"/>
        <v>0</v>
      </c>
      <c r="Y15" s="1281"/>
      <c r="Z15" s="1281"/>
      <c r="AA15" s="1281"/>
      <c r="AB15" s="1281"/>
      <c r="AC15" s="1281"/>
      <c r="AD15" s="1278"/>
      <c r="AE15" s="1974"/>
      <c r="AG15" s="224">
        <f t="shared" si="7"/>
        <v>0</v>
      </c>
      <c r="AH15" s="602" t="b">
        <f t="shared" si="13"/>
        <v>1</v>
      </c>
      <c r="AI15" s="602" t="b">
        <f t="shared" si="8"/>
        <v>1</v>
      </c>
      <c r="AJ15" s="602" t="b">
        <f t="shared" si="9"/>
        <v>1</v>
      </c>
      <c r="AK15" s="602" t="b">
        <f t="shared" si="10"/>
        <v>1</v>
      </c>
      <c r="AL15" s="602" t="b">
        <f t="shared" si="11"/>
        <v>1</v>
      </c>
      <c r="AN15" s="2721">
        <f t="shared" si="14"/>
        <v>0</v>
      </c>
      <c r="AO15" s="2721">
        <f t="shared" si="15"/>
        <v>0</v>
      </c>
      <c r="AP15" s="2721">
        <f t="shared" si="16"/>
        <v>0</v>
      </c>
      <c r="AQ15" s="2721">
        <f t="shared" si="17"/>
        <v>0</v>
      </c>
    </row>
    <row r="16" spans="1:43" s="602" customFormat="1" ht="15" customHeight="1">
      <c r="A16" s="1968">
        <v>8</v>
      </c>
      <c r="B16" s="728"/>
      <c r="C16" s="1224"/>
      <c r="D16" s="1275"/>
      <c r="E16" s="1279">
        <f t="shared" si="1"/>
        <v>0</v>
      </c>
      <c r="F16" s="1276"/>
      <c r="G16" s="1279">
        <f t="shared" si="2"/>
        <v>0</v>
      </c>
      <c r="H16" s="1278"/>
      <c r="I16" s="1278"/>
      <c r="J16" s="1279">
        <f t="shared" si="3"/>
        <v>0</v>
      </c>
      <c r="K16" s="1278"/>
      <c r="L16" s="1278"/>
      <c r="M16" s="1278"/>
      <c r="N16" s="1278"/>
      <c r="O16" s="1278"/>
      <c r="P16" s="1278"/>
      <c r="Q16" s="1278"/>
      <c r="R16" s="1279">
        <f t="shared" si="4"/>
        <v>0</v>
      </c>
      <c r="S16" s="1279">
        <f t="shared" si="5"/>
        <v>0</v>
      </c>
      <c r="T16" s="1280"/>
      <c r="U16" s="1279">
        <f t="shared" si="6"/>
        <v>0</v>
      </c>
      <c r="V16" s="1281"/>
      <c r="W16" s="1281"/>
      <c r="X16" s="1279">
        <f t="shared" si="12"/>
        <v>0</v>
      </c>
      <c r="Y16" s="1281"/>
      <c r="Z16" s="1281"/>
      <c r="AA16" s="1281"/>
      <c r="AB16" s="1281"/>
      <c r="AC16" s="1281"/>
      <c r="AD16" s="1278"/>
      <c r="AE16" s="1974"/>
      <c r="AG16" s="224">
        <f t="shared" si="7"/>
        <v>0</v>
      </c>
      <c r="AH16" s="602" t="b">
        <f t="shared" si="13"/>
        <v>1</v>
      </c>
      <c r="AI16" s="602" t="b">
        <f t="shared" si="8"/>
        <v>1</v>
      </c>
      <c r="AJ16" s="602" t="b">
        <f t="shared" si="9"/>
        <v>1</v>
      </c>
      <c r="AK16" s="602" t="b">
        <f t="shared" si="10"/>
        <v>1</v>
      </c>
      <c r="AL16" s="602" t="b">
        <f t="shared" si="11"/>
        <v>1</v>
      </c>
      <c r="AN16" s="2721">
        <f t="shared" si="14"/>
        <v>0</v>
      </c>
      <c r="AO16" s="2721">
        <f t="shared" si="15"/>
        <v>0</v>
      </c>
      <c r="AP16" s="2721">
        <f t="shared" si="16"/>
        <v>0</v>
      </c>
      <c r="AQ16" s="2721">
        <f t="shared" si="17"/>
        <v>0</v>
      </c>
    </row>
    <row r="17" spans="1:43" s="602" customFormat="1" ht="15" customHeight="1">
      <c r="A17" s="1968">
        <v>9</v>
      </c>
      <c r="B17" s="728"/>
      <c r="C17" s="1224"/>
      <c r="D17" s="1275"/>
      <c r="E17" s="1279">
        <f t="shared" si="1"/>
        <v>0</v>
      </c>
      <c r="F17" s="1276"/>
      <c r="G17" s="1279">
        <f t="shared" si="2"/>
        <v>0</v>
      </c>
      <c r="H17" s="1278"/>
      <c r="I17" s="1278"/>
      <c r="J17" s="1279">
        <f t="shared" si="3"/>
        <v>0</v>
      </c>
      <c r="K17" s="1278"/>
      <c r="L17" s="1278"/>
      <c r="M17" s="1278"/>
      <c r="N17" s="1278"/>
      <c r="O17" s="1278"/>
      <c r="P17" s="1278"/>
      <c r="Q17" s="1278"/>
      <c r="R17" s="1279">
        <f t="shared" si="4"/>
        <v>0</v>
      </c>
      <c r="S17" s="1279">
        <f t="shared" si="5"/>
        <v>0</v>
      </c>
      <c r="T17" s="1280"/>
      <c r="U17" s="1279">
        <f t="shared" si="6"/>
        <v>0</v>
      </c>
      <c r="V17" s="1281"/>
      <c r="W17" s="1281"/>
      <c r="X17" s="1279">
        <f t="shared" si="12"/>
        <v>0</v>
      </c>
      <c r="Y17" s="1278"/>
      <c r="Z17" s="1281"/>
      <c r="AA17" s="1281"/>
      <c r="AB17" s="1281"/>
      <c r="AC17" s="1281"/>
      <c r="AD17" s="1278"/>
      <c r="AE17" s="1974"/>
      <c r="AG17" s="224">
        <f t="shared" si="7"/>
        <v>0</v>
      </c>
      <c r="AH17" s="602" t="b">
        <f t="shared" si="13"/>
        <v>1</v>
      </c>
      <c r="AI17" s="602" t="b">
        <f t="shared" si="8"/>
        <v>1</v>
      </c>
      <c r="AJ17" s="602" t="b">
        <f t="shared" si="9"/>
        <v>1</v>
      </c>
      <c r="AK17" s="602" t="b">
        <f t="shared" si="10"/>
        <v>1</v>
      </c>
      <c r="AL17" s="602" t="b">
        <f t="shared" si="11"/>
        <v>1</v>
      </c>
      <c r="AN17" s="2721">
        <f t="shared" si="14"/>
        <v>0</v>
      </c>
      <c r="AO17" s="2721">
        <f t="shared" si="15"/>
        <v>0</v>
      </c>
      <c r="AP17" s="2721">
        <f t="shared" si="16"/>
        <v>0</v>
      </c>
      <c r="AQ17" s="2721">
        <f t="shared" si="17"/>
        <v>0</v>
      </c>
    </row>
    <row r="18" spans="1:43" s="602" customFormat="1" ht="15" customHeight="1">
      <c r="A18" s="1968">
        <v>10</v>
      </c>
      <c r="B18" s="728"/>
      <c r="C18" s="1224"/>
      <c r="D18" s="1275"/>
      <c r="E18" s="1279">
        <f t="shared" si="1"/>
        <v>0</v>
      </c>
      <c r="F18" s="1276"/>
      <c r="G18" s="1279">
        <f t="shared" si="2"/>
        <v>0</v>
      </c>
      <c r="H18" s="1278"/>
      <c r="I18" s="1278"/>
      <c r="J18" s="1279">
        <f t="shared" si="3"/>
        <v>0</v>
      </c>
      <c r="K18" s="1278"/>
      <c r="L18" s="1278"/>
      <c r="M18" s="1278"/>
      <c r="N18" s="1278"/>
      <c r="O18" s="1278"/>
      <c r="P18" s="1278"/>
      <c r="Q18" s="1278"/>
      <c r="R18" s="1279">
        <f t="shared" si="4"/>
        <v>0</v>
      </c>
      <c r="S18" s="1279">
        <f t="shared" si="5"/>
        <v>0</v>
      </c>
      <c r="T18" s="1280"/>
      <c r="U18" s="1279">
        <f t="shared" si="6"/>
        <v>0</v>
      </c>
      <c r="V18" s="1281"/>
      <c r="W18" s="1281"/>
      <c r="X18" s="1279">
        <f t="shared" si="12"/>
        <v>0</v>
      </c>
      <c r="Y18" s="1281"/>
      <c r="Z18" s="1281"/>
      <c r="AA18" s="1281"/>
      <c r="AB18" s="1281"/>
      <c r="AC18" s="1281"/>
      <c r="AD18" s="1278"/>
      <c r="AE18" s="1974"/>
      <c r="AG18" s="224">
        <f t="shared" si="7"/>
        <v>0</v>
      </c>
      <c r="AH18" s="602" t="b">
        <f t="shared" si="13"/>
        <v>1</v>
      </c>
      <c r="AI18" s="602" t="b">
        <f t="shared" si="8"/>
        <v>1</v>
      </c>
      <c r="AJ18" s="602" t="b">
        <f t="shared" si="9"/>
        <v>1</v>
      </c>
      <c r="AK18" s="602" t="b">
        <f t="shared" si="10"/>
        <v>1</v>
      </c>
      <c r="AL18" s="602" t="b">
        <f t="shared" si="11"/>
        <v>1</v>
      </c>
      <c r="AN18" s="2721">
        <f t="shared" si="14"/>
        <v>0</v>
      </c>
      <c r="AO18" s="2721">
        <f t="shared" si="15"/>
        <v>0</v>
      </c>
      <c r="AP18" s="2721">
        <f t="shared" si="16"/>
        <v>0</v>
      </c>
      <c r="AQ18" s="2721">
        <f t="shared" si="17"/>
        <v>0</v>
      </c>
    </row>
    <row r="19" spans="1:43" s="602" customFormat="1" ht="15" customHeight="1">
      <c r="A19" s="1968">
        <v>11</v>
      </c>
      <c r="B19" s="728"/>
      <c r="C19" s="1224"/>
      <c r="D19" s="1275"/>
      <c r="E19" s="1279">
        <f t="shared" si="1"/>
        <v>0</v>
      </c>
      <c r="F19" s="1276"/>
      <c r="G19" s="1279">
        <f t="shared" si="2"/>
        <v>0</v>
      </c>
      <c r="H19" s="1278"/>
      <c r="I19" s="1278"/>
      <c r="J19" s="1279">
        <f t="shared" si="3"/>
        <v>0</v>
      </c>
      <c r="K19" s="1278"/>
      <c r="L19" s="1278"/>
      <c r="M19" s="1278"/>
      <c r="N19" s="1278"/>
      <c r="O19" s="1278"/>
      <c r="P19" s="1278"/>
      <c r="Q19" s="1278"/>
      <c r="R19" s="1279">
        <f t="shared" si="4"/>
        <v>0</v>
      </c>
      <c r="S19" s="1279">
        <f t="shared" si="5"/>
        <v>0</v>
      </c>
      <c r="T19" s="1280"/>
      <c r="U19" s="1279">
        <f t="shared" si="6"/>
        <v>0</v>
      </c>
      <c r="V19" s="1281"/>
      <c r="W19" s="1281"/>
      <c r="X19" s="1279">
        <f t="shared" si="12"/>
        <v>0</v>
      </c>
      <c r="Y19" s="1281"/>
      <c r="Z19" s="1281"/>
      <c r="AA19" s="1281"/>
      <c r="AB19" s="1281"/>
      <c r="AC19" s="1281"/>
      <c r="AD19" s="1278"/>
      <c r="AE19" s="1974"/>
      <c r="AG19" s="224">
        <f t="shared" si="7"/>
        <v>0</v>
      </c>
      <c r="AH19" s="602" t="b">
        <f t="shared" si="13"/>
        <v>1</v>
      </c>
      <c r="AI19" s="602" t="b">
        <f t="shared" si="8"/>
        <v>1</v>
      </c>
      <c r="AJ19" s="602" t="b">
        <f t="shared" si="9"/>
        <v>1</v>
      </c>
      <c r="AK19" s="602" t="b">
        <f t="shared" si="10"/>
        <v>1</v>
      </c>
      <c r="AL19" s="602" t="b">
        <f t="shared" si="11"/>
        <v>1</v>
      </c>
      <c r="AN19" s="2721">
        <f t="shared" si="14"/>
        <v>0</v>
      </c>
      <c r="AO19" s="2721">
        <f t="shared" si="15"/>
        <v>0</v>
      </c>
      <c r="AP19" s="2721">
        <f t="shared" si="16"/>
        <v>0</v>
      </c>
      <c r="AQ19" s="2721">
        <f t="shared" si="17"/>
        <v>0</v>
      </c>
    </row>
    <row r="20" spans="1:43" s="602" customFormat="1" ht="15" customHeight="1">
      <c r="A20" s="1968">
        <v>12</v>
      </c>
      <c r="B20" s="728"/>
      <c r="C20" s="1224"/>
      <c r="D20" s="1275"/>
      <c r="E20" s="1279">
        <f t="shared" si="1"/>
        <v>0</v>
      </c>
      <c r="F20" s="1276"/>
      <c r="G20" s="1279">
        <f t="shared" si="2"/>
        <v>0</v>
      </c>
      <c r="H20" s="1278"/>
      <c r="I20" s="1278"/>
      <c r="J20" s="1279">
        <f t="shared" si="3"/>
        <v>0</v>
      </c>
      <c r="K20" s="1278"/>
      <c r="L20" s="1278"/>
      <c r="M20" s="1278"/>
      <c r="N20" s="1278"/>
      <c r="O20" s="1278"/>
      <c r="P20" s="1278"/>
      <c r="Q20" s="1278"/>
      <c r="R20" s="1279">
        <f t="shared" si="4"/>
        <v>0</v>
      </c>
      <c r="S20" s="1279">
        <f t="shared" si="5"/>
        <v>0</v>
      </c>
      <c r="T20" s="1280"/>
      <c r="U20" s="1279">
        <f t="shared" si="6"/>
        <v>0</v>
      </c>
      <c r="V20" s="1281"/>
      <c r="W20" s="1281"/>
      <c r="X20" s="1279">
        <f t="shared" si="12"/>
        <v>0</v>
      </c>
      <c r="Y20" s="1281"/>
      <c r="Z20" s="1281"/>
      <c r="AA20" s="1281"/>
      <c r="AB20" s="1281"/>
      <c r="AC20" s="1281"/>
      <c r="AD20" s="1278"/>
      <c r="AE20" s="1974"/>
      <c r="AG20" s="224">
        <f t="shared" si="7"/>
        <v>0</v>
      </c>
      <c r="AH20" s="602" t="b">
        <f t="shared" si="13"/>
        <v>1</v>
      </c>
      <c r="AI20" s="602" t="b">
        <f t="shared" si="8"/>
        <v>1</v>
      </c>
      <c r="AJ20" s="602" t="b">
        <f t="shared" si="9"/>
        <v>1</v>
      </c>
      <c r="AK20" s="602" t="b">
        <f t="shared" si="10"/>
        <v>1</v>
      </c>
      <c r="AL20" s="602" t="b">
        <f t="shared" si="11"/>
        <v>1</v>
      </c>
      <c r="AN20" s="2721">
        <f t="shared" si="14"/>
        <v>0</v>
      </c>
      <c r="AO20" s="2721">
        <f t="shared" si="15"/>
        <v>0</v>
      </c>
      <c r="AP20" s="2721">
        <f t="shared" si="16"/>
        <v>0</v>
      </c>
      <c r="AQ20" s="2721">
        <f t="shared" si="17"/>
        <v>0</v>
      </c>
    </row>
    <row r="21" spans="1:43" s="602" customFormat="1" ht="15" customHeight="1">
      <c r="A21" s="1968">
        <v>13</v>
      </c>
      <c r="B21" s="728"/>
      <c r="C21" s="1224"/>
      <c r="D21" s="1275"/>
      <c r="E21" s="1279">
        <f t="shared" si="1"/>
        <v>0</v>
      </c>
      <c r="F21" s="1276"/>
      <c r="G21" s="1279">
        <f t="shared" si="2"/>
        <v>0</v>
      </c>
      <c r="H21" s="1278"/>
      <c r="I21" s="1278"/>
      <c r="J21" s="1279">
        <f t="shared" si="3"/>
        <v>0</v>
      </c>
      <c r="K21" s="1278"/>
      <c r="L21" s="1278"/>
      <c r="M21" s="1278"/>
      <c r="N21" s="1278"/>
      <c r="O21" s="1278"/>
      <c r="P21" s="1278"/>
      <c r="Q21" s="1278"/>
      <c r="R21" s="1279">
        <f t="shared" si="4"/>
        <v>0</v>
      </c>
      <c r="S21" s="1279">
        <f t="shared" si="5"/>
        <v>0</v>
      </c>
      <c r="T21" s="1280"/>
      <c r="U21" s="1279">
        <f t="shared" si="6"/>
        <v>0</v>
      </c>
      <c r="V21" s="1281"/>
      <c r="W21" s="1281"/>
      <c r="X21" s="1279">
        <f t="shared" si="12"/>
        <v>0</v>
      </c>
      <c r="Y21" s="1281"/>
      <c r="Z21" s="1281"/>
      <c r="AA21" s="1281"/>
      <c r="AB21" s="1281"/>
      <c r="AC21" s="1281"/>
      <c r="AD21" s="1278"/>
      <c r="AE21" s="1974"/>
      <c r="AG21" s="224">
        <f t="shared" si="7"/>
        <v>0</v>
      </c>
      <c r="AH21" s="602" t="b">
        <f t="shared" si="13"/>
        <v>1</v>
      </c>
      <c r="AI21" s="602" t="b">
        <f t="shared" si="8"/>
        <v>1</v>
      </c>
      <c r="AJ21" s="602" t="b">
        <f t="shared" si="9"/>
        <v>1</v>
      </c>
      <c r="AK21" s="602" t="b">
        <f t="shared" si="10"/>
        <v>1</v>
      </c>
      <c r="AL21" s="602" t="b">
        <f t="shared" si="11"/>
        <v>1</v>
      </c>
      <c r="AN21" s="2721">
        <f t="shared" si="14"/>
        <v>0</v>
      </c>
      <c r="AO21" s="2721">
        <f t="shared" si="15"/>
        <v>0</v>
      </c>
      <c r="AP21" s="2721">
        <f t="shared" si="16"/>
        <v>0</v>
      </c>
      <c r="AQ21" s="2721">
        <f t="shared" si="17"/>
        <v>0</v>
      </c>
    </row>
    <row r="22" spans="1:43" s="602" customFormat="1" ht="15" customHeight="1">
      <c r="A22" s="1968">
        <v>14</v>
      </c>
      <c r="B22" s="728"/>
      <c r="C22" s="1224"/>
      <c r="D22" s="1275"/>
      <c r="E22" s="1279">
        <f t="shared" si="1"/>
        <v>0</v>
      </c>
      <c r="F22" s="1276"/>
      <c r="G22" s="1279">
        <f t="shared" si="2"/>
        <v>0</v>
      </c>
      <c r="H22" s="1278"/>
      <c r="I22" s="1278"/>
      <c r="J22" s="1279">
        <f t="shared" si="3"/>
        <v>0</v>
      </c>
      <c r="K22" s="1278"/>
      <c r="L22" s="1278"/>
      <c r="M22" s="1278"/>
      <c r="N22" s="1278"/>
      <c r="O22" s="1278"/>
      <c r="P22" s="1278"/>
      <c r="Q22" s="1278"/>
      <c r="R22" s="1279">
        <f t="shared" si="4"/>
        <v>0</v>
      </c>
      <c r="S22" s="1279">
        <f t="shared" si="5"/>
        <v>0</v>
      </c>
      <c r="T22" s="1280"/>
      <c r="U22" s="1279">
        <f t="shared" si="6"/>
        <v>0</v>
      </c>
      <c r="V22" s="1281"/>
      <c r="W22" s="1281"/>
      <c r="X22" s="1279">
        <f t="shared" si="12"/>
        <v>0</v>
      </c>
      <c r="Y22" s="1281"/>
      <c r="Z22" s="1281"/>
      <c r="AA22" s="1281"/>
      <c r="AB22" s="1281"/>
      <c r="AC22" s="1281"/>
      <c r="AD22" s="1278"/>
      <c r="AE22" s="1974"/>
      <c r="AG22" s="224">
        <f t="shared" si="7"/>
        <v>0</v>
      </c>
      <c r="AH22" s="602" t="b">
        <f t="shared" si="13"/>
        <v>1</v>
      </c>
      <c r="AI22" s="602" t="b">
        <f t="shared" si="8"/>
        <v>1</v>
      </c>
      <c r="AJ22" s="602" t="b">
        <f t="shared" si="9"/>
        <v>1</v>
      </c>
      <c r="AK22" s="602" t="b">
        <f t="shared" si="10"/>
        <v>1</v>
      </c>
      <c r="AL22" s="602" t="b">
        <f t="shared" si="11"/>
        <v>1</v>
      </c>
      <c r="AN22" s="2721">
        <f t="shared" si="14"/>
        <v>0</v>
      </c>
      <c r="AO22" s="2721">
        <f t="shared" si="15"/>
        <v>0</v>
      </c>
      <c r="AP22" s="2721">
        <f t="shared" si="16"/>
        <v>0</v>
      </c>
      <c r="AQ22" s="2721">
        <f t="shared" si="17"/>
        <v>0</v>
      </c>
    </row>
    <row r="23" spans="1:43" s="602" customFormat="1" ht="15" customHeight="1">
      <c r="A23" s="1968">
        <v>15</v>
      </c>
      <c r="B23" s="728"/>
      <c r="C23" s="1224"/>
      <c r="D23" s="1275"/>
      <c r="E23" s="1279">
        <f t="shared" si="1"/>
        <v>0</v>
      </c>
      <c r="F23" s="1276"/>
      <c r="G23" s="1279">
        <f t="shared" si="2"/>
        <v>0</v>
      </c>
      <c r="H23" s="1278"/>
      <c r="I23" s="1278"/>
      <c r="J23" s="1279">
        <f t="shared" si="3"/>
        <v>0</v>
      </c>
      <c r="K23" s="1278"/>
      <c r="L23" s="1278"/>
      <c r="M23" s="1278"/>
      <c r="N23" s="1278"/>
      <c r="O23" s="1278"/>
      <c r="P23" s="1278"/>
      <c r="Q23" s="1278"/>
      <c r="R23" s="1279">
        <f t="shared" si="4"/>
        <v>0</v>
      </c>
      <c r="S23" s="1279">
        <f t="shared" si="5"/>
        <v>0</v>
      </c>
      <c r="T23" s="1280"/>
      <c r="U23" s="1279">
        <f t="shared" si="6"/>
        <v>0</v>
      </c>
      <c r="V23" s="1281"/>
      <c r="W23" s="1281"/>
      <c r="X23" s="1279">
        <f t="shared" si="12"/>
        <v>0</v>
      </c>
      <c r="Y23" s="1281"/>
      <c r="Z23" s="1281"/>
      <c r="AA23" s="1281"/>
      <c r="AB23" s="1281"/>
      <c r="AC23" s="1281"/>
      <c r="AD23" s="1278"/>
      <c r="AE23" s="1974"/>
      <c r="AG23" s="224">
        <f t="shared" si="7"/>
        <v>0</v>
      </c>
      <c r="AH23" s="602" t="b">
        <f t="shared" si="13"/>
        <v>1</v>
      </c>
      <c r="AI23" s="602" t="b">
        <f t="shared" si="8"/>
        <v>1</v>
      </c>
      <c r="AJ23" s="602" t="b">
        <f t="shared" si="9"/>
        <v>1</v>
      </c>
      <c r="AK23" s="602" t="b">
        <f t="shared" si="10"/>
        <v>1</v>
      </c>
      <c r="AL23" s="602" t="b">
        <f t="shared" si="11"/>
        <v>1</v>
      </c>
      <c r="AN23" s="2721">
        <f t="shared" si="14"/>
        <v>0</v>
      </c>
      <c r="AO23" s="2721">
        <f t="shared" si="15"/>
        <v>0</v>
      </c>
      <c r="AP23" s="2721">
        <f t="shared" si="16"/>
        <v>0</v>
      </c>
      <c r="AQ23" s="2721">
        <f t="shared" si="17"/>
        <v>0</v>
      </c>
    </row>
    <row r="24" spans="1:43" s="602" customFormat="1" ht="15" customHeight="1">
      <c r="A24" s="1968">
        <v>16</v>
      </c>
      <c r="B24" s="728"/>
      <c r="C24" s="1224"/>
      <c r="D24" s="1275"/>
      <c r="E24" s="1279">
        <f t="shared" si="1"/>
        <v>0</v>
      </c>
      <c r="F24" s="1276"/>
      <c r="G24" s="1279">
        <f t="shared" si="2"/>
        <v>0</v>
      </c>
      <c r="H24" s="1278"/>
      <c r="I24" s="1278"/>
      <c r="J24" s="1279">
        <f t="shared" si="3"/>
        <v>0</v>
      </c>
      <c r="K24" s="1278"/>
      <c r="L24" s="1278"/>
      <c r="M24" s="1278"/>
      <c r="N24" s="1278"/>
      <c r="O24" s="1278"/>
      <c r="P24" s="1278"/>
      <c r="Q24" s="1278"/>
      <c r="R24" s="1279">
        <f t="shared" si="4"/>
        <v>0</v>
      </c>
      <c r="S24" s="1279">
        <f t="shared" si="5"/>
        <v>0</v>
      </c>
      <c r="T24" s="1280"/>
      <c r="U24" s="1279">
        <f t="shared" si="6"/>
        <v>0</v>
      </c>
      <c r="V24" s="1281"/>
      <c r="W24" s="1281"/>
      <c r="X24" s="1279">
        <f t="shared" si="12"/>
        <v>0</v>
      </c>
      <c r="Y24" s="1281"/>
      <c r="Z24" s="1281"/>
      <c r="AA24" s="1281"/>
      <c r="AB24" s="1281"/>
      <c r="AC24" s="1281"/>
      <c r="AD24" s="1278"/>
      <c r="AE24" s="1974"/>
      <c r="AG24" s="224">
        <f t="shared" si="7"/>
        <v>0</v>
      </c>
      <c r="AH24" s="602" t="b">
        <f t="shared" si="13"/>
        <v>1</v>
      </c>
      <c r="AI24" s="602" t="b">
        <f t="shared" si="8"/>
        <v>1</v>
      </c>
      <c r="AJ24" s="602" t="b">
        <f t="shared" si="9"/>
        <v>1</v>
      </c>
      <c r="AK24" s="602" t="b">
        <f t="shared" si="10"/>
        <v>1</v>
      </c>
      <c r="AL24" s="602" t="b">
        <f t="shared" si="11"/>
        <v>1</v>
      </c>
      <c r="AN24" s="2721">
        <f t="shared" si="14"/>
        <v>0</v>
      </c>
      <c r="AO24" s="2721">
        <f t="shared" si="15"/>
        <v>0</v>
      </c>
      <c r="AP24" s="2721">
        <f t="shared" si="16"/>
        <v>0</v>
      </c>
      <c r="AQ24" s="2721">
        <f t="shared" si="17"/>
        <v>0</v>
      </c>
    </row>
    <row r="25" spans="1:43" s="602" customFormat="1" ht="15" customHeight="1">
      <c r="A25" s="1968">
        <v>17</v>
      </c>
      <c r="B25" s="728"/>
      <c r="C25" s="1224"/>
      <c r="D25" s="1275"/>
      <c r="E25" s="1279">
        <f t="shared" si="1"/>
        <v>0</v>
      </c>
      <c r="F25" s="1276"/>
      <c r="G25" s="1279">
        <f t="shared" si="2"/>
        <v>0</v>
      </c>
      <c r="H25" s="1278"/>
      <c r="I25" s="1278"/>
      <c r="J25" s="1279">
        <f t="shared" si="3"/>
        <v>0</v>
      </c>
      <c r="K25" s="1278"/>
      <c r="L25" s="1278"/>
      <c r="M25" s="1278"/>
      <c r="N25" s="1278"/>
      <c r="O25" s="1278"/>
      <c r="P25" s="1278"/>
      <c r="Q25" s="1278"/>
      <c r="R25" s="1279">
        <f t="shared" si="4"/>
        <v>0</v>
      </c>
      <c r="S25" s="1279">
        <f t="shared" si="5"/>
        <v>0</v>
      </c>
      <c r="T25" s="1280"/>
      <c r="U25" s="1279">
        <f t="shared" si="6"/>
        <v>0</v>
      </c>
      <c r="V25" s="1281"/>
      <c r="W25" s="1281"/>
      <c r="X25" s="1279">
        <f t="shared" si="12"/>
        <v>0</v>
      </c>
      <c r="Y25" s="1281"/>
      <c r="Z25" s="1281"/>
      <c r="AA25" s="1281"/>
      <c r="AB25" s="1281"/>
      <c r="AC25" s="1281"/>
      <c r="AD25" s="1278"/>
      <c r="AE25" s="1974"/>
      <c r="AG25" s="224">
        <f t="shared" si="7"/>
        <v>0</v>
      </c>
      <c r="AH25" s="602" t="b">
        <f t="shared" si="13"/>
        <v>1</v>
      </c>
      <c r="AI25" s="602" t="b">
        <f t="shared" si="8"/>
        <v>1</v>
      </c>
      <c r="AJ25" s="602" t="b">
        <f t="shared" si="9"/>
        <v>1</v>
      </c>
      <c r="AK25" s="602" t="b">
        <f t="shared" si="10"/>
        <v>1</v>
      </c>
      <c r="AL25" s="602" t="b">
        <f t="shared" si="11"/>
        <v>1</v>
      </c>
      <c r="AN25" s="2721">
        <f t="shared" si="14"/>
        <v>0</v>
      </c>
      <c r="AO25" s="2721">
        <f t="shared" si="15"/>
        <v>0</v>
      </c>
      <c r="AP25" s="2721">
        <f t="shared" si="16"/>
        <v>0</v>
      </c>
      <c r="AQ25" s="2721">
        <f t="shared" si="17"/>
        <v>0</v>
      </c>
    </row>
    <row r="26" spans="1:43" s="602" customFormat="1" ht="15" customHeight="1">
      <c r="A26" s="1968">
        <v>18</v>
      </c>
      <c r="B26" s="728"/>
      <c r="C26" s="1224"/>
      <c r="D26" s="1275"/>
      <c r="E26" s="1279">
        <f t="shared" si="1"/>
        <v>0</v>
      </c>
      <c r="F26" s="1276"/>
      <c r="G26" s="1279">
        <f t="shared" si="2"/>
        <v>0</v>
      </c>
      <c r="H26" s="1278"/>
      <c r="I26" s="1278"/>
      <c r="J26" s="1279">
        <f t="shared" si="3"/>
        <v>0</v>
      </c>
      <c r="K26" s="1278"/>
      <c r="L26" s="1278"/>
      <c r="M26" s="1278"/>
      <c r="N26" s="1278"/>
      <c r="O26" s="1278"/>
      <c r="P26" s="1278"/>
      <c r="Q26" s="1278"/>
      <c r="R26" s="1279">
        <f t="shared" si="4"/>
        <v>0</v>
      </c>
      <c r="S26" s="1279">
        <f t="shared" si="5"/>
        <v>0</v>
      </c>
      <c r="T26" s="1280"/>
      <c r="U26" s="1279">
        <f t="shared" si="6"/>
        <v>0</v>
      </c>
      <c r="V26" s="1281"/>
      <c r="W26" s="1281"/>
      <c r="X26" s="1279">
        <f t="shared" si="12"/>
        <v>0</v>
      </c>
      <c r="Y26" s="1281"/>
      <c r="Z26" s="1281"/>
      <c r="AA26" s="1281"/>
      <c r="AB26" s="1281"/>
      <c r="AC26" s="1281"/>
      <c r="AD26" s="1278"/>
      <c r="AE26" s="1974"/>
      <c r="AG26" s="224">
        <f t="shared" si="7"/>
        <v>0</v>
      </c>
      <c r="AH26" s="602" t="b">
        <f t="shared" si="13"/>
        <v>1</v>
      </c>
      <c r="AI26" s="602" t="b">
        <f t="shared" si="8"/>
        <v>1</v>
      </c>
      <c r="AJ26" s="602" t="b">
        <f t="shared" si="9"/>
        <v>1</v>
      </c>
      <c r="AK26" s="602" t="b">
        <f t="shared" si="10"/>
        <v>1</v>
      </c>
      <c r="AL26" s="602" t="b">
        <f t="shared" si="11"/>
        <v>1</v>
      </c>
      <c r="AN26" s="2721">
        <f t="shared" si="14"/>
        <v>0</v>
      </c>
      <c r="AO26" s="2721">
        <f t="shared" si="15"/>
        <v>0</v>
      </c>
      <c r="AP26" s="2721">
        <f t="shared" si="16"/>
        <v>0</v>
      </c>
      <c r="AQ26" s="2721">
        <f t="shared" si="17"/>
        <v>0</v>
      </c>
    </row>
    <row r="27" spans="1:43" s="602" customFormat="1" ht="15" customHeight="1">
      <c r="A27" s="1968">
        <v>19</v>
      </c>
      <c r="B27" s="728"/>
      <c r="C27" s="1224"/>
      <c r="D27" s="1275"/>
      <c r="E27" s="1279">
        <f t="shared" si="1"/>
        <v>0</v>
      </c>
      <c r="F27" s="1276"/>
      <c r="G27" s="1279">
        <f t="shared" si="2"/>
        <v>0</v>
      </c>
      <c r="H27" s="1278"/>
      <c r="I27" s="1278"/>
      <c r="J27" s="1279">
        <f t="shared" si="3"/>
        <v>0</v>
      </c>
      <c r="K27" s="1278"/>
      <c r="L27" s="1278"/>
      <c r="M27" s="1278"/>
      <c r="N27" s="1278"/>
      <c r="O27" s="1278"/>
      <c r="P27" s="1278"/>
      <c r="Q27" s="1278"/>
      <c r="R27" s="1279">
        <f t="shared" si="4"/>
        <v>0</v>
      </c>
      <c r="S27" s="1279">
        <f t="shared" si="5"/>
        <v>0</v>
      </c>
      <c r="T27" s="1280"/>
      <c r="U27" s="1279">
        <f t="shared" si="6"/>
        <v>0</v>
      </c>
      <c r="V27" s="1281"/>
      <c r="W27" s="1281"/>
      <c r="X27" s="1279">
        <f t="shared" si="12"/>
        <v>0</v>
      </c>
      <c r="Y27" s="1281"/>
      <c r="Z27" s="1281"/>
      <c r="AA27" s="1281"/>
      <c r="AB27" s="1281"/>
      <c r="AC27" s="1281"/>
      <c r="AD27" s="1278"/>
      <c r="AE27" s="1974"/>
      <c r="AG27" s="224">
        <f t="shared" si="7"/>
        <v>0</v>
      </c>
      <c r="AH27" s="602" t="b">
        <f t="shared" si="13"/>
        <v>1</v>
      </c>
      <c r="AI27" s="602" t="b">
        <f t="shared" si="8"/>
        <v>1</v>
      </c>
      <c r="AJ27" s="602" t="b">
        <f t="shared" si="9"/>
        <v>1</v>
      </c>
      <c r="AK27" s="602" t="b">
        <f t="shared" si="10"/>
        <v>1</v>
      </c>
      <c r="AL27" s="602" t="b">
        <f t="shared" si="11"/>
        <v>1</v>
      </c>
      <c r="AN27" s="2721">
        <f t="shared" si="14"/>
        <v>0</v>
      </c>
      <c r="AO27" s="2721">
        <f t="shared" si="15"/>
        <v>0</v>
      </c>
      <c r="AP27" s="2721">
        <f t="shared" si="16"/>
        <v>0</v>
      </c>
      <c r="AQ27" s="2721">
        <f t="shared" si="17"/>
        <v>0</v>
      </c>
    </row>
    <row r="28" spans="1:43" s="602" customFormat="1" ht="15" customHeight="1">
      <c r="A28" s="1968">
        <v>20</v>
      </c>
      <c r="B28" s="728"/>
      <c r="C28" s="1224"/>
      <c r="D28" s="1275"/>
      <c r="E28" s="1279">
        <f t="shared" si="1"/>
        <v>0</v>
      </c>
      <c r="F28" s="1276"/>
      <c r="G28" s="1279">
        <f t="shared" si="2"/>
        <v>0</v>
      </c>
      <c r="H28" s="1278"/>
      <c r="I28" s="1278"/>
      <c r="J28" s="1279">
        <f t="shared" si="3"/>
        <v>0</v>
      </c>
      <c r="K28" s="1278"/>
      <c r="L28" s="1278"/>
      <c r="M28" s="1278"/>
      <c r="N28" s="1278"/>
      <c r="O28" s="1278"/>
      <c r="P28" s="1278"/>
      <c r="Q28" s="1278"/>
      <c r="R28" s="1279">
        <f t="shared" si="4"/>
        <v>0</v>
      </c>
      <c r="S28" s="1279">
        <f t="shared" si="5"/>
        <v>0</v>
      </c>
      <c r="T28" s="1280"/>
      <c r="U28" s="1279">
        <f t="shared" si="6"/>
        <v>0</v>
      </c>
      <c r="V28" s="1281"/>
      <c r="W28" s="1281"/>
      <c r="X28" s="1279">
        <f t="shared" si="12"/>
        <v>0</v>
      </c>
      <c r="Y28" s="1281"/>
      <c r="Z28" s="1281"/>
      <c r="AA28" s="1281"/>
      <c r="AB28" s="1281"/>
      <c r="AC28" s="1281"/>
      <c r="AD28" s="1278"/>
      <c r="AE28" s="1974"/>
      <c r="AG28" s="224">
        <f t="shared" si="7"/>
        <v>0</v>
      </c>
      <c r="AH28" s="602" t="b">
        <f t="shared" si="13"/>
        <v>1</v>
      </c>
      <c r="AI28" s="602" t="b">
        <f t="shared" si="8"/>
        <v>1</v>
      </c>
      <c r="AJ28" s="602" t="b">
        <f t="shared" si="9"/>
        <v>1</v>
      </c>
      <c r="AK28" s="602" t="b">
        <f t="shared" si="10"/>
        <v>1</v>
      </c>
      <c r="AL28" s="602" t="b">
        <f t="shared" si="11"/>
        <v>1</v>
      </c>
      <c r="AN28" s="2721">
        <f t="shared" si="14"/>
        <v>0</v>
      </c>
      <c r="AO28" s="2721">
        <f t="shared" si="15"/>
        <v>0</v>
      </c>
      <c r="AP28" s="2721">
        <f t="shared" si="16"/>
        <v>0</v>
      </c>
      <c r="AQ28" s="2721">
        <f t="shared" si="17"/>
        <v>0</v>
      </c>
    </row>
    <row r="29" spans="1:43" s="602" customFormat="1" ht="15" customHeight="1">
      <c r="A29" s="1968">
        <v>21</v>
      </c>
      <c r="B29" s="728"/>
      <c r="C29" s="1224"/>
      <c r="D29" s="1275"/>
      <c r="E29" s="1279">
        <f t="shared" si="1"/>
        <v>0</v>
      </c>
      <c r="F29" s="1276"/>
      <c r="G29" s="1279">
        <f t="shared" si="2"/>
        <v>0</v>
      </c>
      <c r="H29" s="1278"/>
      <c r="I29" s="1278"/>
      <c r="J29" s="1279">
        <f t="shared" si="3"/>
        <v>0</v>
      </c>
      <c r="K29" s="1278"/>
      <c r="L29" s="1278"/>
      <c r="M29" s="1278"/>
      <c r="N29" s="1278"/>
      <c r="O29" s="1278"/>
      <c r="P29" s="1278"/>
      <c r="Q29" s="1278"/>
      <c r="R29" s="1279">
        <f t="shared" si="4"/>
        <v>0</v>
      </c>
      <c r="S29" s="1279">
        <f t="shared" si="5"/>
        <v>0</v>
      </c>
      <c r="T29" s="1280"/>
      <c r="U29" s="1279">
        <f t="shared" si="6"/>
        <v>0</v>
      </c>
      <c r="V29" s="1281"/>
      <c r="W29" s="1281"/>
      <c r="X29" s="1279">
        <f t="shared" si="12"/>
        <v>0</v>
      </c>
      <c r="Y29" s="1281"/>
      <c r="Z29" s="1281"/>
      <c r="AA29" s="1281"/>
      <c r="AB29" s="1281"/>
      <c r="AC29" s="1281"/>
      <c r="AD29" s="1278"/>
      <c r="AE29" s="1974"/>
      <c r="AG29" s="224">
        <f t="shared" si="7"/>
        <v>0</v>
      </c>
      <c r="AH29" s="602" t="b">
        <f t="shared" si="13"/>
        <v>1</v>
      </c>
      <c r="AI29" s="602" t="b">
        <f t="shared" si="8"/>
        <v>1</v>
      </c>
      <c r="AJ29" s="602" t="b">
        <f t="shared" si="9"/>
        <v>1</v>
      </c>
      <c r="AK29" s="602" t="b">
        <f t="shared" si="10"/>
        <v>1</v>
      </c>
      <c r="AL29" s="602" t="b">
        <f t="shared" si="11"/>
        <v>1</v>
      </c>
      <c r="AN29" s="2721">
        <f t="shared" si="14"/>
        <v>0</v>
      </c>
      <c r="AO29" s="2721">
        <f t="shared" si="15"/>
        <v>0</v>
      </c>
      <c r="AP29" s="2721">
        <f t="shared" si="16"/>
        <v>0</v>
      </c>
      <c r="AQ29" s="2721">
        <f t="shared" si="17"/>
        <v>0</v>
      </c>
    </row>
    <row r="30" spans="1:43" s="602" customFormat="1" ht="15" customHeight="1">
      <c r="A30" s="1968">
        <v>22</v>
      </c>
      <c r="B30" s="728"/>
      <c r="C30" s="1224"/>
      <c r="D30" s="1275"/>
      <c r="E30" s="1279">
        <f t="shared" si="1"/>
        <v>0</v>
      </c>
      <c r="F30" s="1276"/>
      <c r="G30" s="1279">
        <f t="shared" si="2"/>
        <v>0</v>
      </c>
      <c r="H30" s="1278"/>
      <c r="I30" s="1278"/>
      <c r="J30" s="1279">
        <f t="shared" si="3"/>
        <v>0</v>
      </c>
      <c r="K30" s="1278"/>
      <c r="L30" s="1278"/>
      <c r="M30" s="1278"/>
      <c r="N30" s="1278"/>
      <c r="O30" s="1278"/>
      <c r="P30" s="1278"/>
      <c r="Q30" s="1278"/>
      <c r="R30" s="1279">
        <f t="shared" si="4"/>
        <v>0</v>
      </c>
      <c r="S30" s="1279">
        <f t="shared" si="5"/>
        <v>0</v>
      </c>
      <c r="T30" s="1280"/>
      <c r="U30" s="1279">
        <f t="shared" si="6"/>
        <v>0</v>
      </c>
      <c r="V30" s="1281"/>
      <c r="W30" s="1281"/>
      <c r="X30" s="1279">
        <f t="shared" si="12"/>
        <v>0</v>
      </c>
      <c r="Y30" s="1281"/>
      <c r="Z30" s="1281"/>
      <c r="AA30" s="1281"/>
      <c r="AB30" s="1281"/>
      <c r="AC30" s="1281"/>
      <c r="AD30" s="1278"/>
      <c r="AE30" s="1974"/>
      <c r="AG30" s="224">
        <f t="shared" si="7"/>
        <v>0</v>
      </c>
      <c r="AH30" s="602" t="b">
        <f t="shared" si="13"/>
        <v>1</v>
      </c>
      <c r="AI30" s="602" t="b">
        <f t="shared" si="8"/>
        <v>1</v>
      </c>
      <c r="AJ30" s="602" t="b">
        <f t="shared" si="9"/>
        <v>1</v>
      </c>
      <c r="AK30" s="602" t="b">
        <f t="shared" si="10"/>
        <v>1</v>
      </c>
      <c r="AL30" s="602" t="b">
        <f t="shared" si="11"/>
        <v>1</v>
      </c>
      <c r="AN30" s="2721">
        <f t="shared" si="14"/>
        <v>0</v>
      </c>
      <c r="AO30" s="2721">
        <f t="shared" si="15"/>
        <v>0</v>
      </c>
      <c r="AP30" s="2721">
        <f t="shared" si="16"/>
        <v>0</v>
      </c>
      <c r="AQ30" s="2721">
        <f t="shared" si="17"/>
        <v>0</v>
      </c>
    </row>
    <row r="31" spans="1:43" s="602" customFormat="1" ht="15" customHeight="1">
      <c r="A31" s="1968">
        <v>23</v>
      </c>
      <c r="B31" s="728"/>
      <c r="C31" s="1224"/>
      <c r="D31" s="1275"/>
      <c r="E31" s="1279">
        <f t="shared" si="1"/>
        <v>0</v>
      </c>
      <c r="F31" s="1276"/>
      <c r="G31" s="1279">
        <f t="shared" si="2"/>
        <v>0</v>
      </c>
      <c r="H31" s="1278"/>
      <c r="I31" s="1278"/>
      <c r="J31" s="1279">
        <f t="shared" si="3"/>
        <v>0</v>
      </c>
      <c r="K31" s="1278"/>
      <c r="L31" s="1278"/>
      <c r="M31" s="1278"/>
      <c r="N31" s="1278"/>
      <c r="O31" s="1278"/>
      <c r="P31" s="1278"/>
      <c r="Q31" s="1278"/>
      <c r="R31" s="1279">
        <f t="shared" si="4"/>
        <v>0</v>
      </c>
      <c r="S31" s="1279">
        <f t="shared" si="5"/>
        <v>0</v>
      </c>
      <c r="T31" s="1280"/>
      <c r="U31" s="1279">
        <f t="shared" si="6"/>
        <v>0</v>
      </c>
      <c r="V31" s="1281"/>
      <c r="W31" s="1281"/>
      <c r="X31" s="1279">
        <f t="shared" si="12"/>
        <v>0</v>
      </c>
      <c r="Y31" s="1281"/>
      <c r="Z31" s="1281"/>
      <c r="AA31" s="1281"/>
      <c r="AB31" s="1281"/>
      <c r="AC31" s="1281"/>
      <c r="AD31" s="1278"/>
      <c r="AE31" s="1974"/>
      <c r="AG31" s="224">
        <f t="shared" si="7"/>
        <v>0</v>
      </c>
      <c r="AH31" s="602" t="b">
        <f t="shared" si="13"/>
        <v>1</v>
      </c>
      <c r="AI31" s="602" t="b">
        <f t="shared" si="8"/>
        <v>1</v>
      </c>
      <c r="AJ31" s="602" t="b">
        <f t="shared" si="9"/>
        <v>1</v>
      </c>
      <c r="AK31" s="602" t="b">
        <f t="shared" si="10"/>
        <v>1</v>
      </c>
      <c r="AL31" s="602" t="b">
        <f t="shared" si="11"/>
        <v>1</v>
      </c>
      <c r="AN31" s="2721">
        <f t="shared" si="14"/>
        <v>0</v>
      </c>
      <c r="AO31" s="2721">
        <f t="shared" si="15"/>
        <v>0</v>
      </c>
      <c r="AP31" s="2721">
        <f t="shared" si="16"/>
        <v>0</v>
      </c>
      <c r="AQ31" s="2721">
        <f t="shared" si="17"/>
        <v>0</v>
      </c>
    </row>
    <row r="32" spans="1:43" s="602" customFormat="1" ht="15" customHeight="1">
      <c r="A32" s="1968">
        <v>24</v>
      </c>
      <c r="B32" s="728"/>
      <c r="C32" s="1224"/>
      <c r="D32" s="1275"/>
      <c r="E32" s="1279">
        <f t="shared" si="1"/>
        <v>0</v>
      </c>
      <c r="F32" s="1276"/>
      <c r="G32" s="1279">
        <f t="shared" si="2"/>
        <v>0</v>
      </c>
      <c r="H32" s="1278"/>
      <c r="I32" s="1278"/>
      <c r="J32" s="1279">
        <f t="shared" si="3"/>
        <v>0</v>
      </c>
      <c r="K32" s="1278"/>
      <c r="L32" s="1278"/>
      <c r="M32" s="1278"/>
      <c r="N32" s="1278"/>
      <c r="O32" s="1278"/>
      <c r="P32" s="1278"/>
      <c r="Q32" s="1278"/>
      <c r="R32" s="1279">
        <f t="shared" si="4"/>
        <v>0</v>
      </c>
      <c r="S32" s="1279">
        <f t="shared" si="5"/>
        <v>0</v>
      </c>
      <c r="T32" s="1280"/>
      <c r="U32" s="1279">
        <f t="shared" si="6"/>
        <v>0</v>
      </c>
      <c r="V32" s="1281"/>
      <c r="W32" s="1281"/>
      <c r="X32" s="1279">
        <f t="shared" si="12"/>
        <v>0</v>
      </c>
      <c r="Y32" s="1281"/>
      <c r="Z32" s="1281"/>
      <c r="AA32" s="1281"/>
      <c r="AB32" s="1281"/>
      <c r="AC32" s="1281"/>
      <c r="AD32" s="1278"/>
      <c r="AE32" s="1974"/>
      <c r="AG32" s="224">
        <f t="shared" si="7"/>
        <v>0</v>
      </c>
      <c r="AH32" s="602" t="b">
        <f t="shared" si="13"/>
        <v>1</v>
      </c>
      <c r="AI32" s="602" t="b">
        <f t="shared" si="8"/>
        <v>1</v>
      </c>
      <c r="AJ32" s="602" t="b">
        <f t="shared" si="9"/>
        <v>1</v>
      </c>
      <c r="AK32" s="602" t="b">
        <f t="shared" si="10"/>
        <v>1</v>
      </c>
      <c r="AL32" s="602" t="b">
        <f t="shared" si="11"/>
        <v>1</v>
      </c>
      <c r="AN32" s="2721">
        <f t="shared" si="14"/>
        <v>0</v>
      </c>
      <c r="AO32" s="2721">
        <f t="shared" si="15"/>
        <v>0</v>
      </c>
      <c r="AP32" s="2721">
        <f t="shared" si="16"/>
        <v>0</v>
      </c>
      <c r="AQ32" s="2721">
        <f t="shared" si="17"/>
        <v>0</v>
      </c>
    </row>
    <row r="33" spans="1:43" s="602" customFormat="1" ht="15" customHeight="1">
      <c r="A33" s="1968">
        <v>25</v>
      </c>
      <c r="B33" s="728"/>
      <c r="C33" s="1224"/>
      <c r="D33" s="1275"/>
      <c r="E33" s="1279">
        <f t="shared" si="1"/>
        <v>0</v>
      </c>
      <c r="F33" s="1276"/>
      <c r="G33" s="1279">
        <f t="shared" si="2"/>
        <v>0</v>
      </c>
      <c r="H33" s="1278"/>
      <c r="I33" s="1278"/>
      <c r="J33" s="1279">
        <f t="shared" si="3"/>
        <v>0</v>
      </c>
      <c r="K33" s="1278"/>
      <c r="L33" s="1278"/>
      <c r="M33" s="1278"/>
      <c r="N33" s="1278"/>
      <c r="O33" s="1278"/>
      <c r="P33" s="1278"/>
      <c r="Q33" s="1278"/>
      <c r="R33" s="1279">
        <f t="shared" si="4"/>
        <v>0</v>
      </c>
      <c r="S33" s="1279">
        <f t="shared" si="5"/>
        <v>0</v>
      </c>
      <c r="T33" s="1280"/>
      <c r="U33" s="1279">
        <f t="shared" si="6"/>
        <v>0</v>
      </c>
      <c r="V33" s="1281"/>
      <c r="W33" s="1281"/>
      <c r="X33" s="1279">
        <f t="shared" si="12"/>
        <v>0</v>
      </c>
      <c r="Y33" s="1281"/>
      <c r="Z33" s="1281"/>
      <c r="AA33" s="1281"/>
      <c r="AB33" s="1281"/>
      <c r="AC33" s="1281"/>
      <c r="AD33" s="1278"/>
      <c r="AE33" s="1974"/>
      <c r="AG33" s="224">
        <f t="shared" si="7"/>
        <v>0</v>
      </c>
      <c r="AH33" s="602" t="b">
        <f t="shared" si="13"/>
        <v>1</v>
      </c>
      <c r="AI33" s="602" t="b">
        <f t="shared" si="8"/>
        <v>1</v>
      </c>
      <c r="AJ33" s="602" t="b">
        <f t="shared" si="9"/>
        <v>1</v>
      </c>
      <c r="AK33" s="602" t="b">
        <f t="shared" si="10"/>
        <v>1</v>
      </c>
      <c r="AL33" s="602" t="b">
        <f t="shared" si="11"/>
        <v>1</v>
      </c>
      <c r="AN33" s="2721">
        <f t="shared" si="14"/>
        <v>0</v>
      </c>
      <c r="AO33" s="2721">
        <f t="shared" si="15"/>
        <v>0</v>
      </c>
      <c r="AP33" s="2721">
        <f t="shared" si="16"/>
        <v>0</v>
      </c>
      <c r="AQ33" s="2721">
        <f t="shared" si="17"/>
        <v>0</v>
      </c>
    </row>
    <row r="34" spans="1:43" s="602" customFormat="1" ht="15" customHeight="1">
      <c r="A34" s="1968">
        <v>26</v>
      </c>
      <c r="B34" s="728"/>
      <c r="C34" s="1224"/>
      <c r="D34" s="1275"/>
      <c r="E34" s="1279">
        <f t="shared" si="1"/>
        <v>0</v>
      </c>
      <c r="F34" s="1276"/>
      <c r="G34" s="1279">
        <f t="shared" si="2"/>
        <v>0</v>
      </c>
      <c r="H34" s="1278"/>
      <c r="I34" s="1278"/>
      <c r="J34" s="1279">
        <f t="shared" si="3"/>
        <v>0</v>
      </c>
      <c r="K34" s="1278"/>
      <c r="L34" s="1278"/>
      <c r="M34" s="1278"/>
      <c r="N34" s="1278"/>
      <c r="O34" s="1278"/>
      <c r="P34" s="1278"/>
      <c r="Q34" s="1278"/>
      <c r="R34" s="1279">
        <f t="shared" si="4"/>
        <v>0</v>
      </c>
      <c r="S34" s="1279">
        <f t="shared" si="5"/>
        <v>0</v>
      </c>
      <c r="T34" s="1280"/>
      <c r="U34" s="1279">
        <f t="shared" si="6"/>
        <v>0</v>
      </c>
      <c r="V34" s="1281"/>
      <c r="W34" s="1281"/>
      <c r="X34" s="1279">
        <f t="shared" si="12"/>
        <v>0</v>
      </c>
      <c r="Y34" s="1281"/>
      <c r="Z34" s="1281"/>
      <c r="AA34" s="1281"/>
      <c r="AB34" s="1281"/>
      <c r="AC34" s="1281"/>
      <c r="AD34" s="1278"/>
      <c r="AE34" s="1974"/>
      <c r="AG34" s="224">
        <f t="shared" si="7"/>
        <v>0</v>
      </c>
      <c r="AH34" s="602" t="b">
        <f t="shared" si="13"/>
        <v>1</v>
      </c>
      <c r="AI34" s="602" t="b">
        <f t="shared" si="8"/>
        <v>1</v>
      </c>
      <c r="AJ34" s="602" t="b">
        <f t="shared" si="9"/>
        <v>1</v>
      </c>
      <c r="AK34" s="602" t="b">
        <f t="shared" si="10"/>
        <v>1</v>
      </c>
      <c r="AL34" s="602" t="b">
        <f t="shared" si="11"/>
        <v>1</v>
      </c>
      <c r="AN34" s="2721">
        <f t="shared" si="14"/>
        <v>0</v>
      </c>
      <c r="AO34" s="2721">
        <f t="shared" si="15"/>
        <v>0</v>
      </c>
      <c r="AP34" s="2721">
        <f t="shared" si="16"/>
        <v>0</v>
      </c>
      <c r="AQ34" s="2721">
        <f t="shared" si="17"/>
        <v>0</v>
      </c>
    </row>
    <row r="35" spans="1:43" s="602" customFormat="1" ht="15" customHeight="1">
      <c r="A35" s="1968">
        <v>27</v>
      </c>
      <c r="B35" s="728"/>
      <c r="C35" s="1224"/>
      <c r="D35" s="1275"/>
      <c r="E35" s="1279">
        <f t="shared" si="1"/>
        <v>0</v>
      </c>
      <c r="F35" s="1276"/>
      <c r="G35" s="1279">
        <f t="shared" si="2"/>
        <v>0</v>
      </c>
      <c r="H35" s="1278"/>
      <c r="I35" s="1278"/>
      <c r="J35" s="1279">
        <f t="shared" si="3"/>
        <v>0</v>
      </c>
      <c r="K35" s="1278"/>
      <c r="L35" s="1278"/>
      <c r="M35" s="1278"/>
      <c r="N35" s="1278"/>
      <c r="O35" s="1278"/>
      <c r="P35" s="1278"/>
      <c r="Q35" s="1278"/>
      <c r="R35" s="1279">
        <f t="shared" si="4"/>
        <v>0</v>
      </c>
      <c r="S35" s="1279">
        <f t="shared" si="5"/>
        <v>0</v>
      </c>
      <c r="T35" s="1280"/>
      <c r="U35" s="1279">
        <f t="shared" si="6"/>
        <v>0</v>
      </c>
      <c r="V35" s="1281"/>
      <c r="W35" s="1281"/>
      <c r="X35" s="1279">
        <f t="shared" si="12"/>
        <v>0</v>
      </c>
      <c r="Y35" s="1281"/>
      <c r="Z35" s="1281"/>
      <c r="AA35" s="1281"/>
      <c r="AB35" s="1281"/>
      <c r="AC35" s="1281"/>
      <c r="AD35" s="1278"/>
      <c r="AE35" s="1974"/>
      <c r="AG35" s="224">
        <f t="shared" si="7"/>
        <v>0</v>
      </c>
      <c r="AH35" s="602" t="b">
        <f t="shared" si="13"/>
        <v>1</v>
      </c>
      <c r="AI35" s="602" t="b">
        <f t="shared" si="8"/>
        <v>1</v>
      </c>
      <c r="AJ35" s="602" t="b">
        <f t="shared" si="9"/>
        <v>1</v>
      </c>
      <c r="AK35" s="602" t="b">
        <f t="shared" si="10"/>
        <v>1</v>
      </c>
      <c r="AL35" s="602" t="b">
        <f t="shared" si="11"/>
        <v>1</v>
      </c>
      <c r="AN35" s="2721">
        <f t="shared" si="14"/>
        <v>0</v>
      </c>
      <c r="AO35" s="2721">
        <f t="shared" si="15"/>
        <v>0</v>
      </c>
      <c r="AP35" s="2721">
        <f t="shared" si="16"/>
        <v>0</v>
      </c>
      <c r="AQ35" s="2721">
        <f t="shared" si="17"/>
        <v>0</v>
      </c>
    </row>
    <row r="36" spans="1:43" s="602" customFormat="1" ht="15" customHeight="1">
      <c r="A36" s="1968">
        <v>28</v>
      </c>
      <c r="B36" s="728"/>
      <c r="C36" s="1224"/>
      <c r="D36" s="1275"/>
      <c r="E36" s="1279">
        <f t="shared" si="1"/>
        <v>0</v>
      </c>
      <c r="F36" s="1276"/>
      <c r="G36" s="1279">
        <f t="shared" si="2"/>
        <v>0</v>
      </c>
      <c r="H36" s="1278"/>
      <c r="I36" s="1278"/>
      <c r="J36" s="1279">
        <f t="shared" si="3"/>
        <v>0</v>
      </c>
      <c r="K36" s="1278"/>
      <c r="L36" s="1278"/>
      <c r="M36" s="1278"/>
      <c r="N36" s="1278"/>
      <c r="O36" s="1278"/>
      <c r="P36" s="1278"/>
      <c r="Q36" s="1278"/>
      <c r="R36" s="1279">
        <f t="shared" si="4"/>
        <v>0</v>
      </c>
      <c r="S36" s="1279">
        <f t="shared" si="5"/>
        <v>0</v>
      </c>
      <c r="T36" s="1280"/>
      <c r="U36" s="1279">
        <f t="shared" si="6"/>
        <v>0</v>
      </c>
      <c r="V36" s="1281"/>
      <c r="W36" s="1281"/>
      <c r="X36" s="1279">
        <f t="shared" si="12"/>
        <v>0</v>
      </c>
      <c r="Y36" s="1281"/>
      <c r="Z36" s="1281"/>
      <c r="AA36" s="1281"/>
      <c r="AB36" s="1281"/>
      <c r="AC36" s="1281"/>
      <c r="AD36" s="1278"/>
      <c r="AE36" s="1974"/>
      <c r="AG36" s="224">
        <f t="shared" si="7"/>
        <v>0</v>
      </c>
      <c r="AH36" s="602" t="b">
        <f t="shared" si="13"/>
        <v>1</v>
      </c>
      <c r="AI36" s="602" t="b">
        <f t="shared" si="8"/>
        <v>1</v>
      </c>
      <c r="AJ36" s="602" t="b">
        <f t="shared" si="9"/>
        <v>1</v>
      </c>
      <c r="AK36" s="602" t="b">
        <f t="shared" si="10"/>
        <v>1</v>
      </c>
      <c r="AL36" s="602" t="b">
        <f t="shared" si="11"/>
        <v>1</v>
      </c>
      <c r="AN36" s="2721">
        <f t="shared" si="14"/>
        <v>0</v>
      </c>
      <c r="AO36" s="2721">
        <f t="shared" si="15"/>
        <v>0</v>
      </c>
      <c r="AP36" s="2721">
        <f t="shared" si="16"/>
        <v>0</v>
      </c>
      <c r="AQ36" s="2721">
        <f t="shared" si="17"/>
        <v>0</v>
      </c>
    </row>
    <row r="37" spans="1:43" s="602" customFormat="1" ht="15" customHeight="1">
      <c r="A37" s="1968">
        <v>29</v>
      </c>
      <c r="B37" s="728"/>
      <c r="C37" s="1224"/>
      <c r="D37" s="1275"/>
      <c r="E37" s="1279">
        <f t="shared" si="1"/>
        <v>0</v>
      </c>
      <c r="F37" s="1276"/>
      <c r="G37" s="1279">
        <f t="shared" si="2"/>
        <v>0</v>
      </c>
      <c r="H37" s="1278"/>
      <c r="I37" s="1278"/>
      <c r="J37" s="1279">
        <f t="shared" si="3"/>
        <v>0</v>
      </c>
      <c r="K37" s="1278"/>
      <c r="L37" s="1278"/>
      <c r="M37" s="1278"/>
      <c r="N37" s="1278"/>
      <c r="O37" s="1278"/>
      <c r="P37" s="1278"/>
      <c r="Q37" s="1278"/>
      <c r="R37" s="1279">
        <f t="shared" si="4"/>
        <v>0</v>
      </c>
      <c r="S37" s="1279">
        <f t="shared" si="5"/>
        <v>0</v>
      </c>
      <c r="T37" s="1280"/>
      <c r="U37" s="1279">
        <f t="shared" si="6"/>
        <v>0</v>
      </c>
      <c r="V37" s="1281"/>
      <c r="W37" s="1281"/>
      <c r="X37" s="1279">
        <f t="shared" si="12"/>
        <v>0</v>
      </c>
      <c r="Y37" s="1281"/>
      <c r="Z37" s="1281"/>
      <c r="AA37" s="1281"/>
      <c r="AB37" s="1281"/>
      <c r="AC37" s="1281"/>
      <c r="AD37" s="1278"/>
      <c r="AE37" s="1974"/>
      <c r="AG37" s="224">
        <f t="shared" si="7"/>
        <v>0</v>
      </c>
      <c r="AH37" s="602" t="b">
        <f t="shared" si="13"/>
        <v>1</v>
      </c>
      <c r="AI37" s="602" t="b">
        <f t="shared" si="8"/>
        <v>1</v>
      </c>
      <c r="AJ37" s="602" t="b">
        <f t="shared" si="9"/>
        <v>1</v>
      </c>
      <c r="AK37" s="602" t="b">
        <f t="shared" si="10"/>
        <v>1</v>
      </c>
      <c r="AL37" s="602" t="b">
        <f t="shared" si="11"/>
        <v>1</v>
      </c>
      <c r="AN37" s="2721">
        <f t="shared" si="14"/>
        <v>0</v>
      </c>
      <c r="AO37" s="2721">
        <f t="shared" si="15"/>
        <v>0</v>
      </c>
      <c r="AP37" s="2721">
        <f t="shared" si="16"/>
        <v>0</v>
      </c>
      <c r="AQ37" s="2721">
        <f t="shared" si="17"/>
        <v>0</v>
      </c>
    </row>
    <row r="38" spans="1:43" s="602" customFormat="1" ht="15" customHeight="1">
      <c r="A38" s="1968">
        <v>30</v>
      </c>
      <c r="B38" s="728"/>
      <c r="C38" s="1224"/>
      <c r="D38" s="1275"/>
      <c r="E38" s="1279">
        <f t="shared" si="1"/>
        <v>0</v>
      </c>
      <c r="F38" s="1276"/>
      <c r="G38" s="1279">
        <f t="shared" si="2"/>
        <v>0</v>
      </c>
      <c r="H38" s="1278"/>
      <c r="I38" s="1278"/>
      <c r="J38" s="1279">
        <f t="shared" si="3"/>
        <v>0</v>
      </c>
      <c r="K38" s="1278"/>
      <c r="L38" s="1278"/>
      <c r="M38" s="1278"/>
      <c r="N38" s="1278"/>
      <c r="O38" s="1278"/>
      <c r="P38" s="1278"/>
      <c r="Q38" s="1278"/>
      <c r="R38" s="1279">
        <f t="shared" si="4"/>
        <v>0</v>
      </c>
      <c r="S38" s="1279">
        <f t="shared" si="5"/>
        <v>0</v>
      </c>
      <c r="T38" s="1280"/>
      <c r="U38" s="1279">
        <f t="shared" si="6"/>
        <v>0</v>
      </c>
      <c r="V38" s="1281"/>
      <c r="W38" s="1281"/>
      <c r="X38" s="1279">
        <f t="shared" si="12"/>
        <v>0</v>
      </c>
      <c r="Y38" s="1281"/>
      <c r="Z38" s="1281"/>
      <c r="AA38" s="1281"/>
      <c r="AB38" s="1281"/>
      <c r="AC38" s="1281"/>
      <c r="AD38" s="1278"/>
      <c r="AE38" s="1974"/>
      <c r="AG38" s="224">
        <f t="shared" si="7"/>
        <v>0</v>
      </c>
      <c r="AH38" s="602" t="b">
        <f t="shared" si="13"/>
        <v>1</v>
      </c>
      <c r="AI38" s="602" t="b">
        <f t="shared" si="8"/>
        <v>1</v>
      </c>
      <c r="AJ38" s="602" t="b">
        <f t="shared" si="9"/>
        <v>1</v>
      </c>
      <c r="AK38" s="602" t="b">
        <f t="shared" si="10"/>
        <v>1</v>
      </c>
      <c r="AL38" s="602" t="b">
        <f t="shared" si="11"/>
        <v>1</v>
      </c>
      <c r="AN38" s="2721">
        <f t="shared" si="14"/>
        <v>0</v>
      </c>
      <c r="AO38" s="2721">
        <f t="shared" si="15"/>
        <v>0</v>
      </c>
      <c r="AP38" s="2721">
        <f t="shared" si="16"/>
        <v>0</v>
      </c>
      <c r="AQ38" s="2721">
        <f t="shared" si="17"/>
        <v>0</v>
      </c>
    </row>
    <row r="39" spans="1:43" s="603" customFormat="1" ht="15" customHeight="1">
      <c r="A39" s="1968"/>
      <c r="B39" s="1272"/>
      <c r="C39" s="1273"/>
      <c r="D39" s="1277"/>
      <c r="E39" s="1277"/>
      <c r="F39" s="1277"/>
      <c r="G39" s="1277"/>
      <c r="H39" s="1284"/>
      <c r="I39" s="1284"/>
      <c r="J39" s="717"/>
      <c r="K39" s="1284"/>
      <c r="L39" s="1284"/>
      <c r="M39" s="1284"/>
      <c r="N39" s="1284"/>
      <c r="O39" s="1284"/>
      <c r="P39" s="1284"/>
      <c r="Q39" s="1284"/>
      <c r="R39" s="717"/>
      <c r="S39" s="717"/>
      <c r="T39" s="1284"/>
      <c r="U39" s="717"/>
      <c r="V39" s="1284"/>
      <c r="W39" s="1284"/>
      <c r="X39" s="717"/>
      <c r="Y39" s="717"/>
      <c r="Z39" s="717"/>
      <c r="AA39" s="717"/>
      <c r="AB39" s="717"/>
      <c r="AC39" s="717"/>
      <c r="AD39" s="1284"/>
      <c r="AE39" s="1975"/>
      <c r="AG39" s="224">
        <f t="shared" si="7"/>
        <v>0</v>
      </c>
      <c r="AN39" s="2721">
        <f t="shared" si="14"/>
        <v>0</v>
      </c>
      <c r="AO39" s="2721">
        <f t="shared" ref="AO39:AO40" si="18">G39-J39-K39-L39-M39-N39-O39</f>
        <v>0</v>
      </c>
      <c r="AP39" s="2721">
        <f t="shared" ref="AP39:AP40" si="19">R39-X39-Y39-Z39-AA39-AB39-AC39</f>
        <v>0</v>
      </c>
      <c r="AQ39" s="2721">
        <f t="shared" si="17"/>
        <v>0</v>
      </c>
    </row>
    <row r="40" spans="1:43" s="618" customFormat="1" ht="15" customHeight="1" thickBot="1">
      <c r="A40" s="1976"/>
      <c r="B40" s="1977" t="s">
        <v>220</v>
      </c>
      <c r="C40" s="1977"/>
      <c r="D40" s="1978">
        <f t="shared" ref="D40:AD40" si="20">SUM(D9:D39)</f>
        <v>0</v>
      </c>
      <c r="E40" s="1978">
        <f t="shared" si="20"/>
        <v>0</v>
      </c>
      <c r="F40" s="1978">
        <f t="shared" si="20"/>
        <v>0</v>
      </c>
      <c r="G40" s="1978">
        <f t="shared" si="20"/>
        <v>0</v>
      </c>
      <c r="H40" s="1978">
        <f t="shared" si="20"/>
        <v>0</v>
      </c>
      <c r="I40" s="1978">
        <f t="shared" si="20"/>
        <v>0</v>
      </c>
      <c r="J40" s="1978">
        <f t="shared" si="20"/>
        <v>0</v>
      </c>
      <c r="K40" s="1978">
        <f t="shared" si="20"/>
        <v>0</v>
      </c>
      <c r="L40" s="1978">
        <f t="shared" si="20"/>
        <v>0</v>
      </c>
      <c r="M40" s="1978">
        <f t="shared" si="20"/>
        <v>0</v>
      </c>
      <c r="N40" s="1978">
        <f t="shared" si="20"/>
        <v>0</v>
      </c>
      <c r="O40" s="1978">
        <f t="shared" si="20"/>
        <v>0</v>
      </c>
      <c r="P40" s="1978">
        <f t="shared" si="20"/>
        <v>0</v>
      </c>
      <c r="Q40" s="1978">
        <f t="shared" si="20"/>
        <v>0</v>
      </c>
      <c r="R40" s="1978">
        <f t="shared" si="20"/>
        <v>0</v>
      </c>
      <c r="S40" s="1978">
        <f t="shared" si="20"/>
        <v>0</v>
      </c>
      <c r="T40" s="1978">
        <f t="shared" si="20"/>
        <v>0</v>
      </c>
      <c r="U40" s="1978">
        <f t="shared" si="20"/>
        <v>0</v>
      </c>
      <c r="V40" s="1978">
        <f t="shared" si="20"/>
        <v>0</v>
      </c>
      <c r="W40" s="1978">
        <f t="shared" si="20"/>
        <v>0</v>
      </c>
      <c r="X40" s="1978">
        <f t="shared" si="20"/>
        <v>0</v>
      </c>
      <c r="Y40" s="1978">
        <f t="shared" si="20"/>
        <v>0</v>
      </c>
      <c r="Z40" s="1978">
        <f t="shared" si="20"/>
        <v>0</v>
      </c>
      <c r="AA40" s="1978">
        <f t="shared" si="20"/>
        <v>0</v>
      </c>
      <c r="AB40" s="1978">
        <f t="shared" si="20"/>
        <v>0</v>
      </c>
      <c r="AC40" s="1978">
        <f t="shared" si="20"/>
        <v>0</v>
      </c>
      <c r="AD40" s="1978">
        <f t="shared" si="20"/>
        <v>0</v>
      </c>
      <c r="AE40" s="1979"/>
      <c r="AG40" s="224">
        <f t="shared" si="7"/>
        <v>0</v>
      </c>
      <c r="AN40" s="2721">
        <f t="shared" si="14"/>
        <v>0</v>
      </c>
      <c r="AO40" s="2721">
        <f t="shared" si="18"/>
        <v>0</v>
      </c>
      <c r="AP40" s="2721">
        <f t="shared" si="19"/>
        <v>0</v>
      </c>
      <c r="AQ40" s="2721">
        <f t="shared" si="17"/>
        <v>0</v>
      </c>
    </row>
    <row r="41" spans="1:43" s="602" customFormat="1" ht="15" customHeight="1">
      <c r="A41" s="602" t="s">
        <v>1150</v>
      </c>
      <c r="C41" s="609"/>
      <c r="D41" s="611"/>
      <c r="E41" s="611"/>
      <c r="F41" s="611"/>
      <c r="G41" s="611"/>
      <c r="H41" s="611"/>
      <c r="I41" s="611"/>
      <c r="J41" s="611"/>
      <c r="K41" s="611"/>
      <c r="L41" s="611"/>
      <c r="M41" s="611"/>
      <c r="N41" s="611"/>
      <c r="O41" s="611"/>
      <c r="P41" s="611"/>
      <c r="Q41" s="611"/>
      <c r="R41" s="612"/>
      <c r="S41" s="612"/>
      <c r="T41" s="612"/>
      <c r="U41" s="612"/>
      <c r="V41" s="611"/>
      <c r="W41" s="611"/>
      <c r="X41" s="611"/>
      <c r="Y41" s="611"/>
      <c r="Z41" s="611"/>
      <c r="AA41" s="611"/>
      <c r="AB41" s="611"/>
      <c r="AC41" s="611"/>
      <c r="AD41" s="611"/>
      <c r="AE41" s="1290"/>
      <c r="AG41" s="224"/>
    </row>
    <row r="42" spans="1:43" s="602" customFormat="1" ht="15" customHeight="1">
      <c r="A42" s="2655" t="s">
        <v>2471</v>
      </c>
      <c r="B42" s="2655"/>
      <c r="C42" s="2638"/>
      <c r="D42" s="2637"/>
      <c r="E42" s="2637"/>
      <c r="R42" s="598"/>
      <c r="S42" s="598"/>
      <c r="T42" s="598"/>
      <c r="U42" s="598"/>
      <c r="V42" s="604"/>
      <c r="AE42" s="1291"/>
      <c r="AG42" s="224"/>
      <c r="AH42" s="311"/>
      <c r="AI42" s="311"/>
      <c r="AJ42" s="311"/>
      <c r="AK42" s="311"/>
      <c r="AL42" s="311"/>
    </row>
    <row r="43" spans="1:43" s="602" customFormat="1" ht="15" customHeight="1">
      <c r="A43" s="2655" t="s">
        <v>2472</v>
      </c>
      <c r="B43" s="2655"/>
      <c r="C43" s="2638"/>
      <c r="D43" s="2637"/>
      <c r="E43" s="2637"/>
      <c r="R43" s="598"/>
      <c r="S43" s="598"/>
      <c r="T43" s="598"/>
      <c r="U43" s="598"/>
      <c r="V43" s="604"/>
      <c r="AE43" s="1291"/>
      <c r="AG43" s="224"/>
      <c r="AH43" s="311"/>
      <c r="AI43" s="311"/>
      <c r="AJ43" s="311"/>
      <c r="AK43" s="311"/>
      <c r="AL43" s="311"/>
    </row>
    <row r="44" spans="1:43" s="602" customFormat="1" ht="15" customHeight="1">
      <c r="A44" s="2655" t="s">
        <v>2473</v>
      </c>
      <c r="B44" s="2655"/>
      <c r="C44" s="2638"/>
      <c r="D44" s="2637"/>
      <c r="E44" s="2637"/>
      <c r="R44" s="598"/>
      <c r="S44" s="598"/>
      <c r="T44" s="598"/>
      <c r="U44" s="598"/>
      <c r="V44" s="604"/>
      <c r="AE44" s="1291"/>
      <c r="AG44" s="224"/>
      <c r="AH44" s="311"/>
      <c r="AI44" s="311"/>
      <c r="AJ44" s="311"/>
      <c r="AK44" s="311"/>
      <c r="AL44" s="311"/>
    </row>
    <row r="45" spans="1:43" s="602" customFormat="1" ht="15" customHeight="1">
      <c r="A45" s="2655" t="s">
        <v>2474</v>
      </c>
      <c r="B45" s="2655"/>
      <c r="C45" s="2638"/>
      <c r="D45" s="2637"/>
      <c r="E45" s="2637"/>
      <c r="R45" s="598"/>
      <c r="S45" s="598"/>
      <c r="T45" s="598"/>
      <c r="U45" s="598"/>
      <c r="V45" s="604"/>
      <c r="AE45" s="1291"/>
      <c r="AG45" s="224"/>
    </row>
    <row r="46" spans="1:43" s="602" customFormat="1" ht="15" customHeight="1">
      <c r="A46" s="2655" t="s">
        <v>2475</v>
      </c>
      <c r="B46" s="2655"/>
      <c r="C46" s="2638"/>
      <c r="D46" s="2637"/>
      <c r="E46" s="2637"/>
      <c r="R46" s="598"/>
      <c r="S46" s="598"/>
      <c r="T46" s="598"/>
      <c r="U46" s="598"/>
      <c r="V46" s="604"/>
      <c r="AE46" s="1291"/>
      <c r="AG46" s="224"/>
    </row>
    <row r="47" spans="1:43" s="602" customFormat="1" ht="12" customHeight="1">
      <c r="C47" s="609"/>
      <c r="R47" s="598"/>
      <c r="S47" s="598"/>
      <c r="T47" s="598"/>
      <c r="U47" s="598"/>
      <c r="V47" s="604"/>
      <c r="AE47" s="1291"/>
      <c r="AG47" s="224"/>
    </row>
    <row r="48" spans="1:43" s="602" customFormat="1" ht="12" customHeight="1">
      <c r="C48" s="609"/>
      <c r="R48" s="598"/>
      <c r="S48" s="598"/>
      <c r="T48" s="598"/>
      <c r="U48" s="598"/>
      <c r="V48" s="604"/>
      <c r="AE48" s="1291"/>
      <c r="AG48" s="224"/>
      <c r="AH48" s="311"/>
      <c r="AI48" s="311"/>
      <c r="AJ48" s="311"/>
      <c r="AK48" s="311"/>
      <c r="AL48" s="311"/>
    </row>
    <row r="49" spans="3:38" s="602" customFormat="1" ht="12" customHeight="1">
      <c r="C49" s="609"/>
      <c r="R49" s="598"/>
      <c r="S49" s="598"/>
      <c r="T49" s="598"/>
      <c r="U49" s="598"/>
      <c r="V49" s="604"/>
      <c r="AE49" s="1291"/>
      <c r="AG49" s="224"/>
      <c r="AH49" s="311"/>
      <c r="AI49" s="311"/>
      <c r="AJ49" s="311"/>
      <c r="AK49" s="311"/>
      <c r="AL49" s="311"/>
    </row>
    <row r="50" spans="3:38" s="602" customFormat="1" ht="12" customHeight="1">
      <c r="C50" s="609"/>
      <c r="R50" s="598"/>
      <c r="S50" s="598"/>
      <c r="T50" s="598"/>
      <c r="U50" s="598"/>
      <c r="V50" s="604"/>
      <c r="AE50" s="1291"/>
      <c r="AG50" s="224"/>
      <c r="AH50" s="311"/>
      <c r="AI50" s="311"/>
      <c r="AJ50" s="311"/>
      <c r="AK50" s="311"/>
      <c r="AL50" s="311"/>
    </row>
    <row r="51" spans="3:38" ht="12" customHeight="1">
      <c r="AG51" s="224"/>
    </row>
    <row r="52" spans="3:38" ht="12" customHeight="1">
      <c r="AG52" s="224"/>
    </row>
    <row r="53" spans="3:38" ht="12" customHeight="1">
      <c r="AG53" s="224"/>
    </row>
    <row r="54" spans="3:38" ht="12" customHeight="1">
      <c r="AG54" s="224"/>
    </row>
    <row r="55" spans="3:38" ht="12" customHeight="1">
      <c r="AG55" s="224"/>
    </row>
    <row r="56" spans="3:38" ht="12" customHeight="1">
      <c r="AG56" s="224"/>
    </row>
    <row r="57" spans="3:38" ht="12" customHeight="1">
      <c r="AG57" s="224"/>
    </row>
    <row r="58" spans="3:38" ht="12" customHeight="1">
      <c r="AG58" s="224"/>
    </row>
    <row r="59" spans="3:38" ht="12" customHeight="1">
      <c r="AG59" s="224"/>
    </row>
    <row r="60" spans="3:38" ht="12" customHeight="1">
      <c r="AG60" s="224"/>
    </row>
    <row r="61" spans="3:38" ht="12" customHeight="1">
      <c r="AG61" s="224"/>
    </row>
    <row r="62" spans="3:38" ht="12" customHeight="1">
      <c r="AG62" s="224"/>
    </row>
    <row r="63" spans="3:38" ht="12" customHeight="1">
      <c r="AG63" s="224"/>
    </row>
    <row r="64" spans="3:38" ht="12" customHeight="1">
      <c r="AG64" s="224"/>
    </row>
    <row r="65" spans="33:33" ht="12" customHeight="1">
      <c r="AG65" s="224"/>
    </row>
    <row r="66" spans="33:33" ht="12" customHeight="1">
      <c r="AG66" s="224"/>
    </row>
    <row r="67" spans="33:33" ht="12" customHeight="1">
      <c r="AG67" s="224"/>
    </row>
    <row r="68" spans="33:33" ht="12" customHeight="1">
      <c r="AG68" s="224"/>
    </row>
    <row r="69" spans="33:33" ht="12" customHeight="1">
      <c r="AG69" s="224"/>
    </row>
    <row r="70" spans="33:33" ht="12" customHeight="1">
      <c r="AG70" s="224"/>
    </row>
    <row r="71" spans="33:33" ht="12" customHeight="1">
      <c r="AG71" s="224"/>
    </row>
    <row r="72" spans="33:33" ht="12" customHeight="1">
      <c r="AG72" s="224"/>
    </row>
    <row r="73" spans="33:33" ht="12" customHeight="1">
      <c r="AG73" s="224"/>
    </row>
    <row r="74" spans="33:33" ht="12" customHeight="1">
      <c r="AG74" s="224"/>
    </row>
    <row r="75" spans="33:33" ht="12" customHeight="1">
      <c r="AG75" s="224"/>
    </row>
    <row r="76" spans="33:33" ht="12" customHeight="1">
      <c r="AG76" s="224"/>
    </row>
    <row r="77" spans="33:33" ht="12" customHeight="1">
      <c r="AG77" s="224"/>
    </row>
    <row r="78" spans="33:33" ht="12" customHeight="1">
      <c r="AG78" s="224"/>
    </row>
    <row r="79" spans="33:33" ht="12" customHeight="1">
      <c r="AG79" s="224"/>
    </row>
    <row r="80" spans="33:33" ht="12" customHeight="1">
      <c r="AG80" s="224"/>
    </row>
    <row r="81" spans="33:33" ht="12" customHeight="1">
      <c r="AG81" s="224"/>
    </row>
    <row r="82" spans="33:33" ht="12" customHeight="1">
      <c r="AG82" s="224"/>
    </row>
    <row r="83" spans="33:33" ht="12" customHeight="1">
      <c r="AG83" s="224"/>
    </row>
    <row r="84" spans="33:33" ht="12" customHeight="1">
      <c r="AG84" s="224"/>
    </row>
    <row r="85" spans="33:33" ht="12" customHeight="1">
      <c r="AG85" s="224"/>
    </row>
    <row r="86" spans="33:33" ht="12" customHeight="1">
      <c r="AG86" s="224"/>
    </row>
    <row r="87" spans="33:33" ht="12" customHeight="1">
      <c r="AG87" s="224"/>
    </row>
    <row r="88" spans="33:33" ht="12" customHeight="1">
      <c r="AG88" s="224"/>
    </row>
    <row r="89" spans="33:33" ht="12" customHeight="1">
      <c r="AG89" s="224"/>
    </row>
    <row r="90" spans="33:33" ht="12" customHeight="1">
      <c r="AG90" s="224"/>
    </row>
    <row r="91" spans="33:33" ht="12" customHeight="1">
      <c r="AG91" s="224"/>
    </row>
    <row r="92" spans="33:33" ht="12" customHeight="1">
      <c r="AG92" s="224"/>
    </row>
    <row r="93" spans="33:33" ht="12" customHeight="1">
      <c r="AG93" s="224"/>
    </row>
    <row r="94" spans="33:33" ht="12" customHeight="1">
      <c r="AG94" s="224"/>
    </row>
    <row r="95" spans="33:33" ht="12" customHeight="1">
      <c r="AG95" s="224"/>
    </row>
    <row r="96" spans="33:33" ht="12" customHeight="1">
      <c r="AG96" s="224"/>
    </row>
    <row r="97" spans="33:33" ht="12" customHeight="1">
      <c r="AG97" s="224"/>
    </row>
    <row r="98" spans="33:33" ht="12" customHeight="1">
      <c r="AG98" s="224"/>
    </row>
    <row r="99" spans="33:33" ht="12" customHeight="1">
      <c r="AG99" s="224"/>
    </row>
    <row r="100" spans="33:33" ht="12" customHeight="1">
      <c r="AG100" s="224"/>
    </row>
    <row r="101" spans="33:33" ht="12" customHeight="1">
      <c r="AG101" s="224"/>
    </row>
    <row r="102" spans="33:33" ht="12" customHeight="1">
      <c r="AG102" s="224"/>
    </row>
    <row r="103" spans="33:33" ht="12" customHeight="1">
      <c r="AG103" s="224"/>
    </row>
    <row r="104" spans="33:33" ht="12" customHeight="1">
      <c r="AG104" s="224"/>
    </row>
    <row r="105" spans="33:33" ht="12" customHeight="1">
      <c r="AG105" s="224"/>
    </row>
    <row r="106" spans="33:33" ht="12" customHeight="1">
      <c r="AG106" s="224"/>
    </row>
    <row r="107" spans="33:33" ht="12" customHeight="1">
      <c r="AG107" s="224"/>
    </row>
    <row r="108" spans="33:33" ht="12" customHeight="1">
      <c r="AG108" s="224"/>
    </row>
    <row r="109" spans="33:33" ht="12" customHeight="1">
      <c r="AG109" s="224"/>
    </row>
    <row r="110" spans="33:33" ht="12" customHeight="1">
      <c r="AG110" s="224"/>
    </row>
    <row r="111" spans="33:33" ht="12" customHeight="1">
      <c r="AG111" s="224"/>
    </row>
    <row r="112" spans="33:33" ht="12" customHeight="1">
      <c r="AG112" s="224"/>
    </row>
    <row r="113" spans="33:33" ht="12" customHeight="1">
      <c r="AG113" s="224"/>
    </row>
    <row r="114" spans="33:33" ht="12" customHeight="1">
      <c r="AG114" s="224"/>
    </row>
    <row r="115" spans="33:33" ht="12" customHeight="1">
      <c r="AG115" s="224"/>
    </row>
    <row r="116" spans="33:33" ht="12" customHeight="1">
      <c r="AG116" s="224"/>
    </row>
    <row r="117" spans="33:33" ht="12" customHeight="1">
      <c r="AG117" s="224"/>
    </row>
    <row r="118" spans="33:33" ht="12" customHeight="1">
      <c r="AG118" s="224"/>
    </row>
    <row r="119" spans="33:33" ht="12" customHeight="1">
      <c r="AG119" s="224"/>
    </row>
    <row r="120" spans="33:33" ht="12" customHeight="1">
      <c r="AG120" s="224"/>
    </row>
    <row r="121" spans="33:33" ht="12" customHeight="1">
      <c r="AG121" s="224"/>
    </row>
    <row r="122" spans="33:33" ht="12" customHeight="1">
      <c r="AG122" s="224"/>
    </row>
    <row r="123" spans="33:33" ht="12" customHeight="1">
      <c r="AG123" s="224"/>
    </row>
    <row r="124" spans="33:33" ht="12" customHeight="1">
      <c r="AG124" s="224"/>
    </row>
    <row r="125" spans="33:33" ht="12" customHeight="1">
      <c r="AG125" s="224"/>
    </row>
    <row r="126" spans="33:33" ht="12" customHeight="1">
      <c r="AG126" s="224"/>
    </row>
    <row r="127" spans="33:33" ht="12" customHeight="1">
      <c r="AG127" s="224"/>
    </row>
    <row r="128" spans="33:33" ht="12" customHeight="1">
      <c r="AG128" s="224"/>
    </row>
    <row r="129" spans="33:33" ht="12" customHeight="1">
      <c r="AG129" s="224"/>
    </row>
    <row r="130" spans="33:33" ht="12" customHeight="1">
      <c r="AG130" s="224"/>
    </row>
    <row r="131" spans="33:33" ht="12" customHeight="1">
      <c r="AG131" s="224"/>
    </row>
    <row r="132" spans="33:33" ht="12" customHeight="1">
      <c r="AG132" s="224"/>
    </row>
    <row r="133" spans="33:33" ht="12" customHeight="1">
      <c r="AG133" s="224"/>
    </row>
    <row r="134" spans="33:33" ht="12" customHeight="1">
      <c r="AG134" s="224"/>
    </row>
    <row r="135" spans="33:33" ht="12" customHeight="1">
      <c r="AG135" s="224"/>
    </row>
    <row r="136" spans="33:33" ht="12" customHeight="1">
      <c r="AG136" s="224"/>
    </row>
    <row r="137" spans="33:33" ht="12" customHeight="1">
      <c r="AG137" s="224"/>
    </row>
    <row r="138" spans="33:33" ht="12" customHeight="1">
      <c r="AG138" s="224"/>
    </row>
    <row r="139" spans="33:33" ht="12" customHeight="1">
      <c r="AG139" s="224"/>
    </row>
    <row r="140" spans="33:33" ht="12" customHeight="1">
      <c r="AG140" s="224"/>
    </row>
    <row r="141" spans="33:33" ht="12" customHeight="1">
      <c r="AG141" s="224"/>
    </row>
    <row r="142" spans="33:33" ht="12" customHeight="1">
      <c r="AG142" s="224"/>
    </row>
    <row r="143" spans="33:33" ht="12" customHeight="1">
      <c r="AG143" s="224"/>
    </row>
    <row r="144" spans="33:33" ht="12" customHeight="1">
      <c r="AG144" s="224"/>
    </row>
    <row r="145" spans="33:33" ht="12" customHeight="1">
      <c r="AG145" s="224"/>
    </row>
    <row r="146" spans="33:33" ht="12" customHeight="1">
      <c r="AG146" s="224"/>
    </row>
    <row r="147" spans="33:33" ht="12" customHeight="1">
      <c r="AG147" s="224"/>
    </row>
    <row r="148" spans="33:33" ht="12" customHeight="1">
      <c r="AG148" s="224"/>
    </row>
    <row r="149" spans="33:33" ht="12" customHeight="1">
      <c r="AG149" s="224"/>
    </row>
    <row r="150" spans="33:33" ht="12" customHeight="1">
      <c r="AG150" s="224"/>
    </row>
    <row r="151" spans="33:33" ht="12" customHeight="1">
      <c r="AG151" s="224"/>
    </row>
    <row r="152" spans="33:33" ht="12" customHeight="1">
      <c r="AG152" s="224"/>
    </row>
    <row r="153" spans="33:33" ht="12" customHeight="1">
      <c r="AG153" s="224"/>
    </row>
    <row r="154" spans="33:33" ht="12" customHeight="1">
      <c r="AG154" s="224"/>
    </row>
    <row r="155" spans="33:33" ht="12" customHeight="1">
      <c r="AG155" s="224"/>
    </row>
    <row r="156" spans="33:33" ht="12" customHeight="1">
      <c r="AG156" s="224"/>
    </row>
    <row r="157" spans="33:33" ht="12" customHeight="1">
      <c r="AG157" s="224"/>
    </row>
    <row r="158" spans="33:33" ht="12" customHeight="1">
      <c r="AG158" s="224"/>
    </row>
    <row r="159" spans="33:33" ht="12" customHeight="1">
      <c r="AG159" s="224"/>
    </row>
    <row r="160" spans="33:33" ht="12" customHeight="1">
      <c r="AG160" s="224"/>
    </row>
    <row r="161" spans="33:33" ht="12" customHeight="1">
      <c r="AG161" s="224"/>
    </row>
    <row r="162" spans="33:33" ht="12" customHeight="1">
      <c r="AG162" s="224"/>
    </row>
    <row r="163" spans="33:33" ht="12" customHeight="1">
      <c r="AG163" s="224"/>
    </row>
    <row r="164" spans="33:33" ht="12" customHeight="1">
      <c r="AG164" s="224"/>
    </row>
    <row r="165" spans="33:33" ht="12" customHeight="1">
      <c r="AG165" s="224"/>
    </row>
    <row r="166" spans="33:33" ht="12" customHeight="1">
      <c r="AG166" s="224"/>
    </row>
    <row r="167" spans="33:33" ht="12" customHeight="1">
      <c r="AG167" s="224"/>
    </row>
    <row r="168" spans="33:33" ht="12" customHeight="1">
      <c r="AG168" s="224"/>
    </row>
    <row r="169" spans="33:33" ht="12" customHeight="1">
      <c r="AG169" s="224"/>
    </row>
    <row r="170" spans="33:33" ht="12" customHeight="1">
      <c r="AG170" s="224"/>
    </row>
    <row r="171" spans="33:33" ht="12" customHeight="1">
      <c r="AG171" s="224"/>
    </row>
    <row r="172" spans="33:33" ht="12" customHeight="1">
      <c r="AG172" s="224"/>
    </row>
    <row r="173" spans="33:33" ht="12" customHeight="1">
      <c r="AG173" s="224"/>
    </row>
    <row r="174" spans="33:33" ht="12" customHeight="1">
      <c r="AG174" s="224"/>
    </row>
    <row r="175" spans="33:33" ht="12" customHeight="1">
      <c r="AG175" s="224"/>
    </row>
    <row r="176" spans="33:33" ht="12" customHeight="1">
      <c r="AG176" s="224"/>
    </row>
    <row r="177" spans="33:33" ht="12" customHeight="1">
      <c r="AG177" s="224"/>
    </row>
    <row r="178" spans="33:33" ht="12" customHeight="1">
      <c r="AG178" s="224"/>
    </row>
    <row r="179" spans="33:33" ht="12" customHeight="1">
      <c r="AG179" s="224"/>
    </row>
    <row r="180" spans="33:33" ht="12" customHeight="1">
      <c r="AG180" s="224"/>
    </row>
    <row r="181" spans="33:33" ht="12" customHeight="1">
      <c r="AG181" s="224"/>
    </row>
    <row r="182" spans="33:33" ht="12" customHeight="1">
      <c r="AG182" s="224"/>
    </row>
    <row r="183" spans="33:33" ht="12" customHeight="1">
      <c r="AG183" s="224"/>
    </row>
    <row r="184" spans="33:33" ht="12" customHeight="1">
      <c r="AG184" s="224"/>
    </row>
    <row r="185" spans="33:33" ht="12" customHeight="1">
      <c r="AG185" s="224"/>
    </row>
    <row r="186" spans="33:33" ht="12" customHeight="1">
      <c r="AG186" s="224"/>
    </row>
    <row r="187" spans="33:33" ht="12" customHeight="1">
      <c r="AG187" s="224"/>
    </row>
    <row r="188" spans="33:33" ht="12" customHeight="1">
      <c r="AG188" s="224"/>
    </row>
    <row r="189" spans="33:33" ht="12" customHeight="1">
      <c r="AG189" s="224"/>
    </row>
    <row r="190" spans="33:33" ht="12" customHeight="1">
      <c r="AG190" s="224"/>
    </row>
    <row r="191" spans="33:33" ht="12" customHeight="1">
      <c r="AG191" s="224"/>
    </row>
    <row r="192" spans="33:33" ht="12" customHeight="1">
      <c r="AG192" s="224"/>
    </row>
    <row r="193" spans="33:33" ht="12" customHeight="1">
      <c r="AG193" s="224"/>
    </row>
    <row r="194" spans="33:33" ht="12" customHeight="1">
      <c r="AG194" s="224"/>
    </row>
    <row r="195" spans="33:33" ht="12" customHeight="1">
      <c r="AG195" s="224"/>
    </row>
    <row r="196" spans="33:33" ht="12" customHeight="1">
      <c r="AG196" s="224"/>
    </row>
    <row r="197" spans="33:33" ht="12" customHeight="1">
      <c r="AG197" s="224"/>
    </row>
    <row r="198" spans="33:33" ht="12" customHeight="1">
      <c r="AG198" s="224"/>
    </row>
    <row r="199" spans="33:33" ht="12" customHeight="1">
      <c r="AG199" s="224"/>
    </row>
    <row r="200" spans="33:33" ht="12" customHeight="1">
      <c r="AG200" s="224"/>
    </row>
    <row r="201" spans="33:33" ht="12" customHeight="1">
      <c r="AG201" s="224"/>
    </row>
    <row r="202" spans="33:33" ht="12" customHeight="1">
      <c r="AG202" s="224"/>
    </row>
    <row r="203" spans="33:33" ht="12" customHeight="1">
      <c r="AG203" s="224"/>
    </row>
    <row r="204" spans="33:33" ht="12" customHeight="1">
      <c r="AG204" s="224"/>
    </row>
    <row r="205" spans="33:33" ht="12" customHeight="1">
      <c r="AG205" s="224"/>
    </row>
    <row r="206" spans="33:33" ht="12" customHeight="1">
      <c r="AG206" s="224"/>
    </row>
    <row r="207" spans="33:33" ht="12" customHeight="1">
      <c r="AG207" s="224"/>
    </row>
    <row r="208" spans="33:33" ht="12" customHeight="1">
      <c r="AG208" s="224"/>
    </row>
    <row r="209" spans="33:33" ht="12" customHeight="1">
      <c r="AG209" s="224"/>
    </row>
    <row r="210" spans="33:33" ht="12" customHeight="1">
      <c r="AG210" s="224"/>
    </row>
    <row r="211" spans="33:33" ht="12" customHeight="1">
      <c r="AG211" s="224"/>
    </row>
    <row r="212" spans="33:33" ht="12" customHeight="1">
      <c r="AG212" s="224"/>
    </row>
    <row r="213" spans="33:33" ht="12" customHeight="1">
      <c r="AG213" s="224"/>
    </row>
    <row r="214" spans="33:33" ht="12" customHeight="1">
      <c r="AG214" s="224"/>
    </row>
    <row r="215" spans="33:33" ht="12" customHeight="1">
      <c r="AG215" s="224"/>
    </row>
    <row r="216" spans="33:33" ht="12" customHeight="1">
      <c r="AG216" s="224"/>
    </row>
    <row r="217" spans="33:33" ht="12" customHeight="1">
      <c r="AG217" s="224"/>
    </row>
    <row r="218" spans="33:33" ht="12" customHeight="1">
      <c r="AG218" s="224"/>
    </row>
    <row r="219" spans="33:33" ht="12" customHeight="1">
      <c r="AG219" s="224"/>
    </row>
    <row r="220" spans="33:33" ht="12" customHeight="1">
      <c r="AG220" s="224"/>
    </row>
    <row r="221" spans="33:33" ht="12" customHeight="1">
      <c r="AG221" s="224"/>
    </row>
    <row r="222" spans="33:33" ht="12" customHeight="1">
      <c r="AG222" s="224"/>
    </row>
    <row r="223" spans="33:33" ht="12" customHeight="1">
      <c r="AG223" s="224"/>
    </row>
    <row r="224" spans="33:33" ht="12" customHeight="1">
      <c r="AG224" s="224"/>
    </row>
    <row r="225" spans="33:33" ht="12" customHeight="1">
      <c r="AG225" s="224"/>
    </row>
    <row r="226" spans="33:33" ht="12" customHeight="1">
      <c r="AG226" s="224"/>
    </row>
    <row r="227" spans="33:33" ht="12" customHeight="1">
      <c r="AG227" s="224"/>
    </row>
    <row r="228" spans="33:33" ht="12" customHeight="1">
      <c r="AG228" s="224"/>
    </row>
    <row r="229" spans="33:33" ht="12" customHeight="1">
      <c r="AG229" s="224"/>
    </row>
    <row r="230" spans="33:33" ht="12" customHeight="1">
      <c r="AG230" s="224"/>
    </row>
    <row r="231" spans="33:33" ht="12" customHeight="1">
      <c r="AG231" s="224"/>
    </row>
    <row r="232" spans="33:33" ht="12" customHeight="1">
      <c r="AG232" s="224"/>
    </row>
    <row r="233" spans="33:33" ht="12" customHeight="1">
      <c r="AG233" s="224"/>
    </row>
    <row r="234" spans="33:33" ht="12" customHeight="1">
      <c r="AG234" s="224"/>
    </row>
    <row r="235" spans="33:33" ht="12" customHeight="1">
      <c r="AG235" s="224"/>
    </row>
    <row r="236" spans="33:33" ht="12" customHeight="1">
      <c r="AG236" s="224"/>
    </row>
    <row r="237" spans="33:33" ht="12" customHeight="1">
      <c r="AG237" s="224"/>
    </row>
    <row r="238" spans="33:33" ht="12" customHeight="1">
      <c r="AG238" s="224"/>
    </row>
    <row r="239" spans="33:33" ht="12" customHeight="1">
      <c r="AG239" s="224"/>
    </row>
    <row r="240" spans="33:33" ht="12" customHeight="1">
      <c r="AG240" s="224"/>
    </row>
    <row r="241" spans="33:33" ht="12" customHeight="1">
      <c r="AG241" s="224"/>
    </row>
    <row r="242" spans="33:33" ht="12" customHeight="1">
      <c r="AG242" s="224"/>
    </row>
    <row r="243" spans="33:33" ht="12" customHeight="1">
      <c r="AG243" s="224"/>
    </row>
    <row r="244" spans="33:33" ht="12" customHeight="1">
      <c r="AG244" s="224"/>
    </row>
    <row r="245" spans="33:33" ht="12" customHeight="1">
      <c r="AG245" s="224"/>
    </row>
    <row r="246" spans="33:33" ht="12" customHeight="1">
      <c r="AG246" s="224"/>
    </row>
    <row r="247" spans="33:33" ht="12" customHeight="1">
      <c r="AG247" s="224"/>
    </row>
    <row r="248" spans="33:33" ht="12" customHeight="1">
      <c r="AG248" s="224"/>
    </row>
    <row r="249" spans="33:33" ht="12" customHeight="1">
      <c r="AG249" s="224"/>
    </row>
    <row r="250" spans="33:33" ht="12" customHeight="1">
      <c r="AG250" s="224"/>
    </row>
    <row r="251" spans="33:33" ht="12" customHeight="1">
      <c r="AG251" s="224"/>
    </row>
    <row r="252" spans="33:33" ht="12" customHeight="1">
      <c r="AG252" s="224"/>
    </row>
    <row r="253" spans="33:33" ht="12" customHeight="1">
      <c r="AG253" s="224"/>
    </row>
    <row r="254" spans="33:33" ht="12" customHeight="1">
      <c r="AG254" s="224"/>
    </row>
    <row r="255" spans="33:33" ht="12" customHeight="1">
      <c r="AG255" s="224"/>
    </row>
    <row r="256" spans="33:33" ht="12" customHeight="1">
      <c r="AG256" s="224"/>
    </row>
    <row r="257" spans="33:33" ht="12" customHeight="1">
      <c r="AG257" s="224"/>
    </row>
    <row r="258" spans="33:33" ht="12" customHeight="1">
      <c r="AG258" s="224"/>
    </row>
    <row r="259" spans="33:33" ht="12" customHeight="1">
      <c r="AG259" s="224"/>
    </row>
    <row r="260" spans="33:33" ht="12" customHeight="1">
      <c r="AG260" s="224"/>
    </row>
    <row r="261" spans="33:33" ht="12" customHeight="1">
      <c r="AG261" s="224"/>
    </row>
    <row r="262" spans="33:33" ht="12" customHeight="1">
      <c r="AG262" s="224"/>
    </row>
    <row r="263" spans="33:33" ht="12" customHeight="1">
      <c r="AG263" s="224"/>
    </row>
    <row r="264" spans="33:33" ht="12" customHeight="1">
      <c r="AG264" s="224"/>
    </row>
    <row r="265" spans="33:33" ht="12" customHeight="1">
      <c r="AG265" s="224"/>
    </row>
    <row r="266" spans="33:33" ht="12" customHeight="1">
      <c r="AG266" s="224"/>
    </row>
    <row r="267" spans="33:33" ht="12" customHeight="1">
      <c r="AG267" s="224"/>
    </row>
    <row r="268" spans="33:33" ht="12" customHeight="1">
      <c r="AG268" s="224"/>
    </row>
    <row r="269" spans="33:33" ht="12" customHeight="1">
      <c r="AG269" s="224"/>
    </row>
    <row r="270" spans="33:33" ht="12" customHeight="1">
      <c r="AG270" s="224"/>
    </row>
    <row r="271" spans="33:33" ht="12" customHeight="1">
      <c r="AG271" s="224"/>
    </row>
    <row r="272" spans="33:33" ht="12" customHeight="1">
      <c r="AG272" s="224"/>
    </row>
    <row r="273" spans="33:33" ht="12" customHeight="1">
      <c r="AG273" s="224"/>
    </row>
    <row r="274" spans="33:33" ht="12" customHeight="1">
      <c r="AG274" s="224"/>
    </row>
    <row r="275" spans="33:33" ht="12" customHeight="1">
      <c r="AG275" s="224"/>
    </row>
    <row r="276" spans="33:33" ht="12" customHeight="1">
      <c r="AG276" s="224"/>
    </row>
    <row r="277" spans="33:33" ht="12" customHeight="1">
      <c r="AG277" s="224"/>
    </row>
    <row r="278" spans="33:33" ht="12" customHeight="1">
      <c r="AG278" s="224"/>
    </row>
    <row r="279" spans="33:33" ht="12" customHeight="1">
      <c r="AG279" s="224"/>
    </row>
    <row r="280" spans="33:33" ht="12" customHeight="1">
      <c r="AG280" s="224"/>
    </row>
    <row r="281" spans="33:33" ht="12" customHeight="1">
      <c r="AG281" s="224"/>
    </row>
    <row r="282" spans="33:33" ht="12" customHeight="1">
      <c r="AG282" s="224"/>
    </row>
    <row r="283" spans="33:33" ht="12" customHeight="1">
      <c r="AG283" s="224"/>
    </row>
    <row r="284" spans="33:33" ht="12" customHeight="1">
      <c r="AG284" s="224"/>
    </row>
    <row r="285" spans="33:33" ht="12" customHeight="1">
      <c r="AG285" s="224"/>
    </row>
    <row r="286" spans="33:33" ht="12" customHeight="1">
      <c r="AG286" s="224"/>
    </row>
    <row r="287" spans="33:33" ht="12" customHeight="1">
      <c r="AG287" s="224"/>
    </row>
    <row r="288" spans="33:33" ht="12" customHeight="1">
      <c r="AG288" s="224"/>
    </row>
    <row r="289" spans="33:33" ht="12" customHeight="1">
      <c r="AG289" s="224"/>
    </row>
    <row r="290" spans="33:33" ht="12" customHeight="1">
      <c r="AG290" s="224"/>
    </row>
    <row r="291" spans="33:33" ht="12" customHeight="1">
      <c r="AG291" s="224"/>
    </row>
    <row r="292" spans="33:33" ht="12" customHeight="1">
      <c r="AG292" s="224"/>
    </row>
    <row r="293" spans="33:33" ht="12" customHeight="1">
      <c r="AG293" s="224"/>
    </row>
    <row r="294" spans="33:33" ht="12" customHeight="1">
      <c r="AG294" s="224"/>
    </row>
    <row r="295" spans="33:33" ht="12" customHeight="1">
      <c r="AG295" s="224"/>
    </row>
    <row r="296" spans="33:33" ht="12" customHeight="1">
      <c r="AG296" s="224"/>
    </row>
    <row r="297" spans="33:33" ht="12" customHeight="1">
      <c r="AG297" s="224"/>
    </row>
    <row r="298" spans="33:33" ht="12" customHeight="1">
      <c r="AG298" s="224"/>
    </row>
    <row r="299" spans="33:33" ht="12" customHeight="1">
      <c r="AG299" s="224"/>
    </row>
    <row r="300" spans="33:33" ht="12" customHeight="1">
      <c r="AG300" s="224"/>
    </row>
    <row r="301" spans="33:33" ht="12" customHeight="1">
      <c r="AG301" s="224"/>
    </row>
    <row r="302" spans="33:33" ht="12" customHeight="1">
      <c r="AG302" s="224"/>
    </row>
    <row r="303" spans="33:33" ht="12" customHeight="1">
      <c r="AG303" s="224"/>
    </row>
    <row r="304" spans="33:33" ht="12" customHeight="1">
      <c r="AG304" s="224"/>
    </row>
    <row r="305" spans="33:33" ht="12" customHeight="1">
      <c r="AG305" s="224"/>
    </row>
    <row r="306" spans="33:33" ht="12" customHeight="1">
      <c r="AG306" s="224"/>
    </row>
    <row r="307" spans="33:33" ht="12" customHeight="1">
      <c r="AG307" s="224"/>
    </row>
    <row r="308" spans="33:33" ht="12" customHeight="1">
      <c r="AG308" s="224"/>
    </row>
    <row r="309" spans="33:33" ht="12" customHeight="1">
      <c r="AG309" s="224"/>
    </row>
    <row r="310" spans="33:33" ht="12" customHeight="1">
      <c r="AG310" s="224"/>
    </row>
    <row r="311" spans="33:33" ht="12" customHeight="1">
      <c r="AG311" s="224"/>
    </row>
    <row r="312" spans="33:33" ht="12" customHeight="1">
      <c r="AG312" s="224"/>
    </row>
    <row r="313" spans="33:33" ht="12" customHeight="1">
      <c r="AG313" s="224"/>
    </row>
    <row r="314" spans="33:33" ht="12" customHeight="1">
      <c r="AG314" s="224"/>
    </row>
    <row r="315" spans="33:33" ht="12" customHeight="1">
      <c r="AG315" s="224"/>
    </row>
    <row r="316" spans="33:33" ht="12" customHeight="1">
      <c r="AG316" s="224"/>
    </row>
    <row r="317" spans="33:33" ht="12" customHeight="1">
      <c r="AG317" s="224"/>
    </row>
    <row r="318" spans="33:33" ht="12" customHeight="1">
      <c r="AG318" s="224"/>
    </row>
    <row r="319" spans="33:33" ht="12" customHeight="1">
      <c r="AG319" s="224"/>
    </row>
    <row r="320" spans="33:33" ht="12" customHeight="1">
      <c r="AG320" s="224"/>
    </row>
    <row r="321" spans="33:33" ht="12" customHeight="1">
      <c r="AG321" s="224"/>
    </row>
    <row r="322" spans="33:33" ht="12" customHeight="1">
      <c r="AG322" s="224"/>
    </row>
    <row r="323" spans="33:33" ht="12" customHeight="1">
      <c r="AG323" s="224"/>
    </row>
    <row r="324" spans="33:33" ht="12" customHeight="1">
      <c r="AG324" s="224"/>
    </row>
    <row r="325" spans="33:33" ht="12" customHeight="1">
      <c r="AG325" s="224"/>
    </row>
    <row r="326" spans="33:33" ht="12" customHeight="1">
      <c r="AG326" s="224"/>
    </row>
    <row r="327" spans="33:33" ht="12" customHeight="1">
      <c r="AG327" s="224"/>
    </row>
    <row r="328" spans="33:33" ht="12" customHeight="1">
      <c r="AG328" s="224"/>
    </row>
    <row r="329" spans="33:33" ht="12" customHeight="1">
      <c r="AG329" s="224"/>
    </row>
    <row r="330" spans="33:33" ht="12" customHeight="1">
      <c r="AG330" s="224"/>
    </row>
    <row r="331" spans="33:33" ht="12" customHeight="1">
      <c r="AG331" s="224"/>
    </row>
    <row r="332" spans="33:33" ht="12" customHeight="1">
      <c r="AG332" s="224"/>
    </row>
    <row r="333" spans="33:33" ht="12" customHeight="1">
      <c r="AG333" s="224"/>
    </row>
    <row r="334" spans="33:33" ht="12" customHeight="1">
      <c r="AG334" s="224"/>
    </row>
    <row r="335" spans="33:33" ht="12" customHeight="1">
      <c r="AG335" s="224"/>
    </row>
    <row r="336" spans="33:33" ht="12" customHeight="1">
      <c r="AG336" s="224"/>
    </row>
    <row r="337" spans="33:33" ht="12" customHeight="1">
      <c r="AG337" s="224"/>
    </row>
    <row r="338" spans="33:33" ht="12" customHeight="1">
      <c r="AG338" s="224"/>
    </row>
    <row r="339" spans="33:33" ht="12" customHeight="1">
      <c r="AG339" s="224"/>
    </row>
    <row r="340" spans="33:33" ht="12" customHeight="1">
      <c r="AG340" s="224"/>
    </row>
    <row r="341" spans="33:33" ht="12" customHeight="1">
      <c r="AG341" s="224"/>
    </row>
    <row r="342" spans="33:33" ht="12" customHeight="1">
      <c r="AG342" s="224"/>
    </row>
    <row r="343" spans="33:33" ht="12" customHeight="1">
      <c r="AG343" s="224"/>
    </row>
    <row r="344" spans="33:33" ht="12" customHeight="1">
      <c r="AG344" s="224"/>
    </row>
    <row r="345" spans="33:33" ht="12" customHeight="1">
      <c r="AG345" s="224"/>
    </row>
    <row r="346" spans="33:33" ht="12" customHeight="1">
      <c r="AG346" s="224"/>
    </row>
    <row r="347" spans="33:33" ht="12" customHeight="1">
      <c r="AG347" s="224"/>
    </row>
    <row r="348" spans="33:33" ht="12" customHeight="1">
      <c r="AG348" s="224"/>
    </row>
    <row r="349" spans="33:33" ht="12" customHeight="1">
      <c r="AG349" s="224"/>
    </row>
    <row r="350" spans="33:33" ht="12" customHeight="1">
      <c r="AG350" s="224"/>
    </row>
    <row r="351" spans="33:33" ht="12" customHeight="1">
      <c r="AG351" s="224"/>
    </row>
    <row r="352" spans="33:33" ht="12" customHeight="1">
      <c r="AG352" s="224"/>
    </row>
    <row r="353" spans="33:33" ht="12" customHeight="1">
      <c r="AG353" s="224"/>
    </row>
    <row r="354" spans="33:33" ht="12" customHeight="1">
      <c r="AG354" s="224"/>
    </row>
    <row r="355" spans="33:33" ht="12" customHeight="1">
      <c r="AG355" s="224"/>
    </row>
    <row r="356" spans="33:33" ht="12" customHeight="1">
      <c r="AG356" s="224"/>
    </row>
    <row r="357" spans="33:33" ht="12" customHeight="1">
      <c r="AG357" s="224"/>
    </row>
    <row r="358" spans="33:33" ht="12" customHeight="1">
      <c r="AG358" s="224"/>
    </row>
    <row r="359" spans="33:33" ht="12" customHeight="1">
      <c r="AG359" s="224"/>
    </row>
    <row r="360" spans="33:33" ht="12" customHeight="1">
      <c r="AG360" s="224"/>
    </row>
    <row r="361" spans="33:33" ht="12" customHeight="1">
      <c r="AG361" s="224"/>
    </row>
    <row r="362" spans="33:33" ht="12" customHeight="1">
      <c r="AG362" s="224"/>
    </row>
    <row r="363" spans="33:33" ht="12" customHeight="1">
      <c r="AG363" s="224"/>
    </row>
    <row r="364" spans="33:33" ht="12" customHeight="1">
      <c r="AG364" s="224"/>
    </row>
    <row r="365" spans="33:33" ht="12" customHeight="1">
      <c r="AG365" s="224"/>
    </row>
    <row r="366" spans="33:33" ht="12" customHeight="1">
      <c r="AG366" s="224"/>
    </row>
    <row r="367" spans="33:33" ht="12" customHeight="1">
      <c r="AG367" s="224"/>
    </row>
    <row r="368" spans="33:33" ht="12" customHeight="1">
      <c r="AG368" s="224"/>
    </row>
    <row r="369" spans="33:33" ht="12" customHeight="1">
      <c r="AG369" s="224"/>
    </row>
    <row r="370" spans="33:33" ht="12" customHeight="1">
      <c r="AG370" s="224"/>
    </row>
    <row r="371" spans="33:33" ht="12" customHeight="1">
      <c r="AG371" s="224"/>
    </row>
    <row r="372" spans="33:33" ht="12" customHeight="1">
      <c r="AG372" s="224"/>
    </row>
    <row r="373" spans="33:33" ht="12" customHeight="1">
      <c r="AG373" s="224"/>
    </row>
    <row r="374" spans="33:33" ht="12" customHeight="1">
      <c r="AG374" s="224"/>
    </row>
    <row r="375" spans="33:33" ht="12" customHeight="1">
      <c r="AG375" s="224"/>
    </row>
    <row r="376" spans="33:33" ht="12" customHeight="1">
      <c r="AG376" s="224"/>
    </row>
    <row r="377" spans="33:33" ht="12" customHeight="1">
      <c r="AG377" s="224"/>
    </row>
    <row r="378" spans="33:33" ht="12" customHeight="1">
      <c r="AG378" s="224"/>
    </row>
    <row r="379" spans="33:33" ht="12" customHeight="1">
      <c r="AG379" s="224"/>
    </row>
    <row r="380" spans="33:33" ht="12" customHeight="1">
      <c r="AG380" s="224"/>
    </row>
    <row r="381" spans="33:33" ht="12" customHeight="1">
      <c r="AG381" s="224"/>
    </row>
    <row r="382" spans="33:33" ht="12" customHeight="1">
      <c r="AG382" s="224"/>
    </row>
    <row r="383" spans="33:33" ht="12" customHeight="1">
      <c r="AG383" s="224"/>
    </row>
    <row r="384" spans="33:33" ht="12" customHeight="1">
      <c r="AG384" s="224"/>
    </row>
    <row r="385" spans="33:33" ht="12" customHeight="1">
      <c r="AG385" s="224"/>
    </row>
    <row r="386" spans="33:33" ht="12" customHeight="1">
      <c r="AG386" s="224"/>
    </row>
    <row r="387" spans="33:33" ht="12" customHeight="1">
      <c r="AG387" s="224"/>
    </row>
    <row r="388" spans="33:33" ht="12" customHeight="1">
      <c r="AG388" s="224"/>
    </row>
    <row r="389" spans="33:33" ht="12" customHeight="1">
      <c r="AG389" s="224"/>
    </row>
    <row r="390" spans="33:33" ht="12" customHeight="1">
      <c r="AG390" s="224"/>
    </row>
    <row r="391" spans="33:33" ht="12" customHeight="1">
      <c r="AG391" s="224"/>
    </row>
    <row r="392" spans="33:33" ht="12" customHeight="1">
      <c r="AG392" s="224"/>
    </row>
    <row r="393" spans="33:33" ht="12" customHeight="1">
      <c r="AG393" s="224"/>
    </row>
    <row r="394" spans="33:33" ht="12" customHeight="1">
      <c r="AG394" s="224"/>
    </row>
    <row r="395" spans="33:33" ht="12" customHeight="1">
      <c r="AG395" s="224"/>
    </row>
    <row r="396" spans="33:33" ht="12" customHeight="1">
      <c r="AG396" s="224"/>
    </row>
    <row r="397" spans="33:33" ht="12" customHeight="1">
      <c r="AG397" s="224"/>
    </row>
    <row r="398" spans="33:33" ht="12" customHeight="1">
      <c r="AG398" s="224"/>
    </row>
    <row r="399" spans="33:33" ht="12" customHeight="1">
      <c r="AG399" s="224"/>
    </row>
    <row r="400" spans="33:33" ht="12" customHeight="1">
      <c r="AG400" s="224"/>
    </row>
    <row r="401" spans="33:33" ht="12" customHeight="1">
      <c r="AG401" s="224"/>
    </row>
    <row r="402" spans="33:33" ht="12" customHeight="1">
      <c r="AG402" s="224"/>
    </row>
    <row r="403" spans="33:33" ht="12" customHeight="1">
      <c r="AG403" s="224"/>
    </row>
    <row r="404" spans="33:33" ht="12" customHeight="1">
      <c r="AG404" s="224"/>
    </row>
    <row r="405" spans="33:33" ht="12" customHeight="1">
      <c r="AG405" s="224"/>
    </row>
    <row r="406" spans="33:33" ht="12" customHeight="1">
      <c r="AG406" s="224"/>
    </row>
    <row r="407" spans="33:33" ht="12" customHeight="1">
      <c r="AG407" s="224"/>
    </row>
    <row r="408" spans="33:33" ht="12" customHeight="1">
      <c r="AG408" s="224"/>
    </row>
    <row r="409" spans="33:33" ht="12" customHeight="1">
      <c r="AG409" s="224"/>
    </row>
    <row r="410" spans="33:33" ht="12" customHeight="1">
      <c r="AG410" s="224"/>
    </row>
    <row r="411" spans="33:33" ht="12" customHeight="1">
      <c r="AG411" s="224"/>
    </row>
    <row r="412" spans="33:33" ht="12" customHeight="1">
      <c r="AG412" s="224"/>
    </row>
    <row r="413" spans="33:33" ht="12" customHeight="1">
      <c r="AG413" s="224"/>
    </row>
    <row r="414" spans="33:33" ht="12" customHeight="1">
      <c r="AG414" s="224"/>
    </row>
    <row r="415" spans="33:33" ht="12" customHeight="1">
      <c r="AG415" s="224"/>
    </row>
    <row r="416" spans="33:33" ht="12" customHeight="1">
      <c r="AG416" s="224"/>
    </row>
    <row r="417" spans="33:33" ht="12" customHeight="1">
      <c r="AG417" s="224"/>
    </row>
    <row r="418" spans="33:33" ht="12" customHeight="1">
      <c r="AG418" s="224"/>
    </row>
    <row r="419" spans="33:33" ht="12" customHeight="1">
      <c r="AG419" s="224"/>
    </row>
    <row r="420" spans="33:33" ht="12" customHeight="1">
      <c r="AG420" s="224"/>
    </row>
    <row r="421" spans="33:33" ht="12" customHeight="1">
      <c r="AG421" s="224"/>
    </row>
    <row r="422" spans="33:33" ht="12" customHeight="1">
      <c r="AG422" s="224"/>
    </row>
    <row r="423" spans="33:33" ht="12" customHeight="1">
      <c r="AG423" s="224"/>
    </row>
    <row r="424" spans="33:33" ht="12" customHeight="1">
      <c r="AG424" s="224"/>
    </row>
    <row r="425" spans="33:33" ht="12" customHeight="1">
      <c r="AG425" s="224"/>
    </row>
    <row r="426" spans="33:33" ht="12" customHeight="1">
      <c r="AG426" s="224"/>
    </row>
    <row r="427" spans="33:33" ht="12" customHeight="1">
      <c r="AG427" s="224"/>
    </row>
    <row r="428" spans="33:33" ht="12" customHeight="1">
      <c r="AG428" s="224"/>
    </row>
    <row r="429" spans="33:33" ht="12" customHeight="1">
      <c r="AG429" s="224"/>
    </row>
    <row r="430" spans="33:33" ht="12" customHeight="1">
      <c r="AG430" s="224"/>
    </row>
    <row r="431" spans="33:33" ht="12" customHeight="1">
      <c r="AG431" s="224"/>
    </row>
    <row r="432" spans="33:33" ht="12" customHeight="1">
      <c r="AG432" s="224"/>
    </row>
    <row r="433" spans="33:33" ht="12" customHeight="1">
      <c r="AG433" s="224"/>
    </row>
    <row r="434" spans="33:33" ht="12" customHeight="1">
      <c r="AG434" s="224"/>
    </row>
    <row r="435" spans="33:33" ht="12" customHeight="1">
      <c r="AG435" s="224"/>
    </row>
    <row r="436" spans="33:33" ht="12" customHeight="1">
      <c r="AG436" s="224"/>
    </row>
    <row r="437" spans="33:33" ht="12" customHeight="1">
      <c r="AG437" s="224"/>
    </row>
    <row r="438" spans="33:33" ht="12" customHeight="1">
      <c r="AG438" s="224"/>
    </row>
    <row r="439" spans="33:33" ht="12" customHeight="1">
      <c r="AG439" s="224"/>
    </row>
    <row r="440" spans="33:33" ht="12" customHeight="1">
      <c r="AG440" s="224"/>
    </row>
    <row r="441" spans="33:33" ht="12" customHeight="1">
      <c r="AG441" s="224"/>
    </row>
    <row r="442" spans="33:33" ht="12" customHeight="1">
      <c r="AG442" s="224"/>
    </row>
    <row r="443" spans="33:33" ht="12" customHeight="1">
      <c r="AG443" s="224"/>
    </row>
    <row r="444" spans="33:33" ht="12" customHeight="1">
      <c r="AG444" s="224"/>
    </row>
    <row r="445" spans="33:33" ht="12" customHeight="1">
      <c r="AG445" s="224"/>
    </row>
    <row r="446" spans="33:33" ht="12" customHeight="1">
      <c r="AG446" s="224"/>
    </row>
    <row r="447" spans="33:33" ht="12" customHeight="1">
      <c r="AG447" s="224"/>
    </row>
    <row r="448" spans="33:33" ht="12" customHeight="1">
      <c r="AG448" s="224"/>
    </row>
    <row r="449" spans="33:33" ht="12" customHeight="1">
      <c r="AG449" s="224"/>
    </row>
    <row r="450" spans="33:33" ht="12" customHeight="1">
      <c r="AG450" s="224"/>
    </row>
    <row r="451" spans="33:33" ht="12" customHeight="1">
      <c r="AG451" s="224"/>
    </row>
    <row r="452" spans="33:33" ht="12" customHeight="1">
      <c r="AG452" s="224"/>
    </row>
    <row r="453" spans="33:33" ht="12" customHeight="1">
      <c r="AG453" s="224"/>
    </row>
    <row r="454" spans="33:33" ht="12" customHeight="1">
      <c r="AG454" s="224"/>
    </row>
    <row r="455" spans="33:33" ht="12" customHeight="1">
      <c r="AG455" s="224"/>
    </row>
    <row r="456" spans="33:33" ht="12" customHeight="1">
      <c r="AG456" s="224"/>
    </row>
    <row r="457" spans="33:33" ht="12" customHeight="1">
      <c r="AG457" s="224"/>
    </row>
    <row r="458" spans="33:33" ht="12" customHeight="1">
      <c r="AG458" s="224"/>
    </row>
    <row r="459" spans="33:33" ht="12" customHeight="1">
      <c r="AG459" s="224"/>
    </row>
    <row r="460" spans="33:33" ht="12" customHeight="1">
      <c r="AG460" s="224"/>
    </row>
    <row r="461" spans="33:33" ht="12" customHeight="1">
      <c r="AG461" s="224"/>
    </row>
    <row r="462" spans="33:33" ht="12" customHeight="1">
      <c r="AG462" s="224"/>
    </row>
    <row r="463" spans="33:33" ht="12" customHeight="1">
      <c r="AG463" s="224"/>
    </row>
    <row r="464" spans="33:33" ht="12" customHeight="1">
      <c r="AG464" s="224"/>
    </row>
    <row r="465" spans="33:33" ht="12" customHeight="1">
      <c r="AG465" s="224"/>
    </row>
    <row r="466" spans="33:33" ht="12" customHeight="1">
      <c r="AG466" s="224"/>
    </row>
    <row r="467" spans="33:33" ht="12" customHeight="1">
      <c r="AG467" s="224"/>
    </row>
    <row r="468" spans="33:33" ht="12" customHeight="1">
      <c r="AG468" s="224"/>
    </row>
    <row r="469" spans="33:33" ht="12" customHeight="1">
      <c r="AG469" s="224"/>
    </row>
    <row r="470" spans="33:33" ht="12" customHeight="1">
      <c r="AG470" s="224"/>
    </row>
    <row r="471" spans="33:33" ht="12" customHeight="1">
      <c r="AG471" s="224"/>
    </row>
    <row r="472" spans="33:33" ht="12" customHeight="1">
      <c r="AG472" s="224"/>
    </row>
    <row r="473" spans="33:33" ht="12" customHeight="1">
      <c r="AG473" s="224"/>
    </row>
    <row r="474" spans="33:33" ht="12" customHeight="1">
      <c r="AG474" s="224"/>
    </row>
    <row r="475" spans="33:33" ht="12" customHeight="1">
      <c r="AG475" s="224"/>
    </row>
    <row r="476" spans="33:33" ht="12" customHeight="1">
      <c r="AG476" s="224"/>
    </row>
    <row r="477" spans="33:33" ht="12" customHeight="1">
      <c r="AG477" s="224"/>
    </row>
    <row r="478" spans="33:33" ht="12" customHeight="1">
      <c r="AG478" s="224"/>
    </row>
    <row r="479" spans="33:33" ht="12" customHeight="1">
      <c r="AG479" s="224"/>
    </row>
    <row r="480" spans="33:33" ht="12" customHeight="1">
      <c r="AG480" s="224"/>
    </row>
    <row r="481" spans="33:33" ht="12" customHeight="1">
      <c r="AG481" s="224"/>
    </row>
    <row r="482" spans="33:33" ht="12" customHeight="1">
      <c r="AG482" s="224"/>
    </row>
    <row r="483" spans="33:33" ht="12" customHeight="1">
      <c r="AG483" s="224"/>
    </row>
    <row r="484" spans="33:33" ht="12" customHeight="1">
      <c r="AG484" s="224"/>
    </row>
    <row r="485" spans="33:33" ht="12" customHeight="1">
      <c r="AG485" s="224"/>
    </row>
    <row r="486" spans="33:33" ht="12" customHeight="1">
      <c r="AG486" s="224"/>
    </row>
    <row r="487" spans="33:33" ht="12" customHeight="1">
      <c r="AG487" s="224"/>
    </row>
    <row r="488" spans="33:33" ht="12" customHeight="1">
      <c r="AG488" s="224"/>
    </row>
    <row r="489" spans="33:33" ht="12" customHeight="1">
      <c r="AG489" s="224"/>
    </row>
    <row r="490" spans="33:33" ht="12" customHeight="1">
      <c r="AG490" s="224"/>
    </row>
    <row r="491" spans="33:33" ht="12" customHeight="1">
      <c r="AG491" s="224"/>
    </row>
    <row r="492" spans="33:33" ht="12" customHeight="1">
      <c r="AG492" s="224"/>
    </row>
    <row r="493" spans="33:33" ht="12" customHeight="1">
      <c r="AG493" s="224"/>
    </row>
    <row r="494" spans="33:33" ht="12" customHeight="1">
      <c r="AG494" s="224"/>
    </row>
    <row r="495" spans="33:33" ht="12" customHeight="1">
      <c r="AG495" s="224"/>
    </row>
    <row r="496" spans="33:33" ht="12" customHeight="1">
      <c r="AG496" s="224"/>
    </row>
    <row r="497" spans="33:33" ht="12" customHeight="1">
      <c r="AG497" s="224"/>
    </row>
    <row r="498" spans="33:33" ht="12" customHeight="1">
      <c r="AG498" s="224"/>
    </row>
    <row r="499" spans="33:33" ht="12" customHeight="1">
      <c r="AG499" s="224"/>
    </row>
    <row r="500" spans="33:33" ht="12" customHeight="1">
      <c r="AG500" s="224"/>
    </row>
    <row r="501" spans="33:33" ht="12" customHeight="1">
      <c r="AG501" s="224"/>
    </row>
    <row r="502" spans="33:33" ht="12" customHeight="1">
      <c r="AG502" s="224"/>
    </row>
    <row r="503" spans="33:33" ht="12" customHeight="1">
      <c r="AG503" s="224"/>
    </row>
    <row r="504" spans="33:33" ht="12" customHeight="1">
      <c r="AG504" s="224"/>
    </row>
    <row r="505" spans="33:33" ht="12" customHeight="1">
      <c r="AG505" s="224"/>
    </row>
    <row r="506" spans="33:33" ht="12" customHeight="1">
      <c r="AG506" s="224"/>
    </row>
    <row r="507" spans="33:33" ht="12" customHeight="1">
      <c r="AG507" s="224"/>
    </row>
    <row r="508" spans="33:33" ht="12" customHeight="1">
      <c r="AG508" s="224"/>
    </row>
    <row r="509" spans="33:33" ht="12" customHeight="1">
      <c r="AG509" s="224"/>
    </row>
    <row r="510" spans="33:33" ht="12" customHeight="1">
      <c r="AG510" s="224"/>
    </row>
    <row r="511" spans="33:33" ht="12" customHeight="1">
      <c r="AG511" s="224"/>
    </row>
    <row r="512" spans="33:33" ht="12" customHeight="1">
      <c r="AG512" s="224"/>
    </row>
    <row r="513" spans="33:33" ht="12" customHeight="1">
      <c r="AG513" s="224"/>
    </row>
    <row r="514" spans="33:33" ht="12" customHeight="1">
      <c r="AG514" s="224"/>
    </row>
    <row r="515" spans="33:33" ht="12" customHeight="1">
      <c r="AG515" s="224"/>
    </row>
    <row r="516" spans="33:33" ht="12" customHeight="1">
      <c r="AG516" s="224"/>
    </row>
    <row r="517" spans="33:33" ht="12" customHeight="1">
      <c r="AG517" s="224"/>
    </row>
    <row r="518" spans="33:33" ht="12" customHeight="1">
      <c r="AG518" s="224"/>
    </row>
    <row r="519" spans="33:33" ht="12" customHeight="1">
      <c r="AG519" s="224"/>
    </row>
    <row r="520" spans="33:33" ht="12" customHeight="1">
      <c r="AG520" s="224"/>
    </row>
    <row r="521" spans="33:33" ht="12" customHeight="1">
      <c r="AG521" s="224"/>
    </row>
    <row r="522" spans="33:33" ht="12" customHeight="1">
      <c r="AG522" s="224"/>
    </row>
    <row r="523" spans="33:33" ht="12" customHeight="1">
      <c r="AG523" s="224"/>
    </row>
    <row r="524" spans="33:33" ht="12" customHeight="1">
      <c r="AG524" s="224"/>
    </row>
    <row r="525" spans="33:33" ht="12" customHeight="1">
      <c r="AG525" s="224"/>
    </row>
    <row r="526" spans="33:33" ht="12" customHeight="1">
      <c r="AG526" s="224"/>
    </row>
    <row r="527" spans="33:33" ht="12" customHeight="1">
      <c r="AG527" s="224"/>
    </row>
    <row r="528" spans="33:33" ht="12" customHeight="1">
      <c r="AG528" s="224"/>
    </row>
    <row r="529" spans="33:33" ht="12" customHeight="1">
      <c r="AG529" s="224"/>
    </row>
    <row r="530" spans="33:33" ht="12" customHeight="1">
      <c r="AG530" s="224"/>
    </row>
    <row r="531" spans="33:33" ht="12" customHeight="1">
      <c r="AG531" s="224"/>
    </row>
    <row r="532" spans="33:33" ht="12" customHeight="1">
      <c r="AG532" s="224"/>
    </row>
    <row r="533" spans="33:33" ht="12" customHeight="1">
      <c r="AG533" s="224"/>
    </row>
    <row r="534" spans="33:33" ht="12" customHeight="1">
      <c r="AG534" s="224"/>
    </row>
    <row r="535" spans="33:33" ht="12" customHeight="1">
      <c r="AG535" s="224"/>
    </row>
    <row r="536" spans="33:33" ht="12" customHeight="1">
      <c r="AG536" s="224"/>
    </row>
    <row r="537" spans="33:33" ht="12" customHeight="1">
      <c r="AG537" s="224"/>
    </row>
    <row r="538" spans="33:33" ht="12" customHeight="1">
      <c r="AG538" s="224"/>
    </row>
    <row r="539" spans="33:33" ht="12" customHeight="1">
      <c r="AG539" s="224"/>
    </row>
    <row r="540" spans="33:33" ht="12" customHeight="1">
      <c r="AG540" s="224"/>
    </row>
    <row r="541" spans="33:33" ht="12" customHeight="1">
      <c r="AG541" s="224"/>
    </row>
    <row r="542" spans="33:33" ht="12" customHeight="1">
      <c r="AG542" s="224"/>
    </row>
    <row r="543" spans="33:33" ht="12" customHeight="1">
      <c r="AG543" s="224"/>
    </row>
    <row r="544" spans="33:33" ht="12" customHeight="1">
      <c r="AG544" s="224"/>
    </row>
    <row r="545" spans="33:33" ht="12" customHeight="1">
      <c r="AG545" s="224"/>
    </row>
    <row r="546" spans="33:33" ht="12" customHeight="1">
      <c r="AG546" s="224"/>
    </row>
    <row r="547" spans="33:33" ht="12" customHeight="1">
      <c r="AG547" s="224"/>
    </row>
    <row r="548" spans="33:33" ht="12" customHeight="1">
      <c r="AG548" s="224"/>
    </row>
    <row r="549" spans="33:33" ht="12" customHeight="1">
      <c r="AG549" s="224"/>
    </row>
    <row r="550" spans="33:33" ht="12" customHeight="1">
      <c r="AG550" s="224"/>
    </row>
    <row r="551" spans="33:33" ht="12" customHeight="1">
      <c r="AG551" s="224"/>
    </row>
    <row r="552" spans="33:33" ht="12" customHeight="1">
      <c r="AG552" s="224"/>
    </row>
    <row r="553" spans="33:33" ht="12" customHeight="1">
      <c r="AG553" s="224"/>
    </row>
    <row r="554" spans="33:33" ht="12" customHeight="1">
      <c r="AG554" s="224"/>
    </row>
    <row r="555" spans="33:33" ht="12" customHeight="1">
      <c r="AG555" s="224"/>
    </row>
    <row r="556" spans="33:33" ht="12" customHeight="1">
      <c r="AG556" s="224"/>
    </row>
    <row r="557" spans="33:33" ht="12" customHeight="1">
      <c r="AG557" s="224"/>
    </row>
    <row r="558" spans="33:33" ht="12" customHeight="1">
      <c r="AG558" s="224"/>
    </row>
    <row r="559" spans="33:33" ht="12" customHeight="1">
      <c r="AG559" s="224"/>
    </row>
    <row r="560" spans="33:33" ht="12" customHeight="1">
      <c r="AG560" s="224"/>
    </row>
    <row r="561" spans="33:33" ht="12" customHeight="1">
      <c r="AG561" s="224"/>
    </row>
    <row r="562" spans="33:33" ht="12" customHeight="1">
      <c r="AG562" s="224"/>
    </row>
    <row r="563" spans="33:33" ht="12" customHeight="1">
      <c r="AG563" s="224"/>
    </row>
    <row r="564" spans="33:33" ht="12" customHeight="1">
      <c r="AG564" s="224"/>
    </row>
    <row r="565" spans="33:33" ht="12" customHeight="1">
      <c r="AG565" s="224"/>
    </row>
    <row r="566" spans="33:33" ht="12" customHeight="1">
      <c r="AG566" s="224"/>
    </row>
    <row r="567" spans="33:33" ht="12" customHeight="1">
      <c r="AG567" s="224"/>
    </row>
    <row r="568" spans="33:33" ht="12" customHeight="1">
      <c r="AG568" s="224"/>
    </row>
    <row r="569" spans="33:33" ht="12" customHeight="1">
      <c r="AG569" s="224"/>
    </row>
    <row r="570" spans="33:33" ht="12" customHeight="1">
      <c r="AG570" s="224"/>
    </row>
    <row r="571" spans="33:33" ht="12" customHeight="1">
      <c r="AG571" s="224"/>
    </row>
    <row r="572" spans="33:33" ht="12" customHeight="1">
      <c r="AG572" s="224"/>
    </row>
    <row r="573" spans="33:33" ht="12" customHeight="1">
      <c r="AG573" s="224"/>
    </row>
    <row r="574" spans="33:33" ht="12" customHeight="1">
      <c r="AG574" s="224"/>
    </row>
    <row r="575" spans="33:33" ht="12" customHeight="1">
      <c r="AG575" s="224"/>
    </row>
    <row r="576" spans="33:33" ht="12" customHeight="1">
      <c r="AG576" s="224"/>
    </row>
    <row r="577" spans="33:33" ht="12" customHeight="1">
      <c r="AG577" s="224"/>
    </row>
    <row r="578" spans="33:33" ht="12" customHeight="1">
      <c r="AG578" s="224"/>
    </row>
    <row r="579" spans="33:33" ht="12" customHeight="1">
      <c r="AG579" s="224"/>
    </row>
    <row r="580" spans="33:33" ht="12" customHeight="1">
      <c r="AG580" s="224"/>
    </row>
    <row r="581" spans="33:33" ht="12" customHeight="1">
      <c r="AG581" s="224"/>
    </row>
    <row r="582" spans="33:33" ht="12" customHeight="1">
      <c r="AG582" s="224"/>
    </row>
    <row r="583" spans="33:33" ht="12" customHeight="1">
      <c r="AG583" s="224"/>
    </row>
    <row r="584" spans="33:33" ht="12" customHeight="1">
      <c r="AG584" s="224"/>
    </row>
    <row r="585" spans="33:33" ht="12" customHeight="1">
      <c r="AG585" s="224"/>
    </row>
    <row r="586" spans="33:33" ht="12" customHeight="1">
      <c r="AG586" s="224"/>
    </row>
    <row r="587" spans="33:33" ht="12" customHeight="1">
      <c r="AG587" s="224"/>
    </row>
    <row r="588" spans="33:33" ht="12" customHeight="1">
      <c r="AG588" s="224"/>
    </row>
    <row r="589" spans="33:33" ht="12" customHeight="1">
      <c r="AG589" s="224"/>
    </row>
    <row r="590" spans="33:33" ht="12" customHeight="1">
      <c r="AG590" s="224"/>
    </row>
    <row r="591" spans="33:33" ht="12" customHeight="1">
      <c r="AG591" s="224"/>
    </row>
    <row r="592" spans="33:33" ht="12" customHeight="1">
      <c r="AG592" s="224"/>
    </row>
    <row r="593" spans="33:33" ht="12" customHeight="1">
      <c r="AG593" s="224"/>
    </row>
    <row r="594" spans="33:33" ht="12" customHeight="1">
      <c r="AG594" s="224"/>
    </row>
    <row r="595" spans="33:33" ht="12" customHeight="1">
      <c r="AG595" s="224"/>
    </row>
    <row r="596" spans="33:33" ht="12" customHeight="1">
      <c r="AG596" s="224"/>
    </row>
    <row r="597" spans="33:33" ht="12" customHeight="1">
      <c r="AG597" s="224"/>
    </row>
    <row r="598" spans="33:33" ht="12" customHeight="1">
      <c r="AG598" s="224"/>
    </row>
    <row r="599" spans="33:33" ht="12" customHeight="1">
      <c r="AG599" s="224"/>
    </row>
    <row r="600" spans="33:33" ht="12" customHeight="1">
      <c r="AG600" s="224"/>
    </row>
    <row r="601" spans="33:33" ht="12" customHeight="1">
      <c r="AG601" s="224"/>
    </row>
    <row r="602" spans="33:33" ht="12" customHeight="1">
      <c r="AG602" s="224"/>
    </row>
    <row r="603" spans="33:33" ht="12" customHeight="1">
      <c r="AG603" s="224"/>
    </row>
    <row r="604" spans="33:33" ht="12" customHeight="1">
      <c r="AG604" s="224"/>
    </row>
    <row r="605" spans="33:33" ht="12" customHeight="1">
      <c r="AG605" s="224"/>
    </row>
    <row r="606" spans="33:33" ht="12" customHeight="1">
      <c r="AG606" s="224"/>
    </row>
    <row r="607" spans="33:33" ht="12" customHeight="1">
      <c r="AG607" s="224"/>
    </row>
    <row r="608" spans="33:33" ht="12" customHeight="1">
      <c r="AG608" s="224"/>
    </row>
    <row r="609" spans="33:33" ht="12" customHeight="1">
      <c r="AG609" s="224"/>
    </row>
    <row r="610" spans="33:33" ht="12" customHeight="1">
      <c r="AG610" s="224"/>
    </row>
    <row r="611" spans="33:33" ht="12" customHeight="1">
      <c r="AG611" s="224"/>
    </row>
    <row r="612" spans="33:33" ht="12" customHeight="1">
      <c r="AG612" s="224"/>
    </row>
    <row r="613" spans="33:33" ht="12" customHeight="1">
      <c r="AG613" s="224"/>
    </row>
    <row r="614" spans="33:33" ht="12" customHeight="1">
      <c r="AG614" s="224"/>
    </row>
    <row r="615" spans="33:33" ht="12" customHeight="1">
      <c r="AG615" s="224"/>
    </row>
    <row r="616" spans="33:33" ht="12" customHeight="1">
      <c r="AG616" s="224"/>
    </row>
    <row r="617" spans="33:33" ht="12" customHeight="1">
      <c r="AG617" s="224"/>
    </row>
    <row r="618" spans="33:33" ht="12" customHeight="1">
      <c r="AG618" s="224"/>
    </row>
    <row r="619" spans="33:33" ht="12" customHeight="1">
      <c r="AG619" s="224"/>
    </row>
    <row r="620" spans="33:33" ht="12" customHeight="1">
      <c r="AG620" s="224"/>
    </row>
    <row r="621" spans="33:33" ht="12" customHeight="1">
      <c r="AG621" s="224"/>
    </row>
    <row r="622" spans="33:33" ht="12" customHeight="1">
      <c r="AG622" s="224"/>
    </row>
    <row r="623" spans="33:33" ht="12" customHeight="1">
      <c r="AG623" s="224"/>
    </row>
    <row r="624" spans="33:33" ht="12" customHeight="1">
      <c r="AG624" s="224"/>
    </row>
    <row r="625" spans="33:33" ht="12" customHeight="1">
      <c r="AG625" s="224"/>
    </row>
    <row r="626" spans="33:33" ht="12" customHeight="1">
      <c r="AG626" s="224"/>
    </row>
    <row r="627" spans="33:33" ht="12" customHeight="1">
      <c r="AG627" s="224"/>
    </row>
    <row r="628" spans="33:33" ht="12" customHeight="1">
      <c r="AG628" s="224"/>
    </row>
    <row r="629" spans="33:33" ht="12" customHeight="1">
      <c r="AG629" s="224"/>
    </row>
    <row r="630" spans="33:33" ht="12" customHeight="1">
      <c r="AG630" s="224"/>
    </row>
    <row r="631" spans="33:33" ht="12" customHeight="1">
      <c r="AG631" s="224"/>
    </row>
    <row r="632" spans="33:33" ht="12" customHeight="1">
      <c r="AG632" s="224"/>
    </row>
    <row r="633" spans="33:33" ht="12" customHeight="1">
      <c r="AG633" s="224"/>
    </row>
    <row r="634" spans="33:33" ht="12" customHeight="1">
      <c r="AG634" s="224"/>
    </row>
    <row r="635" spans="33:33" ht="12" customHeight="1">
      <c r="AG635" s="224"/>
    </row>
    <row r="636" spans="33:33" ht="12" customHeight="1">
      <c r="AG636" s="224"/>
    </row>
    <row r="637" spans="33:33" ht="12" customHeight="1">
      <c r="AG637" s="224"/>
    </row>
    <row r="638" spans="33:33" ht="12" customHeight="1">
      <c r="AG638" s="224"/>
    </row>
    <row r="639" spans="33:33" ht="12" customHeight="1">
      <c r="AG639" s="224"/>
    </row>
    <row r="640" spans="33:33" ht="12" customHeight="1">
      <c r="AG640" s="224"/>
    </row>
    <row r="641" spans="33:33" ht="12" customHeight="1">
      <c r="AG641" s="224"/>
    </row>
    <row r="642" spans="33:33" ht="12" customHeight="1">
      <c r="AG642" s="224"/>
    </row>
    <row r="643" spans="33:33" ht="12" customHeight="1">
      <c r="AG643" s="224"/>
    </row>
    <row r="644" spans="33:33" ht="12" customHeight="1">
      <c r="AG644" s="224"/>
    </row>
    <row r="645" spans="33:33" ht="12" customHeight="1">
      <c r="AG645" s="224"/>
    </row>
    <row r="646" spans="33:33" ht="12" customHeight="1">
      <c r="AG646" s="224"/>
    </row>
    <row r="647" spans="33:33" ht="12" customHeight="1">
      <c r="AG647" s="224"/>
    </row>
    <row r="648" spans="33:33" ht="12" customHeight="1">
      <c r="AG648" s="224"/>
    </row>
    <row r="649" spans="33:33" ht="12" customHeight="1">
      <c r="AG649" s="224"/>
    </row>
    <row r="650" spans="33:33" ht="12" customHeight="1">
      <c r="AG650" s="224"/>
    </row>
    <row r="651" spans="33:33" ht="12" customHeight="1">
      <c r="AG651" s="224"/>
    </row>
    <row r="652" spans="33:33" ht="12" customHeight="1">
      <c r="AG652" s="224"/>
    </row>
    <row r="653" spans="33:33" ht="12" customHeight="1">
      <c r="AG653" s="224"/>
    </row>
    <row r="654" spans="33:33" ht="12" customHeight="1">
      <c r="AG654" s="224"/>
    </row>
    <row r="655" spans="33:33" ht="12" customHeight="1">
      <c r="AG655" s="224"/>
    </row>
    <row r="656" spans="33:33" ht="12" customHeight="1">
      <c r="AG656" s="224"/>
    </row>
    <row r="657" spans="33:33" ht="12" customHeight="1">
      <c r="AG657" s="224"/>
    </row>
    <row r="658" spans="33:33" ht="12" customHeight="1">
      <c r="AG658" s="224"/>
    </row>
    <row r="659" spans="33:33" ht="12" customHeight="1">
      <c r="AG659" s="224"/>
    </row>
    <row r="660" spans="33:33" ht="12" customHeight="1">
      <c r="AG660" s="224"/>
    </row>
    <row r="661" spans="33:33" ht="12" customHeight="1">
      <c r="AG661" s="224"/>
    </row>
    <row r="662" spans="33:33" ht="12" customHeight="1">
      <c r="AG662" s="224"/>
    </row>
    <row r="663" spans="33:33" ht="12" customHeight="1">
      <c r="AG663" s="224"/>
    </row>
    <row r="664" spans="33:33" ht="12" customHeight="1">
      <c r="AG664" s="224"/>
    </row>
    <row r="665" spans="33:33" ht="12" customHeight="1">
      <c r="AG665" s="224"/>
    </row>
    <row r="666" spans="33:33" ht="12" customHeight="1">
      <c r="AG666" s="224"/>
    </row>
    <row r="667" spans="33:33" ht="12" customHeight="1">
      <c r="AG667" s="224"/>
    </row>
    <row r="668" spans="33:33" ht="12" customHeight="1">
      <c r="AG668" s="224"/>
    </row>
    <row r="669" spans="33:33" ht="12" customHeight="1">
      <c r="AG669" s="224"/>
    </row>
    <row r="670" spans="33:33" ht="12" customHeight="1">
      <c r="AG670" s="224"/>
    </row>
    <row r="671" spans="33:33" ht="12" customHeight="1">
      <c r="AG671" s="224"/>
    </row>
    <row r="672" spans="33:33" ht="12" customHeight="1">
      <c r="AG672" s="224"/>
    </row>
    <row r="673" spans="33:33" ht="12" customHeight="1">
      <c r="AG673" s="224"/>
    </row>
    <row r="674" spans="33:33" ht="12" customHeight="1">
      <c r="AG674" s="224"/>
    </row>
    <row r="675" spans="33:33" ht="12" customHeight="1">
      <c r="AG675" s="224"/>
    </row>
    <row r="676" spans="33:33" ht="12" customHeight="1">
      <c r="AG676" s="224"/>
    </row>
    <row r="677" spans="33:33" ht="12" customHeight="1">
      <c r="AG677" s="224"/>
    </row>
    <row r="678" spans="33:33" ht="12" customHeight="1">
      <c r="AG678" s="224"/>
    </row>
    <row r="679" spans="33:33" ht="12" customHeight="1">
      <c r="AG679" s="224"/>
    </row>
    <row r="680" spans="33:33" ht="12" customHeight="1">
      <c r="AG680" s="224"/>
    </row>
    <row r="681" spans="33:33" ht="12" customHeight="1">
      <c r="AG681" s="224"/>
    </row>
    <row r="682" spans="33:33" ht="12" customHeight="1">
      <c r="AG682" s="224"/>
    </row>
    <row r="683" spans="33:33" ht="12" customHeight="1">
      <c r="AG683" s="224"/>
    </row>
    <row r="684" spans="33:33" ht="12" customHeight="1">
      <c r="AG684" s="224"/>
    </row>
    <row r="685" spans="33:33" ht="12" customHeight="1">
      <c r="AG685" s="224"/>
    </row>
    <row r="686" spans="33:33" ht="12" customHeight="1">
      <c r="AG686" s="224"/>
    </row>
    <row r="687" spans="33:33" ht="12" customHeight="1">
      <c r="AG687" s="224"/>
    </row>
    <row r="688" spans="33:33" ht="12" customHeight="1">
      <c r="AG688" s="224"/>
    </row>
    <row r="689" spans="33:33" ht="12" customHeight="1">
      <c r="AG689" s="224"/>
    </row>
    <row r="690" spans="33:33" ht="12" customHeight="1">
      <c r="AG690" s="224"/>
    </row>
    <row r="691" spans="33:33" ht="12" customHeight="1">
      <c r="AG691" s="224"/>
    </row>
    <row r="692" spans="33:33" ht="12" customHeight="1">
      <c r="AG692" s="224"/>
    </row>
    <row r="693" spans="33:33" ht="12" customHeight="1">
      <c r="AG693" s="224"/>
    </row>
    <row r="694" spans="33:33" ht="12" customHeight="1">
      <c r="AG694" s="224"/>
    </row>
    <row r="695" spans="33:33" ht="12" customHeight="1">
      <c r="AG695" s="224"/>
    </row>
    <row r="696" spans="33:33" ht="12" customHeight="1">
      <c r="AG696" s="224"/>
    </row>
    <row r="697" spans="33:33" ht="12" customHeight="1">
      <c r="AG697" s="224"/>
    </row>
    <row r="698" spans="33:33" ht="12" customHeight="1">
      <c r="AG698" s="224"/>
    </row>
    <row r="699" spans="33:33" ht="12" customHeight="1">
      <c r="AG699" s="224"/>
    </row>
    <row r="700" spans="33:33" ht="12" customHeight="1">
      <c r="AG700" s="224"/>
    </row>
    <row r="701" spans="33:33" ht="12" customHeight="1">
      <c r="AG701" s="224"/>
    </row>
    <row r="702" spans="33:33" ht="12" customHeight="1">
      <c r="AG702" s="224"/>
    </row>
    <row r="703" spans="33:33" ht="12" customHeight="1">
      <c r="AG703" s="224"/>
    </row>
    <row r="704" spans="33:33" ht="12" customHeight="1">
      <c r="AG704" s="224"/>
    </row>
    <row r="705" spans="33:33" ht="12" customHeight="1">
      <c r="AG705" s="224"/>
    </row>
    <row r="706" spans="33:33" ht="12" customHeight="1">
      <c r="AG706" s="224"/>
    </row>
    <row r="707" spans="33:33" ht="12" customHeight="1">
      <c r="AG707" s="224"/>
    </row>
    <row r="708" spans="33:33" ht="12" customHeight="1">
      <c r="AG708" s="224"/>
    </row>
    <row r="709" spans="33:33" ht="12" customHeight="1">
      <c r="AG709" s="224"/>
    </row>
    <row r="710" spans="33:33" ht="12" customHeight="1">
      <c r="AG710" s="224"/>
    </row>
    <row r="711" spans="33:33" ht="12" customHeight="1">
      <c r="AG711" s="224"/>
    </row>
    <row r="712" spans="33:33" ht="12" customHeight="1">
      <c r="AG712" s="224"/>
    </row>
    <row r="713" spans="33:33" ht="12" customHeight="1">
      <c r="AG713" s="224"/>
    </row>
    <row r="714" spans="33:33" ht="12" customHeight="1">
      <c r="AG714" s="224"/>
    </row>
    <row r="715" spans="33:33" ht="12" customHeight="1">
      <c r="AG715" s="224"/>
    </row>
    <row r="716" spans="33:33" ht="12" customHeight="1">
      <c r="AG716" s="224"/>
    </row>
    <row r="717" spans="33:33" ht="12" customHeight="1">
      <c r="AG717" s="224"/>
    </row>
    <row r="718" spans="33:33" ht="12" customHeight="1">
      <c r="AG718" s="224"/>
    </row>
    <row r="719" spans="33:33" ht="12" customHeight="1">
      <c r="AG719" s="224"/>
    </row>
    <row r="720" spans="33:33" ht="12" customHeight="1">
      <c r="AG720" s="224"/>
    </row>
    <row r="721" spans="33:33" ht="12" customHeight="1">
      <c r="AG721" s="224"/>
    </row>
    <row r="722" spans="33:33" ht="12" customHeight="1">
      <c r="AG722" s="224"/>
    </row>
    <row r="723" spans="33:33" ht="12" customHeight="1">
      <c r="AG723" s="224"/>
    </row>
    <row r="724" spans="33:33" ht="12" customHeight="1">
      <c r="AG724" s="224"/>
    </row>
    <row r="725" spans="33:33" ht="12" customHeight="1">
      <c r="AG725" s="224"/>
    </row>
    <row r="726" spans="33:33" ht="12" customHeight="1">
      <c r="AG726" s="224"/>
    </row>
    <row r="727" spans="33:33" ht="12" customHeight="1">
      <c r="AG727" s="224"/>
    </row>
    <row r="728" spans="33:33" ht="12" customHeight="1">
      <c r="AG728" s="224"/>
    </row>
    <row r="729" spans="33:33" ht="12" customHeight="1">
      <c r="AG729" s="224"/>
    </row>
    <row r="730" spans="33:33" ht="12" customHeight="1">
      <c r="AG730" s="224"/>
    </row>
    <row r="731" spans="33:33" ht="12" customHeight="1">
      <c r="AG731" s="224"/>
    </row>
    <row r="732" spans="33:33" ht="12" customHeight="1">
      <c r="AG732" s="224"/>
    </row>
    <row r="733" spans="33:33" ht="12" customHeight="1">
      <c r="AG733" s="224"/>
    </row>
    <row r="734" spans="33:33" ht="12" customHeight="1">
      <c r="AG734" s="224"/>
    </row>
    <row r="735" spans="33:33" ht="12" customHeight="1">
      <c r="AG735" s="224"/>
    </row>
    <row r="736" spans="33:33" ht="12" customHeight="1">
      <c r="AG736" s="224"/>
    </row>
    <row r="737" spans="33:33" ht="12" customHeight="1">
      <c r="AG737" s="224"/>
    </row>
    <row r="738" spans="33:33" ht="12" customHeight="1">
      <c r="AG738" s="224"/>
    </row>
    <row r="739" spans="33:33" ht="12" customHeight="1">
      <c r="AG739" s="224"/>
    </row>
    <row r="740" spans="33:33" ht="12" customHeight="1">
      <c r="AG740" s="224"/>
    </row>
    <row r="741" spans="33:33" ht="12" customHeight="1">
      <c r="AG741" s="224"/>
    </row>
    <row r="742" spans="33:33" ht="12" customHeight="1">
      <c r="AG742" s="224"/>
    </row>
    <row r="743" spans="33:33" ht="12" customHeight="1">
      <c r="AG743" s="224"/>
    </row>
    <row r="744" spans="33:33" ht="12" customHeight="1">
      <c r="AG744" s="224"/>
    </row>
    <row r="745" spans="33:33" ht="12" customHeight="1">
      <c r="AG745" s="224"/>
    </row>
    <row r="746" spans="33:33" ht="12" customHeight="1">
      <c r="AG746" s="224"/>
    </row>
    <row r="747" spans="33:33" ht="12" customHeight="1">
      <c r="AG747" s="224"/>
    </row>
    <row r="748" spans="33:33" ht="12" customHeight="1">
      <c r="AG748" s="224"/>
    </row>
    <row r="749" spans="33:33" ht="12" customHeight="1">
      <c r="AG749" s="224"/>
    </row>
    <row r="750" spans="33:33" ht="12" customHeight="1">
      <c r="AG750" s="224"/>
    </row>
    <row r="751" spans="33:33" ht="12" customHeight="1">
      <c r="AG751" s="224"/>
    </row>
    <row r="752" spans="33:33" ht="12" customHeight="1">
      <c r="AG752" s="224"/>
    </row>
    <row r="753" spans="33:33" ht="12" customHeight="1">
      <c r="AG753" s="224"/>
    </row>
    <row r="754" spans="33:33" ht="12" customHeight="1">
      <c r="AG754" s="224"/>
    </row>
    <row r="755" spans="33:33" ht="12" customHeight="1">
      <c r="AG755" s="224"/>
    </row>
    <row r="756" spans="33:33" ht="12" customHeight="1">
      <c r="AG756" s="224"/>
    </row>
    <row r="757" spans="33:33" ht="12" customHeight="1">
      <c r="AG757" s="224"/>
    </row>
    <row r="758" spans="33:33" ht="12" customHeight="1">
      <c r="AG758" s="224"/>
    </row>
    <row r="759" spans="33:33" ht="12" customHeight="1">
      <c r="AG759" s="224"/>
    </row>
    <row r="760" spans="33:33" ht="12" customHeight="1">
      <c r="AG760" s="224"/>
    </row>
    <row r="761" spans="33:33" ht="12" customHeight="1">
      <c r="AG761" s="224"/>
    </row>
    <row r="762" spans="33:33" ht="12" customHeight="1">
      <c r="AG762" s="224"/>
    </row>
    <row r="763" spans="33:33" ht="12" customHeight="1">
      <c r="AG763" s="224"/>
    </row>
    <row r="764" spans="33:33" ht="12" customHeight="1">
      <c r="AG764" s="224"/>
    </row>
    <row r="765" spans="33:33" ht="12" customHeight="1">
      <c r="AG765" s="224"/>
    </row>
    <row r="766" spans="33:33" ht="12" customHeight="1">
      <c r="AG766" s="224"/>
    </row>
    <row r="767" spans="33:33" ht="12" customHeight="1">
      <c r="AG767" s="224"/>
    </row>
    <row r="768" spans="33:33" ht="12" customHeight="1">
      <c r="AG768" s="224"/>
    </row>
    <row r="769" spans="33:33" ht="12" customHeight="1">
      <c r="AG769" s="224"/>
    </row>
    <row r="770" spans="33:33" ht="12" customHeight="1">
      <c r="AG770" s="224"/>
    </row>
    <row r="771" spans="33:33" ht="12" customHeight="1">
      <c r="AG771" s="224"/>
    </row>
    <row r="772" spans="33:33" ht="12" customHeight="1">
      <c r="AG772" s="224"/>
    </row>
    <row r="773" spans="33:33" ht="12" customHeight="1">
      <c r="AG773" s="224"/>
    </row>
    <row r="774" spans="33:33" ht="12" customHeight="1">
      <c r="AG774" s="224"/>
    </row>
    <row r="775" spans="33:33" ht="12" customHeight="1">
      <c r="AG775" s="224"/>
    </row>
    <row r="776" spans="33:33" ht="12" customHeight="1">
      <c r="AG776" s="224"/>
    </row>
    <row r="777" spans="33:33" ht="12" customHeight="1">
      <c r="AG777" s="224"/>
    </row>
    <row r="778" spans="33:33" ht="12" customHeight="1">
      <c r="AG778" s="224"/>
    </row>
    <row r="779" spans="33:33" ht="12" customHeight="1">
      <c r="AG779" s="224"/>
    </row>
    <row r="780" spans="33:33" ht="12" customHeight="1">
      <c r="AG780" s="224"/>
    </row>
    <row r="781" spans="33:33" ht="12" customHeight="1">
      <c r="AG781" s="224"/>
    </row>
    <row r="782" spans="33:33" ht="12" customHeight="1">
      <c r="AG782" s="224"/>
    </row>
    <row r="783" spans="33:33" ht="12" customHeight="1">
      <c r="AG783" s="224"/>
    </row>
    <row r="784" spans="33:33" ht="12" customHeight="1">
      <c r="AG784" s="224"/>
    </row>
    <row r="785" spans="33:33" ht="12" customHeight="1">
      <c r="AG785" s="224"/>
    </row>
    <row r="786" spans="33:33" ht="12" customHeight="1">
      <c r="AG786" s="224"/>
    </row>
    <row r="787" spans="33:33" ht="12" customHeight="1">
      <c r="AG787" s="224"/>
    </row>
    <row r="788" spans="33:33" ht="12" customHeight="1">
      <c r="AG788" s="224"/>
    </row>
    <row r="789" spans="33:33" ht="12" customHeight="1">
      <c r="AG789" s="224"/>
    </row>
    <row r="790" spans="33:33" ht="12" customHeight="1">
      <c r="AG790" s="224"/>
    </row>
    <row r="791" spans="33:33" ht="12" customHeight="1">
      <c r="AG791" s="224"/>
    </row>
    <row r="792" spans="33:33" ht="12" customHeight="1">
      <c r="AG792" s="224"/>
    </row>
    <row r="793" spans="33:33" ht="12" customHeight="1">
      <c r="AG793" s="224"/>
    </row>
    <row r="794" spans="33:33" ht="12" customHeight="1">
      <c r="AG794" s="224"/>
    </row>
    <row r="795" spans="33:33" ht="12" customHeight="1">
      <c r="AG795" s="224"/>
    </row>
    <row r="796" spans="33:33" ht="12" customHeight="1">
      <c r="AG796" s="224"/>
    </row>
    <row r="797" spans="33:33" ht="12" customHeight="1">
      <c r="AG797" s="224"/>
    </row>
    <row r="798" spans="33:33" ht="12" customHeight="1">
      <c r="AG798" s="224"/>
    </row>
    <row r="799" spans="33:33" ht="12" customHeight="1">
      <c r="AG799" s="224"/>
    </row>
    <row r="800" spans="33:33" ht="12" customHeight="1">
      <c r="AG800" s="224"/>
    </row>
    <row r="801" spans="33:33" ht="12" customHeight="1">
      <c r="AG801" s="224"/>
    </row>
    <row r="802" spans="33:33" ht="12" customHeight="1">
      <c r="AG802" s="224"/>
    </row>
    <row r="803" spans="33:33" ht="12" customHeight="1">
      <c r="AG803" s="224"/>
    </row>
    <row r="804" spans="33:33" ht="12" customHeight="1">
      <c r="AG804" s="224"/>
    </row>
    <row r="805" spans="33:33" ht="12" customHeight="1">
      <c r="AG805" s="224"/>
    </row>
    <row r="806" spans="33:33" ht="12" customHeight="1">
      <c r="AG806" s="224"/>
    </row>
    <row r="807" spans="33:33" ht="12" customHeight="1">
      <c r="AG807" s="224"/>
    </row>
    <row r="808" spans="33:33" ht="12" customHeight="1">
      <c r="AG808" s="224"/>
    </row>
    <row r="809" spans="33:33" ht="12" customHeight="1">
      <c r="AG809" s="224"/>
    </row>
    <row r="810" spans="33:33" ht="12" customHeight="1">
      <c r="AG810" s="224"/>
    </row>
    <row r="811" spans="33:33" ht="12" customHeight="1">
      <c r="AG811" s="224"/>
    </row>
    <row r="812" spans="33:33" ht="12" customHeight="1">
      <c r="AG812" s="224"/>
    </row>
    <row r="813" spans="33:33" ht="12" customHeight="1">
      <c r="AG813" s="224"/>
    </row>
    <row r="814" spans="33:33" ht="12" customHeight="1">
      <c r="AG814" s="224"/>
    </row>
    <row r="815" spans="33:33" ht="12" customHeight="1">
      <c r="AG815" s="224"/>
    </row>
    <row r="816" spans="33:33" ht="12" customHeight="1">
      <c r="AG816" s="224"/>
    </row>
    <row r="817" spans="33:33" ht="12" customHeight="1">
      <c r="AG817" s="224"/>
    </row>
    <row r="818" spans="33:33" ht="12" customHeight="1">
      <c r="AG818" s="224"/>
    </row>
    <row r="819" spans="33:33" ht="12" customHeight="1">
      <c r="AG819" s="224"/>
    </row>
    <row r="820" spans="33:33" ht="12" customHeight="1">
      <c r="AG820" s="224"/>
    </row>
    <row r="821" spans="33:33" ht="12" customHeight="1">
      <c r="AG821" s="224"/>
    </row>
    <row r="822" spans="33:33" ht="12" customHeight="1">
      <c r="AG822" s="224"/>
    </row>
    <row r="823" spans="33:33" ht="12" customHeight="1">
      <c r="AG823" s="224"/>
    </row>
    <row r="824" spans="33:33" ht="12" customHeight="1">
      <c r="AG824" s="224"/>
    </row>
    <row r="825" spans="33:33" ht="12" customHeight="1">
      <c r="AG825" s="224"/>
    </row>
    <row r="826" spans="33:33" ht="12" customHeight="1">
      <c r="AG826" s="224"/>
    </row>
    <row r="827" spans="33:33" ht="12" customHeight="1">
      <c r="AG827" s="224"/>
    </row>
    <row r="828" spans="33:33" ht="12" customHeight="1">
      <c r="AG828" s="224"/>
    </row>
    <row r="829" spans="33:33" ht="12" customHeight="1">
      <c r="AG829" s="224"/>
    </row>
    <row r="830" spans="33:33" ht="12" customHeight="1">
      <c r="AG830" s="224"/>
    </row>
    <row r="831" spans="33:33" ht="12" customHeight="1">
      <c r="AG831" s="224"/>
    </row>
    <row r="832" spans="33:33" ht="12" customHeight="1">
      <c r="AG832" s="224"/>
    </row>
    <row r="833" spans="33:33" ht="12" customHeight="1">
      <c r="AG833" s="224"/>
    </row>
    <row r="834" spans="33:33" ht="12" customHeight="1">
      <c r="AG834" s="224"/>
    </row>
    <row r="835" spans="33:33" ht="12" customHeight="1">
      <c r="AG835" s="224"/>
    </row>
    <row r="836" spans="33:33" ht="12" customHeight="1">
      <c r="AG836" s="224"/>
    </row>
    <row r="837" spans="33:33" ht="12" customHeight="1">
      <c r="AG837" s="224"/>
    </row>
    <row r="838" spans="33:33" ht="12" customHeight="1">
      <c r="AG838" s="224"/>
    </row>
    <row r="839" spans="33:33" ht="12" customHeight="1">
      <c r="AG839" s="224"/>
    </row>
    <row r="840" spans="33:33" ht="12" customHeight="1">
      <c r="AG840" s="224"/>
    </row>
    <row r="841" spans="33:33" ht="12" customHeight="1">
      <c r="AG841" s="224"/>
    </row>
    <row r="842" spans="33:33" ht="12" customHeight="1">
      <c r="AG842" s="224"/>
    </row>
    <row r="843" spans="33:33" ht="12" customHeight="1">
      <c r="AG843" s="224"/>
    </row>
    <row r="844" spans="33:33" ht="12" customHeight="1">
      <c r="AG844" s="224"/>
    </row>
    <row r="845" spans="33:33" ht="12" customHeight="1">
      <c r="AG845" s="224"/>
    </row>
    <row r="846" spans="33:33" ht="12" customHeight="1">
      <c r="AG846" s="224"/>
    </row>
    <row r="847" spans="33:33" ht="12" customHeight="1">
      <c r="AG847" s="224"/>
    </row>
    <row r="848" spans="33:33" ht="12" customHeight="1">
      <c r="AG848" s="224"/>
    </row>
    <row r="849" spans="33:33" ht="12" customHeight="1">
      <c r="AG849" s="224"/>
    </row>
    <row r="850" spans="33:33" ht="12" customHeight="1">
      <c r="AG850" s="224"/>
    </row>
    <row r="851" spans="33:33" ht="12" customHeight="1">
      <c r="AG851" s="224"/>
    </row>
    <row r="852" spans="33:33" ht="12" customHeight="1">
      <c r="AG852" s="224"/>
    </row>
    <row r="853" spans="33:33" ht="12" customHeight="1">
      <c r="AG853" s="224"/>
    </row>
    <row r="854" spans="33:33" ht="12" customHeight="1">
      <c r="AG854" s="224"/>
    </row>
    <row r="855" spans="33:33" ht="12" customHeight="1">
      <c r="AG855" s="224"/>
    </row>
    <row r="856" spans="33:33" ht="12" customHeight="1">
      <c r="AG856" s="224"/>
    </row>
    <row r="857" spans="33:33" ht="12" customHeight="1">
      <c r="AG857" s="224"/>
    </row>
    <row r="858" spans="33:33" ht="12" customHeight="1">
      <c r="AG858" s="224"/>
    </row>
    <row r="859" spans="33:33" ht="12" customHeight="1">
      <c r="AG859" s="224"/>
    </row>
    <row r="860" spans="33:33" ht="12" customHeight="1">
      <c r="AG860" s="224"/>
    </row>
    <row r="861" spans="33:33" ht="12" customHeight="1">
      <c r="AG861" s="224"/>
    </row>
    <row r="862" spans="33:33" ht="12" customHeight="1">
      <c r="AG862" s="224"/>
    </row>
    <row r="863" spans="33:33" ht="12" customHeight="1">
      <c r="AG863" s="224"/>
    </row>
    <row r="864" spans="33:33" ht="12" customHeight="1">
      <c r="AG864" s="224"/>
    </row>
    <row r="865" spans="33:33" ht="12" customHeight="1">
      <c r="AG865" s="224"/>
    </row>
    <row r="866" spans="33:33" ht="12" customHeight="1">
      <c r="AG866" s="224"/>
    </row>
    <row r="867" spans="33:33" ht="12" customHeight="1">
      <c r="AG867" s="224"/>
    </row>
    <row r="868" spans="33:33" ht="12" customHeight="1">
      <c r="AG868" s="224"/>
    </row>
    <row r="869" spans="33:33" ht="12" customHeight="1">
      <c r="AG869" s="224"/>
    </row>
    <row r="870" spans="33:33" ht="12" customHeight="1">
      <c r="AG870" s="224"/>
    </row>
    <row r="871" spans="33:33" ht="12" customHeight="1">
      <c r="AG871" s="224"/>
    </row>
    <row r="872" spans="33:33" ht="12" customHeight="1">
      <c r="AG872" s="224"/>
    </row>
    <row r="873" spans="33:33" ht="12" customHeight="1">
      <c r="AG873" s="224"/>
    </row>
    <row r="874" spans="33:33" ht="12" customHeight="1">
      <c r="AG874" s="224"/>
    </row>
    <row r="875" spans="33:33" ht="12" customHeight="1">
      <c r="AG875" s="224"/>
    </row>
    <row r="876" spans="33:33" ht="12" customHeight="1">
      <c r="AG876" s="224"/>
    </row>
    <row r="877" spans="33:33" ht="12" customHeight="1">
      <c r="AG877" s="224"/>
    </row>
    <row r="878" spans="33:33" ht="12" customHeight="1">
      <c r="AG878" s="224"/>
    </row>
    <row r="879" spans="33:33" ht="12" customHeight="1">
      <c r="AG879" s="224"/>
    </row>
    <row r="880" spans="33:33" ht="12" customHeight="1">
      <c r="AG880" s="224"/>
    </row>
    <row r="881" spans="33:33" ht="12" customHeight="1">
      <c r="AG881" s="224"/>
    </row>
    <row r="882" spans="33:33" ht="12" customHeight="1">
      <c r="AG882" s="224"/>
    </row>
    <row r="883" spans="33:33" ht="12" customHeight="1">
      <c r="AG883" s="224"/>
    </row>
    <row r="884" spans="33:33" ht="12" customHeight="1">
      <c r="AG884" s="224"/>
    </row>
    <row r="885" spans="33:33" ht="12" customHeight="1">
      <c r="AG885" s="224"/>
    </row>
    <row r="886" spans="33:33" ht="12" customHeight="1">
      <c r="AG886" s="224"/>
    </row>
    <row r="887" spans="33:33" ht="12" customHeight="1">
      <c r="AG887" s="224"/>
    </row>
    <row r="888" spans="33:33" ht="12" customHeight="1">
      <c r="AG888" s="224"/>
    </row>
    <row r="889" spans="33:33" ht="12" customHeight="1">
      <c r="AG889" s="224"/>
    </row>
    <row r="890" spans="33:33" ht="12" customHeight="1">
      <c r="AG890" s="224"/>
    </row>
    <row r="891" spans="33:33" ht="12" customHeight="1">
      <c r="AG891" s="224"/>
    </row>
    <row r="892" spans="33:33" ht="12" customHeight="1">
      <c r="AG892" s="224"/>
    </row>
    <row r="893" spans="33:33" ht="12" customHeight="1">
      <c r="AG893" s="224"/>
    </row>
    <row r="894" spans="33:33" ht="12" customHeight="1">
      <c r="AG894" s="224"/>
    </row>
    <row r="895" spans="33:33" ht="12" customHeight="1">
      <c r="AG895" s="224"/>
    </row>
    <row r="896" spans="33:33" ht="12" customHeight="1">
      <c r="AG896" s="224"/>
    </row>
    <row r="897" spans="33:33" ht="12" customHeight="1">
      <c r="AG897" s="224"/>
    </row>
    <row r="898" spans="33:33" ht="12" customHeight="1">
      <c r="AG898" s="224"/>
    </row>
    <row r="899" spans="33:33" ht="12" customHeight="1">
      <c r="AG899" s="224"/>
    </row>
    <row r="900" spans="33:33" ht="12" customHeight="1">
      <c r="AG900" s="224"/>
    </row>
    <row r="901" spans="33:33" ht="12" customHeight="1">
      <c r="AG901" s="224"/>
    </row>
    <row r="902" spans="33:33" ht="12" customHeight="1">
      <c r="AG902" s="224"/>
    </row>
    <row r="903" spans="33:33" ht="12" customHeight="1">
      <c r="AG903" s="224"/>
    </row>
    <row r="904" spans="33:33" ht="12" customHeight="1">
      <c r="AG904" s="224"/>
    </row>
    <row r="905" spans="33:33" ht="12" customHeight="1">
      <c r="AG905" s="224"/>
    </row>
    <row r="906" spans="33:33" ht="12" customHeight="1">
      <c r="AG906" s="224"/>
    </row>
    <row r="907" spans="33:33" ht="12" customHeight="1">
      <c r="AG907" s="224"/>
    </row>
    <row r="908" spans="33:33" ht="12" customHeight="1">
      <c r="AG908" s="224"/>
    </row>
    <row r="909" spans="33:33" ht="12" customHeight="1">
      <c r="AG909" s="224"/>
    </row>
    <row r="910" spans="33:33" ht="12" customHeight="1">
      <c r="AG910" s="224"/>
    </row>
    <row r="911" spans="33:33" ht="12" customHeight="1">
      <c r="AG911" s="224"/>
    </row>
    <row r="912" spans="33:33" ht="12" customHeight="1">
      <c r="AG912" s="224"/>
    </row>
    <row r="913" spans="33:33" ht="12" customHeight="1">
      <c r="AG913" s="224"/>
    </row>
    <row r="914" spans="33:33" ht="12" customHeight="1">
      <c r="AG914" s="224"/>
    </row>
    <row r="915" spans="33:33" ht="12" customHeight="1">
      <c r="AG915" s="224"/>
    </row>
    <row r="916" spans="33:33" ht="12" customHeight="1">
      <c r="AG916" s="224"/>
    </row>
    <row r="917" spans="33:33" ht="12" customHeight="1">
      <c r="AG917" s="224"/>
    </row>
    <row r="918" spans="33:33" ht="12" customHeight="1">
      <c r="AG918" s="224"/>
    </row>
    <row r="919" spans="33:33" ht="12" customHeight="1">
      <c r="AG919" s="224"/>
    </row>
    <row r="920" spans="33:33" ht="12" customHeight="1">
      <c r="AG920" s="224"/>
    </row>
    <row r="921" spans="33:33" ht="12" customHeight="1">
      <c r="AG921" s="224"/>
    </row>
    <row r="922" spans="33:33" ht="12" customHeight="1">
      <c r="AG922" s="224"/>
    </row>
    <row r="923" spans="33:33" ht="12" customHeight="1">
      <c r="AG923" s="224"/>
    </row>
    <row r="924" spans="33:33" ht="12" customHeight="1">
      <c r="AG924" s="224"/>
    </row>
    <row r="925" spans="33:33" ht="12" customHeight="1">
      <c r="AG925" s="224"/>
    </row>
    <row r="926" spans="33:33" ht="12" customHeight="1">
      <c r="AG926" s="224"/>
    </row>
    <row r="927" spans="33:33" ht="12" customHeight="1">
      <c r="AG927" s="224"/>
    </row>
    <row r="928" spans="33:33" ht="12" customHeight="1">
      <c r="AG928" s="224"/>
    </row>
    <row r="929" spans="33:33" ht="12" customHeight="1">
      <c r="AG929" s="224"/>
    </row>
    <row r="930" spans="33:33" ht="12" customHeight="1">
      <c r="AG930" s="224"/>
    </row>
    <row r="931" spans="33:33" ht="12" customHeight="1">
      <c r="AG931" s="224"/>
    </row>
    <row r="932" spans="33:33" ht="12" customHeight="1">
      <c r="AG932" s="224"/>
    </row>
    <row r="933" spans="33:33" ht="12" customHeight="1">
      <c r="AG933" s="224"/>
    </row>
    <row r="934" spans="33:33" ht="12" customHeight="1">
      <c r="AG934" s="224"/>
    </row>
    <row r="935" spans="33:33" ht="12" customHeight="1">
      <c r="AG935" s="224"/>
    </row>
    <row r="936" spans="33:33" ht="12" customHeight="1">
      <c r="AG936" s="224"/>
    </row>
    <row r="937" spans="33:33" ht="12" customHeight="1">
      <c r="AG937" s="224"/>
    </row>
    <row r="938" spans="33:33" ht="12" customHeight="1">
      <c r="AG938" s="224"/>
    </row>
    <row r="939" spans="33:33" ht="12" customHeight="1">
      <c r="AG939" s="224"/>
    </row>
    <row r="940" spans="33:33" ht="12" customHeight="1">
      <c r="AG940" s="224"/>
    </row>
    <row r="941" spans="33:33" ht="12" customHeight="1">
      <c r="AG941" s="224"/>
    </row>
    <row r="942" spans="33:33" ht="12" customHeight="1">
      <c r="AG942" s="224"/>
    </row>
    <row r="943" spans="33:33" ht="12" customHeight="1">
      <c r="AG943" s="224"/>
    </row>
    <row r="944" spans="33:33" ht="12" customHeight="1">
      <c r="AG944" s="224"/>
    </row>
    <row r="945" spans="33:33" ht="12" customHeight="1">
      <c r="AG945" s="224"/>
    </row>
    <row r="946" spans="33:33" ht="12" customHeight="1">
      <c r="AG946" s="224"/>
    </row>
    <row r="947" spans="33:33" ht="12" customHeight="1">
      <c r="AG947" s="224"/>
    </row>
    <row r="948" spans="33:33" ht="12" customHeight="1">
      <c r="AG948" s="224"/>
    </row>
    <row r="949" spans="33:33" ht="12" customHeight="1">
      <c r="AG949" s="224"/>
    </row>
    <row r="950" spans="33:33" ht="12" customHeight="1">
      <c r="AG950" s="224"/>
    </row>
    <row r="951" spans="33:33" ht="12" customHeight="1">
      <c r="AG951" s="224"/>
    </row>
    <row r="952" spans="33:33" ht="12" customHeight="1">
      <c r="AG952" s="224"/>
    </row>
    <row r="953" spans="33:33" ht="12" customHeight="1">
      <c r="AG953" s="224"/>
    </row>
    <row r="954" spans="33:33" ht="12" customHeight="1">
      <c r="AG954" s="224"/>
    </row>
    <row r="955" spans="33:33" ht="12" customHeight="1">
      <c r="AG955" s="224"/>
    </row>
    <row r="956" spans="33:33" ht="12" customHeight="1">
      <c r="AG956" s="224"/>
    </row>
    <row r="957" spans="33:33" ht="12" customHeight="1">
      <c r="AG957" s="224"/>
    </row>
    <row r="958" spans="33:33" ht="12" customHeight="1">
      <c r="AG958" s="224"/>
    </row>
    <row r="959" spans="33:33" ht="12" customHeight="1">
      <c r="AG959" s="224"/>
    </row>
    <row r="960" spans="33:33" ht="12" customHeight="1">
      <c r="AG960" s="224"/>
    </row>
    <row r="961" spans="33:33" ht="12" customHeight="1">
      <c r="AG961" s="224"/>
    </row>
    <row r="962" spans="33:33" ht="12" customHeight="1">
      <c r="AG962" s="224"/>
    </row>
    <row r="963" spans="33:33" ht="12" customHeight="1">
      <c r="AG963" s="224"/>
    </row>
    <row r="964" spans="33:33" ht="12" customHeight="1">
      <c r="AG964" s="224"/>
    </row>
    <row r="965" spans="33:33" ht="12" customHeight="1">
      <c r="AG965" s="224"/>
    </row>
    <row r="966" spans="33:33" ht="12" customHeight="1">
      <c r="AG966" s="224"/>
    </row>
    <row r="967" spans="33:33" ht="12" customHeight="1">
      <c r="AG967" s="224"/>
    </row>
    <row r="968" spans="33:33" ht="12" customHeight="1">
      <c r="AG968" s="224"/>
    </row>
    <row r="969" spans="33:33" ht="12" customHeight="1">
      <c r="AG969" s="224"/>
    </row>
    <row r="970" spans="33:33" ht="12" customHeight="1">
      <c r="AG970" s="224"/>
    </row>
    <row r="971" spans="33:33" ht="12" customHeight="1">
      <c r="AG971" s="224"/>
    </row>
    <row r="972" spans="33:33" ht="12" customHeight="1">
      <c r="AG972" s="224"/>
    </row>
    <row r="973" spans="33:33" ht="12" customHeight="1">
      <c r="AG973" s="224"/>
    </row>
    <row r="974" spans="33:33" ht="12" customHeight="1">
      <c r="AG974" s="224"/>
    </row>
    <row r="975" spans="33:33" ht="12" customHeight="1">
      <c r="AG975" s="224"/>
    </row>
    <row r="976" spans="33:33" ht="12" customHeight="1">
      <c r="AG976" s="224"/>
    </row>
    <row r="977" spans="33:33" ht="12" customHeight="1">
      <c r="AG977" s="224"/>
    </row>
    <row r="978" spans="33:33" ht="12" customHeight="1">
      <c r="AG978" s="224"/>
    </row>
    <row r="979" spans="33:33" ht="12" customHeight="1">
      <c r="AG979" s="224"/>
    </row>
    <row r="980" spans="33:33" ht="12" customHeight="1">
      <c r="AG980" s="224"/>
    </row>
    <row r="981" spans="33:33" ht="12" customHeight="1">
      <c r="AG981" s="224"/>
    </row>
    <row r="982" spans="33:33" ht="12" customHeight="1">
      <c r="AG982" s="224"/>
    </row>
    <row r="983" spans="33:33" ht="12" customHeight="1">
      <c r="AG983" s="224"/>
    </row>
    <row r="984" spans="33:33" ht="12" customHeight="1">
      <c r="AG984" s="224"/>
    </row>
    <row r="985" spans="33:33" ht="12" customHeight="1">
      <c r="AG985" s="224"/>
    </row>
    <row r="986" spans="33:33" ht="12" customHeight="1">
      <c r="AG986" s="224"/>
    </row>
    <row r="987" spans="33:33" ht="12" customHeight="1">
      <c r="AG987" s="224"/>
    </row>
    <row r="988" spans="33:33" ht="12" customHeight="1">
      <c r="AG988" s="224"/>
    </row>
    <row r="989" spans="33:33" ht="12" customHeight="1">
      <c r="AG989" s="224"/>
    </row>
    <row r="990" spans="33:33" ht="12" customHeight="1">
      <c r="AG990" s="224"/>
    </row>
    <row r="991" spans="33:33" ht="12" customHeight="1">
      <c r="AG991" s="224"/>
    </row>
    <row r="992" spans="33:33" ht="12" customHeight="1">
      <c r="AG992" s="224"/>
    </row>
    <row r="993" spans="33:33" ht="12" customHeight="1">
      <c r="AG993" s="224"/>
    </row>
    <row r="994" spans="33:33" ht="12" customHeight="1">
      <c r="AG994" s="224"/>
    </row>
    <row r="995" spans="33:33" ht="12" customHeight="1">
      <c r="AG995" s="224"/>
    </row>
    <row r="996" spans="33:33" ht="12" customHeight="1">
      <c r="AG996" s="224"/>
    </row>
    <row r="997" spans="33:33" ht="12" customHeight="1">
      <c r="AG997" s="224"/>
    </row>
    <row r="998" spans="33:33" ht="12" customHeight="1">
      <c r="AG998" s="224"/>
    </row>
    <row r="999" spans="33:33" ht="12" customHeight="1">
      <c r="AG999" s="224"/>
    </row>
    <row r="1000" spans="33:33" ht="12" customHeight="1">
      <c r="AG1000" s="224"/>
    </row>
    <row r="1001" spans="33:33" ht="12" customHeight="1">
      <c r="AG1001" s="224"/>
    </row>
    <row r="1002" spans="33:33" ht="12" customHeight="1">
      <c r="AG1002" s="224"/>
    </row>
    <row r="1003" spans="33:33" ht="12" customHeight="1">
      <c r="AG1003" s="224"/>
    </row>
    <row r="1004" spans="33:33" ht="12" customHeight="1">
      <c r="AG1004" s="224"/>
    </row>
    <row r="1005" spans="33:33" ht="12" customHeight="1">
      <c r="AG1005" s="224"/>
    </row>
    <row r="1006" spans="33:33" ht="12" customHeight="1">
      <c r="AG1006" s="224"/>
    </row>
    <row r="1007" spans="33:33" ht="12" customHeight="1">
      <c r="AG1007" s="224"/>
    </row>
    <row r="1008" spans="33:33" ht="12" customHeight="1">
      <c r="AG1008" s="224"/>
    </row>
    <row r="1009" spans="33:33" ht="12" customHeight="1">
      <c r="AG1009" s="224"/>
    </row>
    <row r="1010" spans="33:33" ht="12" customHeight="1">
      <c r="AG1010" s="224"/>
    </row>
    <row r="1011" spans="33:33" ht="12" customHeight="1">
      <c r="AG1011" s="224"/>
    </row>
    <row r="1012" spans="33:33" ht="12" customHeight="1">
      <c r="AG1012" s="224"/>
    </row>
    <row r="1013" spans="33:33" ht="12" customHeight="1">
      <c r="AG1013" s="224"/>
    </row>
    <row r="1014" spans="33:33" ht="12" customHeight="1">
      <c r="AG1014" s="224"/>
    </row>
    <row r="1015" spans="33:33" ht="12" customHeight="1">
      <c r="AG1015" s="224"/>
    </row>
    <row r="1016" spans="33:33" ht="12" customHeight="1">
      <c r="AG1016" s="224"/>
    </row>
    <row r="1017" spans="33:33" ht="12" customHeight="1">
      <c r="AG1017" s="224"/>
    </row>
    <row r="1018" spans="33:33" ht="12" customHeight="1">
      <c r="AG1018" s="224"/>
    </row>
    <row r="1019" spans="33:33" ht="12" customHeight="1">
      <c r="AG1019" s="224"/>
    </row>
    <row r="1020" spans="33:33" ht="12" customHeight="1">
      <c r="AG1020" s="224"/>
    </row>
    <row r="1021" spans="33:33" ht="12" customHeight="1">
      <c r="AG1021" s="224"/>
    </row>
    <row r="1022" spans="33:33" ht="12" customHeight="1">
      <c r="AG1022" s="224"/>
    </row>
    <row r="1023" spans="33:33" ht="12" customHeight="1">
      <c r="AG1023" s="224"/>
    </row>
    <row r="1024" spans="33:33" ht="12" customHeight="1">
      <c r="AG1024" s="224"/>
    </row>
    <row r="1025" spans="33:33" ht="12" customHeight="1">
      <c r="AG1025" s="224"/>
    </row>
    <row r="1026" spans="33:33" ht="12" customHeight="1">
      <c r="AG1026" s="224"/>
    </row>
    <row r="1027" spans="33:33" ht="12" customHeight="1">
      <c r="AG1027" s="224"/>
    </row>
    <row r="1028" spans="33:33" ht="12" customHeight="1">
      <c r="AG1028" s="224"/>
    </row>
    <row r="1029" spans="33:33" ht="12" customHeight="1">
      <c r="AG1029" s="224"/>
    </row>
    <row r="1030" spans="33:33" ht="12" customHeight="1">
      <c r="AG1030" s="224"/>
    </row>
    <row r="1031" spans="33:33" ht="12" customHeight="1">
      <c r="AG1031" s="224"/>
    </row>
    <row r="1032" spans="33:33" ht="12" customHeight="1">
      <c r="AG1032" s="224"/>
    </row>
    <row r="1033" spans="33:33" ht="12" customHeight="1">
      <c r="AG1033" s="224"/>
    </row>
    <row r="1034" spans="33:33" ht="12" customHeight="1">
      <c r="AG1034" s="224"/>
    </row>
    <row r="1035" spans="33:33" ht="12" customHeight="1">
      <c r="AG1035" s="224"/>
    </row>
    <row r="1036" spans="33:33" ht="12" customHeight="1">
      <c r="AG1036" s="224"/>
    </row>
    <row r="1037" spans="33:33" ht="12" customHeight="1">
      <c r="AG1037" s="224"/>
    </row>
    <row r="1038" spans="33:33" ht="12" customHeight="1">
      <c r="AG1038" s="224"/>
    </row>
    <row r="1039" spans="33:33" ht="12" customHeight="1">
      <c r="AG1039" s="224"/>
    </row>
    <row r="1040" spans="33:33" ht="12" customHeight="1">
      <c r="AG1040" s="224"/>
    </row>
    <row r="1041" spans="33:33" ht="12" customHeight="1">
      <c r="AG1041" s="224"/>
    </row>
    <row r="1042" spans="33:33" ht="12" customHeight="1">
      <c r="AG1042" s="224"/>
    </row>
    <row r="1043" spans="33:33" ht="12" customHeight="1">
      <c r="AG1043" s="224"/>
    </row>
    <row r="1044" spans="33:33" ht="12" customHeight="1">
      <c r="AG1044" s="224"/>
    </row>
    <row r="1045" spans="33:33" ht="12" customHeight="1">
      <c r="AG1045" s="224"/>
    </row>
    <row r="1046" spans="33:33" ht="12" customHeight="1">
      <c r="AG1046" s="224"/>
    </row>
    <row r="1047" spans="33:33" ht="12" customHeight="1">
      <c r="AG1047" s="224"/>
    </row>
    <row r="1048" spans="33:33" ht="12" customHeight="1">
      <c r="AG1048" s="224"/>
    </row>
    <row r="1049" spans="33:33" ht="12" customHeight="1">
      <c r="AG1049" s="224"/>
    </row>
    <row r="1050" spans="33:33" ht="12" customHeight="1">
      <c r="AG1050" s="224"/>
    </row>
    <row r="1051" spans="33:33" ht="12" customHeight="1">
      <c r="AG1051" s="224"/>
    </row>
    <row r="1052" spans="33:33" ht="12" customHeight="1">
      <c r="AG1052" s="224"/>
    </row>
    <row r="1053" spans="33:33" ht="12" customHeight="1">
      <c r="AG1053" s="224"/>
    </row>
    <row r="1054" spans="33:33" ht="12" customHeight="1">
      <c r="AG1054" s="224"/>
    </row>
    <row r="1055" spans="33:33" ht="12" customHeight="1">
      <c r="AG1055" s="224"/>
    </row>
    <row r="1056" spans="33:33" ht="12" customHeight="1">
      <c r="AG1056" s="224"/>
    </row>
    <row r="1057" spans="33:33" ht="12" customHeight="1">
      <c r="AG1057" s="224"/>
    </row>
    <row r="1058" spans="33:33" ht="12" customHeight="1">
      <c r="AG1058" s="224"/>
    </row>
    <row r="1059" spans="33:33" ht="12" customHeight="1">
      <c r="AG1059" s="224"/>
    </row>
    <row r="1060" spans="33:33" ht="12" customHeight="1">
      <c r="AG1060" s="224"/>
    </row>
    <row r="1061" spans="33:33" ht="12" customHeight="1">
      <c r="AG1061" s="224"/>
    </row>
    <row r="1062" spans="33:33" ht="12" customHeight="1">
      <c r="AG1062" s="224"/>
    </row>
    <row r="1063" spans="33:33" ht="12" customHeight="1">
      <c r="AG1063" s="224"/>
    </row>
    <row r="1064" spans="33:33" ht="12" customHeight="1">
      <c r="AG1064" s="224"/>
    </row>
    <row r="1065" spans="33:33" ht="12" customHeight="1">
      <c r="AG1065" s="224"/>
    </row>
    <row r="1066" spans="33:33" ht="12" customHeight="1">
      <c r="AG1066" s="224"/>
    </row>
    <row r="1067" spans="33:33" ht="12" customHeight="1">
      <c r="AG1067" s="224"/>
    </row>
    <row r="1068" spans="33:33" ht="12" customHeight="1">
      <c r="AG1068" s="224"/>
    </row>
    <row r="1069" spans="33:33" ht="12" customHeight="1">
      <c r="AG1069" s="224"/>
    </row>
    <row r="1070" spans="33:33" ht="12" customHeight="1">
      <c r="AG1070" s="224"/>
    </row>
    <row r="1071" spans="33:33" ht="12" customHeight="1">
      <c r="AG1071" s="224"/>
    </row>
    <row r="1072" spans="33:33" ht="12" customHeight="1">
      <c r="AG1072" s="224"/>
    </row>
    <row r="1073" spans="33:33" ht="12" customHeight="1">
      <c r="AG1073" s="224"/>
    </row>
    <row r="1074" spans="33:33" ht="12" customHeight="1">
      <c r="AG1074" s="224"/>
    </row>
    <row r="1075" spans="33:33" ht="12" customHeight="1">
      <c r="AG1075" s="224"/>
    </row>
    <row r="1076" spans="33:33" ht="12" customHeight="1">
      <c r="AG1076" s="224"/>
    </row>
    <row r="1077" spans="33:33" ht="12" customHeight="1">
      <c r="AG1077" s="224"/>
    </row>
    <row r="1078" spans="33:33" ht="12" customHeight="1">
      <c r="AG1078" s="224"/>
    </row>
    <row r="1079" spans="33:33" ht="12" customHeight="1">
      <c r="AG1079" s="224"/>
    </row>
    <row r="1080" spans="33:33" ht="12" customHeight="1">
      <c r="AG1080" s="224"/>
    </row>
    <row r="1081" spans="33:33" ht="12" customHeight="1">
      <c r="AG1081" s="224"/>
    </row>
    <row r="1082" spans="33:33" ht="12" customHeight="1">
      <c r="AG1082" s="224"/>
    </row>
    <row r="1083" spans="33:33" ht="12" customHeight="1">
      <c r="AG1083" s="224"/>
    </row>
    <row r="1084" spans="33:33" ht="12" customHeight="1">
      <c r="AG1084" s="224"/>
    </row>
    <row r="1085" spans="33:33" ht="12" customHeight="1">
      <c r="AG1085" s="224"/>
    </row>
    <row r="1086" spans="33:33" ht="12" customHeight="1">
      <c r="AG1086" s="224"/>
    </row>
    <row r="1087" spans="33:33" ht="12" customHeight="1">
      <c r="AG1087" s="224"/>
    </row>
    <row r="1088" spans="33:33" ht="12" customHeight="1">
      <c r="AG1088" s="224"/>
    </row>
    <row r="1089" spans="33:33" ht="12" customHeight="1">
      <c r="AG1089" s="224"/>
    </row>
    <row r="1090" spans="33:33" ht="12" customHeight="1">
      <c r="AG1090" s="224"/>
    </row>
    <row r="1091" spans="33:33" ht="12" customHeight="1">
      <c r="AG1091" s="224"/>
    </row>
    <row r="1092" spans="33:33" ht="12" customHeight="1">
      <c r="AG1092" s="224"/>
    </row>
    <row r="1093" spans="33:33" ht="12" customHeight="1">
      <c r="AG1093" s="224"/>
    </row>
    <row r="1094" spans="33:33" ht="12" customHeight="1">
      <c r="AG1094" s="224"/>
    </row>
    <row r="1095" spans="33:33" ht="12" customHeight="1">
      <c r="AG1095" s="224"/>
    </row>
    <row r="1096" spans="33:33" ht="12" customHeight="1">
      <c r="AG1096" s="224"/>
    </row>
    <row r="1097" spans="33:33" ht="12" customHeight="1">
      <c r="AG1097" s="224"/>
    </row>
    <row r="1098" spans="33:33" ht="12" customHeight="1">
      <c r="AG1098" s="224"/>
    </row>
    <row r="1099" spans="33:33" ht="12" customHeight="1">
      <c r="AG1099" s="224"/>
    </row>
    <row r="1100" spans="33:33" ht="12" customHeight="1">
      <c r="AG1100" s="224"/>
    </row>
    <row r="1101" spans="33:33" ht="12" customHeight="1">
      <c r="AG1101" s="224"/>
    </row>
    <row r="1102" spans="33:33" ht="12" customHeight="1">
      <c r="AG1102" s="224"/>
    </row>
    <row r="1103" spans="33:33" ht="12" customHeight="1">
      <c r="AG1103" s="224"/>
    </row>
    <row r="1104" spans="33:33" ht="12" customHeight="1">
      <c r="AG1104" s="224"/>
    </row>
    <row r="1105" spans="33:33" ht="12" customHeight="1">
      <c r="AG1105" s="224"/>
    </row>
    <row r="1106" spans="33:33" ht="12" customHeight="1">
      <c r="AG1106" s="224"/>
    </row>
    <row r="1107" spans="33:33" ht="12" customHeight="1">
      <c r="AG1107" s="224"/>
    </row>
    <row r="1108" spans="33:33" ht="12" customHeight="1">
      <c r="AG1108" s="224"/>
    </row>
    <row r="1109" spans="33:33" ht="12" customHeight="1">
      <c r="AG1109" s="224"/>
    </row>
    <row r="1110" spans="33:33" ht="12" customHeight="1">
      <c r="AG1110" s="224"/>
    </row>
    <row r="1111" spans="33:33" ht="12" customHeight="1">
      <c r="AG1111" s="224"/>
    </row>
    <row r="1112" spans="33:33" ht="12" customHeight="1">
      <c r="AG1112" s="224"/>
    </row>
    <row r="1113" spans="33:33" ht="12" customHeight="1">
      <c r="AG1113" s="224"/>
    </row>
    <row r="1114" spans="33:33" ht="12" customHeight="1">
      <c r="AG1114" s="224"/>
    </row>
    <row r="1115" spans="33:33" ht="12" customHeight="1">
      <c r="AG1115" s="224"/>
    </row>
    <row r="1116" spans="33:33" ht="12" customHeight="1">
      <c r="AG1116" s="224"/>
    </row>
    <row r="1117" spans="33:33" ht="12" customHeight="1">
      <c r="AG1117" s="224"/>
    </row>
    <row r="1118" spans="33:33" ht="12" customHeight="1">
      <c r="AG1118" s="224"/>
    </row>
    <row r="1119" spans="33:33" ht="12" customHeight="1">
      <c r="AG1119" s="224"/>
    </row>
    <row r="1120" spans="33:33" ht="12" customHeight="1">
      <c r="AG1120" s="224"/>
    </row>
    <row r="1121" spans="33:33" ht="12" customHeight="1">
      <c r="AG1121" s="224"/>
    </row>
    <row r="1122" spans="33:33" ht="12" customHeight="1">
      <c r="AG1122" s="224"/>
    </row>
    <row r="1123" spans="33:33" ht="12" customHeight="1">
      <c r="AG1123" s="224"/>
    </row>
    <row r="1124" spans="33:33" ht="12" customHeight="1">
      <c r="AG1124" s="224"/>
    </row>
    <row r="1125" spans="33:33" ht="12" customHeight="1">
      <c r="AG1125" s="224"/>
    </row>
    <row r="1126" spans="33:33" ht="12" customHeight="1">
      <c r="AG1126" s="224"/>
    </row>
    <row r="1127" spans="33:33" ht="12" customHeight="1">
      <c r="AG1127" s="224"/>
    </row>
    <row r="1128" spans="33:33" ht="12" customHeight="1">
      <c r="AG1128" s="224"/>
    </row>
    <row r="1129" spans="33:33" ht="12" customHeight="1">
      <c r="AG1129" s="224"/>
    </row>
    <row r="1130" spans="33:33" ht="12" customHeight="1">
      <c r="AG1130" s="224"/>
    </row>
    <row r="1131" spans="33:33" ht="12" customHeight="1">
      <c r="AG1131" s="224"/>
    </row>
    <row r="1132" spans="33:33" ht="12" customHeight="1">
      <c r="AG1132" s="224"/>
    </row>
    <row r="1133" spans="33:33" ht="12" customHeight="1">
      <c r="AG1133" s="224"/>
    </row>
    <row r="1134" spans="33:33" ht="12" customHeight="1">
      <c r="AG1134" s="224"/>
    </row>
    <row r="1135" spans="33:33" ht="12" customHeight="1">
      <c r="AG1135" s="224"/>
    </row>
    <row r="1136" spans="33:33" ht="12" customHeight="1">
      <c r="AG1136" s="224"/>
    </row>
    <row r="1137" spans="33:33" ht="12" customHeight="1">
      <c r="AG1137" s="224"/>
    </row>
    <row r="1138" spans="33:33" ht="12" customHeight="1">
      <c r="AG1138" s="224"/>
    </row>
    <row r="1139" spans="33:33" ht="12" customHeight="1">
      <c r="AG1139" s="224"/>
    </row>
    <row r="1140" spans="33:33" ht="12" customHeight="1">
      <c r="AG1140" s="224"/>
    </row>
    <row r="1141" spans="33:33" ht="12" customHeight="1">
      <c r="AG1141" s="224"/>
    </row>
    <row r="1142" spans="33:33" ht="12" customHeight="1">
      <c r="AG1142" s="224"/>
    </row>
    <row r="1143" spans="33:33" ht="12" customHeight="1">
      <c r="AG1143" s="224"/>
    </row>
    <row r="1144" spans="33:33" ht="12" customHeight="1">
      <c r="AG1144" s="224"/>
    </row>
    <row r="1145" spans="33:33" ht="12" customHeight="1">
      <c r="AG1145" s="224"/>
    </row>
    <row r="1146" spans="33:33" ht="12" customHeight="1">
      <c r="AG1146" s="224"/>
    </row>
    <row r="1147" spans="33:33" ht="12" customHeight="1">
      <c r="AG1147" s="224"/>
    </row>
    <row r="1148" spans="33:33" ht="12" customHeight="1">
      <c r="AG1148" s="224"/>
    </row>
    <row r="1149" spans="33:33" ht="12" customHeight="1">
      <c r="AG1149" s="224"/>
    </row>
    <row r="1150" spans="33:33" ht="12" customHeight="1">
      <c r="AG1150" s="224"/>
    </row>
    <row r="1151" spans="33:33" ht="12" customHeight="1">
      <c r="AG1151" s="224"/>
    </row>
    <row r="1152" spans="33:33" ht="12" customHeight="1">
      <c r="AG1152" s="224"/>
    </row>
    <row r="1153" spans="33:33" ht="12" customHeight="1">
      <c r="AG1153" s="224"/>
    </row>
    <row r="1154" spans="33:33" ht="12" customHeight="1">
      <c r="AG1154" s="224"/>
    </row>
    <row r="1155" spans="33:33" ht="12" customHeight="1">
      <c r="AG1155" s="224"/>
    </row>
    <row r="1156" spans="33:33" ht="12" customHeight="1">
      <c r="AG1156" s="224"/>
    </row>
    <row r="1157" spans="33:33" ht="12" customHeight="1">
      <c r="AG1157" s="224"/>
    </row>
    <row r="1158" spans="33:33" ht="12" customHeight="1">
      <c r="AG1158" s="224"/>
    </row>
    <row r="1159" spans="33:33" ht="12" customHeight="1">
      <c r="AG1159" s="224"/>
    </row>
    <row r="1160" spans="33:33" ht="12" customHeight="1">
      <c r="AG1160" s="224"/>
    </row>
    <row r="1161" spans="33:33" ht="12" customHeight="1">
      <c r="AG1161" s="224"/>
    </row>
    <row r="1162" spans="33:33" ht="12" customHeight="1">
      <c r="AG1162" s="224"/>
    </row>
    <row r="1163" spans="33:33" ht="12" customHeight="1">
      <c r="AG1163" s="224"/>
    </row>
    <row r="1164" spans="33:33" ht="12" customHeight="1">
      <c r="AG1164" s="224"/>
    </row>
    <row r="1165" spans="33:33" ht="12" customHeight="1">
      <c r="AG1165" s="224"/>
    </row>
    <row r="1166" spans="33:33" ht="12" customHeight="1">
      <c r="AG1166" s="224"/>
    </row>
    <row r="1167" spans="33:33" ht="12" customHeight="1">
      <c r="AG1167" s="224"/>
    </row>
    <row r="1168" spans="33:33" ht="12" customHeight="1">
      <c r="AG1168" s="224"/>
    </row>
    <row r="1169" spans="33:33" ht="12" customHeight="1">
      <c r="AG1169" s="224"/>
    </row>
    <row r="1170" spans="33:33" ht="12" customHeight="1">
      <c r="AG1170" s="224"/>
    </row>
    <row r="1171" spans="33:33" ht="12" customHeight="1">
      <c r="AG1171" s="224"/>
    </row>
    <row r="1172" spans="33:33" ht="12" customHeight="1">
      <c r="AG1172" s="224"/>
    </row>
    <row r="1173" spans="33:33" ht="12" customHeight="1">
      <c r="AG1173" s="224"/>
    </row>
    <row r="1174" spans="33:33" ht="12" customHeight="1">
      <c r="AG1174" s="224"/>
    </row>
    <row r="1175" spans="33:33" ht="12" customHeight="1">
      <c r="AG1175" s="224"/>
    </row>
    <row r="1176" spans="33:33" ht="12" customHeight="1">
      <c r="AG1176" s="224"/>
    </row>
    <row r="1177" spans="33:33" ht="12" customHeight="1">
      <c r="AG1177" s="224"/>
    </row>
    <row r="1178" spans="33:33" ht="12" customHeight="1">
      <c r="AG1178" s="224"/>
    </row>
    <row r="1179" spans="33:33" ht="12" customHeight="1">
      <c r="AG1179" s="224"/>
    </row>
    <row r="1180" spans="33:33" ht="12" customHeight="1">
      <c r="AG1180" s="224"/>
    </row>
    <row r="1181" spans="33:33" ht="12" customHeight="1">
      <c r="AG1181" s="224"/>
    </row>
    <row r="1182" spans="33:33" ht="12" customHeight="1">
      <c r="AG1182" s="224"/>
    </row>
    <row r="1183" spans="33:33" ht="12" customHeight="1">
      <c r="AG1183" s="224"/>
    </row>
    <row r="1184" spans="33:33" ht="12" customHeight="1">
      <c r="AG1184" s="224"/>
    </row>
    <row r="1185" spans="33:33" ht="12" customHeight="1">
      <c r="AG1185" s="224"/>
    </row>
    <row r="1186" spans="33:33" ht="12" customHeight="1">
      <c r="AG1186" s="224"/>
    </row>
    <row r="1187" spans="33:33" ht="12" customHeight="1">
      <c r="AG1187" s="224"/>
    </row>
    <row r="1188" spans="33:33" ht="12" customHeight="1">
      <c r="AG1188" s="224"/>
    </row>
    <row r="1189" spans="33:33" ht="12" customHeight="1">
      <c r="AG1189" s="224"/>
    </row>
    <row r="1190" spans="33:33" ht="12" customHeight="1">
      <c r="AG1190" s="224"/>
    </row>
    <row r="1191" spans="33:33" ht="12" customHeight="1">
      <c r="AG1191" s="224"/>
    </row>
    <row r="1192" spans="33:33" ht="12" customHeight="1">
      <c r="AG1192" s="224"/>
    </row>
    <row r="1193" spans="33:33" ht="12" customHeight="1">
      <c r="AG1193" s="224"/>
    </row>
    <row r="1194" spans="33:33" ht="12" customHeight="1">
      <c r="AG1194" s="224"/>
    </row>
    <row r="1195" spans="33:33" ht="12" customHeight="1">
      <c r="AG1195" s="224"/>
    </row>
    <row r="1196" spans="33:33" ht="12" customHeight="1">
      <c r="AG1196" s="224"/>
    </row>
    <row r="1197" spans="33:33" ht="12" customHeight="1">
      <c r="AG1197" s="224"/>
    </row>
    <row r="1198" spans="33:33" ht="12" customHeight="1">
      <c r="AG1198" s="224"/>
    </row>
    <row r="1199" spans="33:33" ht="12" customHeight="1">
      <c r="AG1199" s="224"/>
    </row>
    <row r="1200" spans="33:33" ht="12" customHeight="1">
      <c r="AG1200" s="224"/>
    </row>
    <row r="1201" spans="33:33" ht="12" customHeight="1">
      <c r="AG1201" s="224"/>
    </row>
    <row r="1202" spans="33:33" ht="12" customHeight="1">
      <c r="AG1202" s="224"/>
    </row>
    <row r="1203" spans="33:33" ht="12" customHeight="1">
      <c r="AG1203" s="224"/>
    </row>
    <row r="1204" spans="33:33" ht="12" customHeight="1">
      <c r="AG1204" s="224"/>
    </row>
    <row r="1205" spans="33:33" ht="12" customHeight="1">
      <c r="AG1205" s="224"/>
    </row>
    <row r="1206" spans="33:33" ht="12" customHeight="1">
      <c r="AG1206" s="224"/>
    </row>
    <row r="1207" spans="33:33" ht="12" customHeight="1">
      <c r="AG1207" s="224"/>
    </row>
    <row r="1208" spans="33:33" ht="12" customHeight="1">
      <c r="AG1208" s="224"/>
    </row>
    <row r="1209" spans="33:33" ht="12" customHeight="1">
      <c r="AG1209" s="224"/>
    </row>
    <row r="1210" spans="33:33" ht="12" customHeight="1">
      <c r="AG1210" s="224"/>
    </row>
    <row r="1211" spans="33:33" ht="12" customHeight="1">
      <c r="AG1211" s="224"/>
    </row>
    <row r="1212" spans="33:33" ht="12" customHeight="1">
      <c r="AG1212" s="224"/>
    </row>
    <row r="1213" spans="33:33" ht="12" customHeight="1">
      <c r="AG1213" s="224"/>
    </row>
    <row r="1214" spans="33:33" ht="12" customHeight="1">
      <c r="AG1214" s="224"/>
    </row>
    <row r="1215" spans="33:33" ht="12" customHeight="1">
      <c r="AG1215" s="224"/>
    </row>
    <row r="1216" spans="33:33" ht="12" customHeight="1">
      <c r="AG1216" s="224"/>
    </row>
    <row r="1217" spans="33:33" ht="12" customHeight="1">
      <c r="AG1217" s="224"/>
    </row>
    <row r="1218" spans="33:33" ht="12" customHeight="1">
      <c r="AG1218" s="224"/>
    </row>
    <row r="1219" spans="33:33" ht="12" customHeight="1">
      <c r="AG1219" s="224"/>
    </row>
    <row r="1220" spans="33:33" ht="12" customHeight="1">
      <c r="AG1220" s="224"/>
    </row>
    <row r="1221" spans="33:33" ht="12" customHeight="1">
      <c r="AG1221" s="224"/>
    </row>
    <row r="1222" spans="33:33" ht="12" customHeight="1">
      <c r="AG1222" s="224"/>
    </row>
    <row r="1223" spans="33:33" ht="12" customHeight="1">
      <c r="AG1223" s="224"/>
    </row>
    <row r="1224" spans="33:33" ht="12" customHeight="1">
      <c r="AG1224" s="224"/>
    </row>
    <row r="1225" spans="33:33" ht="12" customHeight="1">
      <c r="AG1225" s="224"/>
    </row>
    <row r="1226" spans="33:33" ht="12" customHeight="1">
      <c r="AG1226" s="224"/>
    </row>
    <row r="1227" spans="33:33" ht="12" customHeight="1">
      <c r="AG1227" s="224"/>
    </row>
    <row r="1228" spans="33:33" ht="12" customHeight="1">
      <c r="AG1228" s="224"/>
    </row>
    <row r="1229" spans="33:33" ht="12" customHeight="1">
      <c r="AG1229" s="224"/>
    </row>
    <row r="1230" spans="33:33" ht="12" customHeight="1">
      <c r="AG1230" s="224"/>
    </row>
    <row r="1231" spans="33:33" ht="12" customHeight="1">
      <c r="AG1231" s="224"/>
    </row>
    <row r="1232" spans="33:33" ht="12" customHeight="1">
      <c r="AG1232" s="224"/>
    </row>
    <row r="1233" spans="33:33" ht="12" customHeight="1">
      <c r="AG1233" s="224"/>
    </row>
    <row r="1234" spans="33:33" ht="12" customHeight="1">
      <c r="AG1234" s="224"/>
    </row>
    <row r="1235" spans="33:33" ht="12" customHeight="1">
      <c r="AG1235" s="224"/>
    </row>
    <row r="1236" spans="33:33" ht="12" customHeight="1">
      <c r="AG1236" s="224"/>
    </row>
    <row r="1237" spans="33:33" ht="12" customHeight="1">
      <c r="AG1237" s="224"/>
    </row>
    <row r="1238" spans="33:33" ht="12" customHeight="1">
      <c r="AG1238" s="224"/>
    </row>
    <row r="1239" spans="33:33" ht="12" customHeight="1">
      <c r="AG1239" s="224"/>
    </row>
    <row r="1240" spans="33:33" ht="12" customHeight="1">
      <c r="AG1240" s="224"/>
    </row>
    <row r="1241" spans="33:33" ht="12" customHeight="1">
      <c r="AG1241" s="224"/>
    </row>
    <row r="1242" spans="33:33" ht="12" customHeight="1">
      <c r="AG1242" s="224"/>
    </row>
    <row r="1243" spans="33:33" ht="12" customHeight="1">
      <c r="AG1243" s="224"/>
    </row>
    <row r="1244" spans="33:33" ht="12" customHeight="1">
      <c r="AG1244" s="224"/>
    </row>
    <row r="1245" spans="33:33" ht="12" customHeight="1">
      <c r="AG1245" s="224"/>
    </row>
    <row r="1246" spans="33:33" ht="12" customHeight="1">
      <c r="AG1246" s="224"/>
    </row>
    <row r="1247" spans="33:33" ht="12" customHeight="1">
      <c r="AG1247" s="224"/>
    </row>
    <row r="1248" spans="33:33" ht="12" customHeight="1">
      <c r="AG1248" s="224"/>
    </row>
    <row r="1249" spans="33:33" ht="12" customHeight="1">
      <c r="AG1249" s="224"/>
    </row>
    <row r="1250" spans="33:33" ht="12" customHeight="1">
      <c r="AG1250" s="224"/>
    </row>
    <row r="1251" spans="33:33" ht="12" customHeight="1">
      <c r="AG1251" s="224"/>
    </row>
    <row r="1252" spans="33:33" ht="12" customHeight="1">
      <c r="AG1252" s="224"/>
    </row>
    <row r="1253" spans="33:33" ht="12" customHeight="1">
      <c r="AG1253" s="224"/>
    </row>
    <row r="1254" spans="33:33" ht="12" customHeight="1">
      <c r="AG1254" s="224"/>
    </row>
    <row r="1255" spans="33:33" ht="12" customHeight="1">
      <c r="AG1255" s="224"/>
    </row>
    <row r="1256" spans="33:33" ht="12" customHeight="1">
      <c r="AG1256" s="224"/>
    </row>
    <row r="1257" spans="33:33" ht="12" customHeight="1">
      <c r="AG1257" s="224"/>
    </row>
    <row r="1258" spans="33:33" ht="12" customHeight="1">
      <c r="AG1258" s="224"/>
    </row>
    <row r="1259" spans="33:33" ht="12" customHeight="1">
      <c r="AG1259" s="224"/>
    </row>
    <row r="1260" spans="33:33" ht="12" customHeight="1">
      <c r="AG1260" s="224"/>
    </row>
    <row r="1261" spans="33:33" ht="12" customHeight="1">
      <c r="AG1261" s="224"/>
    </row>
    <row r="1262" spans="33:33" ht="12" customHeight="1">
      <c r="AG1262" s="224"/>
    </row>
    <row r="1263" spans="33:33" ht="12" customHeight="1">
      <c r="AG1263" s="224"/>
    </row>
    <row r="1264" spans="33:33" ht="12" customHeight="1">
      <c r="AG1264" s="224"/>
    </row>
    <row r="1265" spans="33:33" ht="12" customHeight="1">
      <c r="AG1265" s="224"/>
    </row>
    <row r="1266" spans="33:33" ht="12" customHeight="1">
      <c r="AG1266" s="224"/>
    </row>
    <row r="1267" spans="33:33" ht="12" customHeight="1">
      <c r="AG1267" s="224"/>
    </row>
    <row r="1268" spans="33:33" ht="12" customHeight="1">
      <c r="AG1268" s="224"/>
    </row>
    <row r="1269" spans="33:33" ht="12" customHeight="1">
      <c r="AG1269" s="224"/>
    </row>
    <row r="1270" spans="33:33" ht="12" customHeight="1">
      <c r="AG1270" s="224"/>
    </row>
    <row r="1271" spans="33:33" ht="12" customHeight="1">
      <c r="AG1271" s="224"/>
    </row>
    <row r="1272" spans="33:33" ht="12" customHeight="1">
      <c r="AG1272" s="224"/>
    </row>
    <row r="1273" spans="33:33" ht="12" customHeight="1">
      <c r="AG1273" s="224"/>
    </row>
    <row r="1274" spans="33:33" ht="12" customHeight="1">
      <c r="AG1274" s="224"/>
    </row>
    <row r="1275" spans="33:33" ht="12" customHeight="1">
      <c r="AG1275" s="224"/>
    </row>
    <row r="1276" spans="33:33" ht="12" customHeight="1">
      <c r="AG1276" s="224"/>
    </row>
    <row r="1277" spans="33:33" ht="12" customHeight="1">
      <c r="AG1277" s="224"/>
    </row>
    <row r="1278" spans="33:33" ht="12" customHeight="1">
      <c r="AG1278" s="224"/>
    </row>
    <row r="1279" spans="33:33" ht="12" customHeight="1">
      <c r="AG1279" s="224"/>
    </row>
    <row r="1280" spans="33:33" ht="12" customHeight="1">
      <c r="AG1280" s="224"/>
    </row>
    <row r="1281" spans="33:33" ht="12" customHeight="1">
      <c r="AG1281" s="224"/>
    </row>
    <row r="1282" spans="33:33" ht="12" customHeight="1">
      <c r="AG1282" s="224"/>
    </row>
    <row r="1283" spans="33:33" ht="12" customHeight="1">
      <c r="AG1283" s="224"/>
    </row>
    <row r="1284" spans="33:33" ht="12" customHeight="1">
      <c r="AG1284" s="224"/>
    </row>
    <row r="1285" spans="33:33" ht="12" customHeight="1">
      <c r="AG1285" s="224"/>
    </row>
    <row r="1286" spans="33:33" ht="12" customHeight="1">
      <c r="AG1286" s="224"/>
    </row>
    <row r="1287" spans="33:33" ht="12" customHeight="1">
      <c r="AG1287" s="224"/>
    </row>
    <row r="1288" spans="33:33" ht="12" customHeight="1">
      <c r="AG1288" s="224"/>
    </row>
    <row r="1289" spans="33:33" ht="12" customHeight="1">
      <c r="AG1289" s="224"/>
    </row>
    <row r="1290" spans="33:33" ht="12" customHeight="1">
      <c r="AG1290" s="224"/>
    </row>
    <row r="1291" spans="33:33" ht="12" customHeight="1">
      <c r="AG1291" s="224"/>
    </row>
    <row r="1292" spans="33:33" ht="12" customHeight="1">
      <c r="AG1292" s="224"/>
    </row>
    <row r="1293" spans="33:33" ht="12" customHeight="1">
      <c r="AG1293" s="224"/>
    </row>
    <row r="1294" spans="33:33" ht="12" customHeight="1">
      <c r="AG1294" s="224"/>
    </row>
    <row r="1295" spans="33:33" ht="12" customHeight="1">
      <c r="AG1295" s="224"/>
    </row>
    <row r="1296" spans="33:33" ht="12" customHeight="1">
      <c r="AG1296" s="224"/>
    </row>
    <row r="1297" spans="33:33" ht="12" customHeight="1">
      <c r="AG1297" s="224"/>
    </row>
    <row r="1298" spans="33:33" ht="12" customHeight="1">
      <c r="AG1298" s="224"/>
    </row>
    <row r="1299" spans="33:33" ht="12" customHeight="1">
      <c r="AG1299" s="224"/>
    </row>
    <row r="1300" spans="33:33" ht="12" customHeight="1">
      <c r="AG1300" s="224"/>
    </row>
    <row r="1301" spans="33:33" ht="12" customHeight="1">
      <c r="AG1301" s="224"/>
    </row>
    <row r="1302" spans="33:33" ht="12" customHeight="1">
      <c r="AG1302" s="224"/>
    </row>
    <row r="1303" spans="33:33" ht="12" customHeight="1">
      <c r="AG1303" s="224"/>
    </row>
    <row r="1304" spans="33:33" ht="12" customHeight="1">
      <c r="AG1304" s="224"/>
    </row>
    <row r="1305" spans="33:33" ht="12" customHeight="1">
      <c r="AG1305" s="224"/>
    </row>
    <row r="1306" spans="33:33" ht="12" customHeight="1">
      <c r="AG1306" s="224"/>
    </row>
    <row r="1307" spans="33:33" ht="12" customHeight="1">
      <c r="AG1307" s="224"/>
    </row>
    <row r="1308" spans="33:33" ht="12" customHeight="1">
      <c r="AG1308" s="224"/>
    </row>
    <row r="1309" spans="33:33" ht="12" customHeight="1">
      <c r="AG1309" s="224"/>
    </row>
    <row r="1310" spans="33:33" ht="12" customHeight="1">
      <c r="AG1310" s="224"/>
    </row>
    <row r="1311" spans="33:33" ht="12" customHeight="1">
      <c r="AG1311" s="224"/>
    </row>
    <row r="1312" spans="33:33" ht="12" customHeight="1">
      <c r="AG1312" s="224"/>
    </row>
    <row r="1313" spans="33:33" ht="12" customHeight="1">
      <c r="AG1313" s="224"/>
    </row>
    <row r="1314" spans="33:33" ht="12" customHeight="1">
      <c r="AG1314" s="224"/>
    </row>
    <row r="1315" spans="33:33" ht="12" customHeight="1">
      <c r="AG1315" s="224"/>
    </row>
    <row r="1316" spans="33:33" ht="12" customHeight="1">
      <c r="AG1316" s="224"/>
    </row>
    <row r="1317" spans="33:33" ht="12" customHeight="1">
      <c r="AG1317" s="224"/>
    </row>
    <row r="1318" spans="33:33" ht="12" customHeight="1">
      <c r="AG1318" s="224"/>
    </row>
    <row r="1319" spans="33:33" ht="12" customHeight="1">
      <c r="AG1319" s="224"/>
    </row>
    <row r="1320" spans="33:33" ht="12" customHeight="1">
      <c r="AG1320" s="224"/>
    </row>
    <row r="1321" spans="33:33" ht="12" customHeight="1">
      <c r="AG1321" s="224"/>
    </row>
    <row r="1322" spans="33:33" ht="12" customHeight="1">
      <c r="AG1322" s="224"/>
    </row>
    <row r="1323" spans="33:33" ht="12" customHeight="1">
      <c r="AG1323" s="224"/>
    </row>
    <row r="1324" spans="33:33" ht="12" customHeight="1">
      <c r="AG1324" s="224"/>
    </row>
    <row r="1325" spans="33:33" ht="12" customHeight="1">
      <c r="AG1325" s="224"/>
    </row>
    <row r="1326" spans="33:33" ht="12" customHeight="1">
      <c r="AG1326" s="224"/>
    </row>
    <row r="1327" spans="33:33" ht="12" customHeight="1">
      <c r="AG1327" s="224"/>
    </row>
    <row r="1328" spans="33:33" ht="12" customHeight="1">
      <c r="AG1328" s="224"/>
    </row>
    <row r="1329" spans="33:33" ht="12" customHeight="1">
      <c r="AG1329" s="224"/>
    </row>
    <row r="1330" spans="33:33" ht="12" customHeight="1">
      <c r="AG1330" s="224"/>
    </row>
    <row r="1331" spans="33:33" ht="12" customHeight="1">
      <c r="AG1331" s="224"/>
    </row>
    <row r="1332" spans="33:33" ht="12" customHeight="1">
      <c r="AG1332" s="224"/>
    </row>
    <row r="1333" spans="33:33" ht="12" customHeight="1">
      <c r="AG1333" s="224"/>
    </row>
    <row r="1334" spans="33:33" ht="12" customHeight="1">
      <c r="AG1334" s="224"/>
    </row>
    <row r="1335" spans="33:33" ht="12" customHeight="1">
      <c r="AG1335" s="224"/>
    </row>
    <row r="1336" spans="33:33" ht="12" customHeight="1">
      <c r="AG1336" s="224"/>
    </row>
    <row r="1337" spans="33:33" ht="12" customHeight="1">
      <c r="AG1337" s="224"/>
    </row>
    <row r="1338" spans="33:33" ht="12" customHeight="1">
      <c r="AG1338" s="224"/>
    </row>
    <row r="1339" spans="33:33" ht="12" customHeight="1">
      <c r="AG1339" s="224"/>
    </row>
    <row r="1340" spans="33:33" ht="12" customHeight="1">
      <c r="AG1340" s="224"/>
    </row>
    <row r="1341" spans="33:33" ht="12" customHeight="1">
      <c r="AG1341" s="224"/>
    </row>
    <row r="1342" spans="33:33" ht="12" customHeight="1">
      <c r="AG1342" s="224"/>
    </row>
    <row r="1343" spans="33:33" ht="12" customHeight="1">
      <c r="AG1343" s="224"/>
    </row>
    <row r="1344" spans="33:33" ht="12" customHeight="1">
      <c r="AG1344" s="224"/>
    </row>
    <row r="1345" spans="33:33" ht="12" customHeight="1">
      <c r="AG1345" s="224"/>
    </row>
    <row r="1346" spans="33:33" ht="12" customHeight="1">
      <c r="AG1346" s="224"/>
    </row>
    <row r="1347" spans="33:33" ht="12" customHeight="1">
      <c r="AG1347" s="224"/>
    </row>
    <row r="1348" spans="33:33" ht="12" customHeight="1">
      <c r="AG1348" s="224"/>
    </row>
    <row r="1349" spans="33:33" ht="12" customHeight="1">
      <c r="AG1349" s="224"/>
    </row>
    <row r="1350" spans="33:33" ht="12" customHeight="1">
      <c r="AG1350" s="224"/>
    </row>
    <row r="1351" spans="33:33" ht="12" customHeight="1">
      <c r="AG1351" s="224"/>
    </row>
    <row r="1352" spans="33:33" ht="12" customHeight="1">
      <c r="AG1352" s="224"/>
    </row>
    <row r="1353" spans="33:33" ht="12" customHeight="1">
      <c r="AG1353" s="224"/>
    </row>
    <row r="1354" spans="33:33" ht="12" customHeight="1">
      <c r="AG1354" s="224"/>
    </row>
    <row r="1355" spans="33:33" ht="12" customHeight="1">
      <c r="AG1355" s="224"/>
    </row>
    <row r="1356" spans="33:33" ht="12" customHeight="1">
      <c r="AG1356" s="224"/>
    </row>
    <row r="1357" spans="33:33" ht="12" customHeight="1">
      <c r="AG1357" s="224"/>
    </row>
    <row r="1358" spans="33:33" ht="12" customHeight="1">
      <c r="AG1358" s="224"/>
    </row>
    <row r="1359" spans="33:33" ht="12" customHeight="1">
      <c r="AG1359" s="224"/>
    </row>
    <row r="1360" spans="33:33" ht="12" customHeight="1">
      <c r="AG1360" s="224"/>
    </row>
    <row r="1361" spans="33:33" ht="12" customHeight="1">
      <c r="AG1361" s="224"/>
    </row>
    <row r="1362" spans="33:33" ht="12" customHeight="1">
      <c r="AG1362" s="224"/>
    </row>
    <row r="1363" spans="33:33" ht="12" customHeight="1">
      <c r="AG1363" s="224"/>
    </row>
    <row r="1364" spans="33:33" ht="12" customHeight="1">
      <c r="AG1364" s="224"/>
    </row>
    <row r="1365" spans="33:33" ht="12" customHeight="1">
      <c r="AG1365" s="224"/>
    </row>
    <row r="1366" spans="33:33" ht="12" customHeight="1">
      <c r="AG1366" s="224"/>
    </row>
    <row r="1367" spans="33:33" ht="12" customHeight="1">
      <c r="AG1367" s="224"/>
    </row>
    <row r="1368" spans="33:33" ht="12" customHeight="1">
      <c r="AG1368" s="224"/>
    </row>
    <row r="1369" spans="33:33" ht="12" customHeight="1">
      <c r="AG1369" s="224"/>
    </row>
    <row r="1370" spans="33:33" ht="12" customHeight="1">
      <c r="AG1370" s="224"/>
    </row>
    <row r="1371" spans="33:33" ht="12" customHeight="1">
      <c r="AG1371" s="224"/>
    </row>
    <row r="1372" spans="33:33" ht="12" customHeight="1">
      <c r="AG1372" s="224"/>
    </row>
    <row r="1373" spans="33:33" ht="12" customHeight="1">
      <c r="AG1373" s="224"/>
    </row>
    <row r="1374" spans="33:33" ht="12" customHeight="1">
      <c r="AG1374" s="224"/>
    </row>
    <row r="1375" spans="33:33" ht="12" customHeight="1">
      <c r="AG1375" s="224"/>
    </row>
    <row r="1376" spans="33:33" ht="12" customHeight="1">
      <c r="AG1376" s="224"/>
    </row>
    <row r="1377" spans="33:33" ht="12" customHeight="1">
      <c r="AG1377" s="224"/>
    </row>
    <row r="1378" spans="33:33" ht="12" customHeight="1">
      <c r="AG1378" s="224"/>
    </row>
    <row r="1379" spans="33:33" ht="12" customHeight="1">
      <c r="AG1379" s="224"/>
    </row>
    <row r="1380" spans="33:33" ht="12" customHeight="1">
      <c r="AG1380" s="224"/>
    </row>
    <row r="1381" spans="33:33" ht="12" customHeight="1">
      <c r="AG1381" s="224"/>
    </row>
    <row r="1382" spans="33:33" ht="12" customHeight="1">
      <c r="AG1382" s="224"/>
    </row>
    <row r="1383" spans="33:33" ht="12" customHeight="1">
      <c r="AG1383" s="224"/>
    </row>
    <row r="1384" spans="33:33" ht="12" customHeight="1">
      <c r="AG1384" s="224"/>
    </row>
    <row r="1385" spans="33:33" ht="12" customHeight="1">
      <c r="AG1385" s="224"/>
    </row>
    <row r="1386" spans="33:33" ht="12" customHeight="1">
      <c r="AG1386" s="224"/>
    </row>
    <row r="1387" spans="33:33" ht="12" customHeight="1">
      <c r="AG1387" s="224"/>
    </row>
    <row r="1388" spans="33:33" ht="12" customHeight="1">
      <c r="AG1388" s="224"/>
    </row>
    <row r="1389" spans="33:33" ht="12" customHeight="1">
      <c r="AG1389" s="224"/>
    </row>
    <row r="1390" spans="33:33" ht="12" customHeight="1">
      <c r="AG1390" s="224"/>
    </row>
    <row r="1391" spans="33:33" ht="12" customHeight="1">
      <c r="AG1391" s="224"/>
    </row>
    <row r="1392" spans="33:33" ht="12" customHeight="1">
      <c r="AG1392" s="224"/>
    </row>
    <row r="1393" spans="33:33" ht="12" customHeight="1">
      <c r="AG1393" s="224"/>
    </row>
    <row r="1394" spans="33:33" ht="12" customHeight="1">
      <c r="AG1394" s="224"/>
    </row>
    <row r="1395" spans="33:33" ht="12" customHeight="1">
      <c r="AG1395" s="224"/>
    </row>
    <row r="1396" spans="33:33" ht="12" customHeight="1">
      <c r="AG1396" s="224"/>
    </row>
    <row r="1397" spans="33:33" ht="12" customHeight="1">
      <c r="AG1397" s="224"/>
    </row>
    <row r="1398" spans="33:33" ht="12" customHeight="1">
      <c r="AG1398" s="224"/>
    </row>
    <row r="1399" spans="33:33" ht="12" customHeight="1">
      <c r="AG1399" s="224"/>
    </row>
    <row r="1400" spans="33:33" ht="12" customHeight="1">
      <c r="AG1400" s="224"/>
    </row>
    <row r="1401" spans="33:33" ht="12" customHeight="1">
      <c r="AG1401" s="224"/>
    </row>
    <row r="1402" spans="33:33" ht="12" customHeight="1">
      <c r="AG1402" s="224"/>
    </row>
    <row r="1403" spans="33:33" ht="12" customHeight="1">
      <c r="AG1403" s="224"/>
    </row>
    <row r="1404" spans="33:33" ht="12" customHeight="1">
      <c r="AG1404" s="224"/>
    </row>
    <row r="1405" spans="33:33" ht="12" customHeight="1">
      <c r="AG1405" s="224"/>
    </row>
    <row r="1406" spans="33:33" ht="12" customHeight="1">
      <c r="AG1406" s="224"/>
    </row>
    <row r="1407" spans="33:33" ht="12" customHeight="1">
      <c r="AG1407" s="224"/>
    </row>
    <row r="1408" spans="33:33" ht="12" customHeight="1">
      <c r="AG1408" s="224"/>
    </row>
    <row r="1409" spans="33:33" ht="12" customHeight="1">
      <c r="AG1409" s="224"/>
    </row>
    <row r="1410" spans="33:33" ht="12" customHeight="1">
      <c r="AG1410" s="224"/>
    </row>
    <row r="1411" spans="33:33" ht="12" customHeight="1">
      <c r="AG1411" s="224"/>
    </row>
    <row r="1412" spans="33:33" ht="12" customHeight="1">
      <c r="AG1412" s="224"/>
    </row>
    <row r="1413" spans="33:33" ht="12" customHeight="1">
      <c r="AG1413" s="224"/>
    </row>
    <row r="1414" spans="33:33" ht="12" customHeight="1">
      <c r="AG1414" s="224"/>
    </row>
    <row r="1415" spans="33:33" ht="12" customHeight="1">
      <c r="AG1415" s="224"/>
    </row>
    <row r="1416" spans="33:33" ht="12" customHeight="1">
      <c r="AG1416" s="224"/>
    </row>
    <row r="1417" spans="33:33" ht="12" customHeight="1">
      <c r="AG1417" s="224"/>
    </row>
    <row r="1418" spans="33:33" ht="12" customHeight="1">
      <c r="AG1418" s="224"/>
    </row>
    <row r="1419" spans="33:33" ht="12" customHeight="1">
      <c r="AG1419" s="224"/>
    </row>
    <row r="1420" spans="33:33" ht="12" customHeight="1">
      <c r="AG1420" s="224"/>
    </row>
    <row r="1421" spans="33:33" ht="12" customHeight="1">
      <c r="AG1421" s="224"/>
    </row>
    <row r="1422" spans="33:33" ht="12" customHeight="1">
      <c r="AG1422" s="224"/>
    </row>
    <row r="1423" spans="33:33" ht="12" customHeight="1">
      <c r="AG1423" s="224"/>
    </row>
    <row r="1424" spans="33:33" ht="12" customHeight="1">
      <c r="AG1424" s="224"/>
    </row>
    <row r="1425" spans="33:33" ht="12" customHeight="1">
      <c r="AG1425" s="224"/>
    </row>
    <row r="1426" spans="33:33" ht="12" customHeight="1">
      <c r="AG1426" s="224"/>
    </row>
    <row r="1427" spans="33:33" ht="12" customHeight="1">
      <c r="AG1427" s="224"/>
    </row>
    <row r="1428" spans="33:33" ht="12" customHeight="1">
      <c r="AG1428" s="224"/>
    </row>
    <row r="1429" spans="33:33" ht="12" customHeight="1">
      <c r="AG1429" s="224"/>
    </row>
    <row r="1430" spans="33:33" ht="12" customHeight="1">
      <c r="AG1430" s="224"/>
    </row>
    <row r="1431" spans="33:33" ht="12" customHeight="1">
      <c r="AG1431" s="224"/>
    </row>
    <row r="1432" spans="33:33" ht="12" customHeight="1">
      <c r="AG1432" s="224"/>
    </row>
    <row r="1433" spans="33:33" ht="12" customHeight="1">
      <c r="AG1433" s="224"/>
    </row>
    <row r="1434" spans="33:33" ht="12" customHeight="1">
      <c r="AG1434" s="224"/>
    </row>
    <row r="1435" spans="33:33" ht="12" customHeight="1">
      <c r="AG1435" s="224"/>
    </row>
    <row r="1436" spans="33:33" ht="12" customHeight="1">
      <c r="AG1436" s="224"/>
    </row>
    <row r="1437" spans="33:33" ht="12" customHeight="1">
      <c r="AG1437" s="224"/>
    </row>
    <row r="1438" spans="33:33" ht="12" customHeight="1">
      <c r="AG1438" s="224"/>
    </row>
    <row r="1439" spans="33:33" ht="12" customHeight="1">
      <c r="AG1439" s="224"/>
    </row>
    <row r="1440" spans="33:33" ht="12" customHeight="1">
      <c r="AG1440" s="224"/>
    </row>
    <row r="1441" spans="33:33" ht="12" customHeight="1">
      <c r="AG1441" s="224"/>
    </row>
    <row r="1442" spans="33:33" ht="12" customHeight="1">
      <c r="AG1442" s="224"/>
    </row>
    <row r="1443" spans="33:33" ht="12" customHeight="1">
      <c r="AG1443" s="224"/>
    </row>
    <row r="1444" spans="33:33" ht="12" customHeight="1">
      <c r="AG1444" s="224"/>
    </row>
    <row r="1445" spans="33:33" ht="12" customHeight="1">
      <c r="AG1445" s="224"/>
    </row>
    <row r="1446" spans="33:33" ht="12" customHeight="1">
      <c r="AG1446" s="224"/>
    </row>
    <row r="1447" spans="33:33" ht="12" customHeight="1">
      <c r="AG1447" s="224"/>
    </row>
    <row r="1448" spans="33:33" ht="12" customHeight="1">
      <c r="AG1448" s="224"/>
    </row>
    <row r="1449" spans="33:33" ht="12" customHeight="1">
      <c r="AG1449" s="224"/>
    </row>
    <row r="1450" spans="33:33" ht="12" customHeight="1">
      <c r="AG1450" s="224"/>
    </row>
    <row r="1451" spans="33:33" ht="12" customHeight="1">
      <c r="AG1451" s="224"/>
    </row>
    <row r="1452" spans="33:33" ht="12" customHeight="1">
      <c r="AG1452" s="224"/>
    </row>
    <row r="1453" spans="33:33" ht="12" customHeight="1">
      <c r="AG1453" s="224"/>
    </row>
    <row r="1454" spans="33:33" ht="12" customHeight="1">
      <c r="AG1454" s="224"/>
    </row>
    <row r="1455" spans="33:33" ht="12" customHeight="1">
      <c r="AG1455" s="224"/>
    </row>
    <row r="1456" spans="33:33" ht="12" customHeight="1">
      <c r="AG1456" s="224"/>
    </row>
    <row r="1457" spans="33:33" ht="12" customHeight="1">
      <c r="AG1457" s="224"/>
    </row>
    <row r="1458" spans="33:33" ht="12" customHeight="1">
      <c r="AG1458" s="224"/>
    </row>
    <row r="1459" spans="33:33" ht="12" customHeight="1">
      <c r="AG1459" s="224"/>
    </row>
    <row r="1460" spans="33:33" ht="12" customHeight="1">
      <c r="AG1460" s="224"/>
    </row>
    <row r="1461" spans="33:33" ht="12" customHeight="1">
      <c r="AG1461" s="224"/>
    </row>
    <row r="1462" spans="33:33" ht="12" customHeight="1">
      <c r="AG1462" s="224"/>
    </row>
    <row r="1463" spans="33:33" ht="12" customHeight="1">
      <c r="AG1463" s="224"/>
    </row>
    <row r="1464" spans="33:33" ht="12" customHeight="1">
      <c r="AG1464" s="224"/>
    </row>
    <row r="1465" spans="33:33" ht="12" customHeight="1">
      <c r="AG1465" s="224"/>
    </row>
    <row r="1466" spans="33:33" ht="12" customHeight="1">
      <c r="AG1466" s="224"/>
    </row>
    <row r="1467" spans="33:33" ht="12" customHeight="1">
      <c r="AG1467" s="224"/>
    </row>
    <row r="1468" spans="33:33" ht="12" customHeight="1">
      <c r="AG1468" s="224"/>
    </row>
    <row r="1469" spans="33:33" ht="12" customHeight="1">
      <c r="AG1469" s="224"/>
    </row>
    <row r="1470" spans="33:33" ht="12" customHeight="1">
      <c r="AG1470" s="224"/>
    </row>
    <row r="1471" spans="33:33" ht="12" customHeight="1">
      <c r="AG1471" s="224"/>
    </row>
    <row r="1472" spans="33:33" ht="12" customHeight="1">
      <c r="AG1472" s="224"/>
    </row>
    <row r="1473" spans="33:33" ht="12" customHeight="1">
      <c r="AG1473" s="224"/>
    </row>
    <row r="1474" spans="33:33" ht="12" customHeight="1">
      <c r="AG1474" s="224"/>
    </row>
    <row r="1475" spans="33:33" ht="12" customHeight="1">
      <c r="AG1475" s="224"/>
    </row>
    <row r="1476" spans="33:33" ht="12" customHeight="1">
      <c r="AG1476" s="224"/>
    </row>
    <row r="1477" spans="33:33" ht="12" customHeight="1">
      <c r="AG1477" s="224"/>
    </row>
    <row r="1478" spans="33:33" ht="12" customHeight="1">
      <c r="AG1478" s="224"/>
    </row>
    <row r="1479" spans="33:33" ht="12" customHeight="1">
      <c r="AG1479" s="224"/>
    </row>
    <row r="1480" spans="33:33" ht="12" customHeight="1">
      <c r="AG1480" s="224"/>
    </row>
    <row r="1481" spans="33:33" ht="12" customHeight="1">
      <c r="AG1481" s="224"/>
    </row>
    <row r="1482" spans="33:33" ht="12" customHeight="1">
      <c r="AG1482" s="224"/>
    </row>
    <row r="1483" spans="33:33" ht="12" customHeight="1">
      <c r="AG1483" s="224"/>
    </row>
    <row r="1484" spans="33:33" ht="12" customHeight="1">
      <c r="AG1484" s="224"/>
    </row>
    <row r="1485" spans="33:33" ht="12" customHeight="1">
      <c r="AG1485" s="224"/>
    </row>
    <row r="1486" spans="33:33" ht="12" customHeight="1">
      <c r="AG1486" s="224"/>
    </row>
    <row r="1487" spans="33:33" ht="12" customHeight="1">
      <c r="AG1487" s="224"/>
    </row>
    <row r="1488" spans="33:33" ht="12" customHeight="1">
      <c r="AG1488" s="224"/>
    </row>
    <row r="1489" spans="33:33" ht="12" customHeight="1">
      <c r="AG1489" s="224"/>
    </row>
    <row r="1490" spans="33:33" ht="12" customHeight="1">
      <c r="AG1490" s="224"/>
    </row>
    <row r="1491" spans="33:33" ht="12" customHeight="1">
      <c r="AG1491" s="224"/>
    </row>
    <row r="1492" spans="33:33" ht="12" customHeight="1">
      <c r="AG1492" s="224"/>
    </row>
    <row r="1493" spans="33:33" ht="12" customHeight="1">
      <c r="AG1493" s="224"/>
    </row>
    <row r="1494" spans="33:33" ht="12" customHeight="1">
      <c r="AG1494" s="224"/>
    </row>
    <row r="1495" spans="33:33" ht="12" customHeight="1">
      <c r="AG1495" s="224"/>
    </row>
    <row r="1496" spans="33:33" ht="12" customHeight="1">
      <c r="AG1496" s="224"/>
    </row>
    <row r="1497" spans="33:33" ht="12" customHeight="1">
      <c r="AG1497" s="224"/>
    </row>
    <row r="1498" spans="33:33" ht="12" customHeight="1">
      <c r="AG1498" s="224"/>
    </row>
    <row r="1499" spans="33:33" ht="12" customHeight="1">
      <c r="AG1499" s="224"/>
    </row>
    <row r="1500" spans="33:33" ht="12" customHeight="1">
      <c r="AG1500" s="224"/>
    </row>
    <row r="1501" spans="33:33" ht="12" customHeight="1">
      <c r="AG1501" s="224"/>
    </row>
    <row r="1502" spans="33:33" ht="12" customHeight="1">
      <c r="AG1502" s="224"/>
    </row>
    <row r="1503" spans="33:33" ht="12" customHeight="1">
      <c r="AG1503" s="224"/>
    </row>
    <row r="1504" spans="33:33" ht="12" customHeight="1">
      <c r="AG1504" s="224"/>
    </row>
    <row r="1505" spans="33:33" ht="12" customHeight="1">
      <c r="AG1505" s="224"/>
    </row>
    <row r="1506" spans="33:33" ht="12" customHeight="1">
      <c r="AG1506" s="224"/>
    </row>
    <row r="1507" spans="33:33" ht="12" customHeight="1">
      <c r="AG1507" s="224"/>
    </row>
    <row r="1508" spans="33:33" ht="12" customHeight="1">
      <c r="AG1508" s="224"/>
    </row>
    <row r="1509" spans="33:33" ht="12" customHeight="1">
      <c r="AG1509" s="224"/>
    </row>
    <row r="1510" spans="33:33" ht="12" customHeight="1">
      <c r="AG1510" s="224"/>
    </row>
    <row r="1511" spans="33:33" ht="12" customHeight="1">
      <c r="AG1511" s="224"/>
    </row>
    <row r="1512" spans="33:33" ht="12" customHeight="1">
      <c r="AG1512" s="224"/>
    </row>
    <row r="1513" spans="33:33" ht="12" customHeight="1">
      <c r="AG1513" s="224"/>
    </row>
    <row r="1514" spans="33:33" ht="12" customHeight="1">
      <c r="AG1514" s="224"/>
    </row>
    <row r="1515" spans="33:33" ht="12" customHeight="1">
      <c r="AG1515" s="224"/>
    </row>
    <row r="1516" spans="33:33" ht="12" customHeight="1">
      <c r="AG1516" s="224"/>
    </row>
    <row r="1517" spans="33:33" ht="12" customHeight="1">
      <c r="AG1517" s="224"/>
    </row>
    <row r="1518" spans="33:33" ht="12" customHeight="1">
      <c r="AG1518" s="224"/>
    </row>
    <row r="1519" spans="33:33" ht="12" customHeight="1">
      <c r="AG1519" s="224"/>
    </row>
    <row r="1520" spans="33:33" ht="12" customHeight="1">
      <c r="AG1520" s="224"/>
    </row>
    <row r="1521" spans="33:33" ht="12" customHeight="1">
      <c r="AG1521" s="224"/>
    </row>
    <row r="1522" spans="33:33" ht="12" customHeight="1">
      <c r="AG1522" s="224"/>
    </row>
    <row r="1523" spans="33:33" ht="12" customHeight="1">
      <c r="AG1523" s="224"/>
    </row>
    <row r="1524" spans="33:33" ht="12" customHeight="1">
      <c r="AG1524" s="224"/>
    </row>
    <row r="1525" spans="33:33" ht="12" customHeight="1">
      <c r="AG1525" s="224"/>
    </row>
    <row r="1526" spans="33:33" ht="12" customHeight="1">
      <c r="AG1526" s="224"/>
    </row>
    <row r="1527" spans="33:33" ht="12" customHeight="1">
      <c r="AG1527" s="224"/>
    </row>
    <row r="1528" spans="33:33" ht="12" customHeight="1">
      <c r="AG1528" s="224"/>
    </row>
    <row r="1529" spans="33:33" ht="12" customHeight="1">
      <c r="AG1529" s="224"/>
    </row>
    <row r="1530" spans="33:33" ht="12" customHeight="1">
      <c r="AG1530" s="224"/>
    </row>
    <row r="1531" spans="33:33" ht="12" customHeight="1">
      <c r="AG1531" s="224"/>
    </row>
    <row r="1532" spans="33:33" ht="12" customHeight="1">
      <c r="AG1532" s="224"/>
    </row>
    <row r="1533" spans="33:33" ht="12" customHeight="1">
      <c r="AG1533" s="224"/>
    </row>
    <row r="1534" spans="33:33" ht="12" customHeight="1">
      <c r="AG1534" s="224"/>
    </row>
    <row r="1535" spans="33:33" ht="12" customHeight="1">
      <c r="AG1535" s="224"/>
    </row>
    <row r="1536" spans="33:33" ht="12" customHeight="1">
      <c r="AG1536" s="224"/>
    </row>
    <row r="1537" spans="33:33" ht="12" customHeight="1">
      <c r="AG1537" s="224"/>
    </row>
    <row r="1538" spans="33:33" ht="12" customHeight="1">
      <c r="AG1538" s="224"/>
    </row>
    <row r="1539" spans="33:33" ht="12" customHeight="1">
      <c r="AG1539" s="224"/>
    </row>
    <row r="1540" spans="33:33" ht="12" customHeight="1">
      <c r="AG1540" s="224"/>
    </row>
    <row r="1541" spans="33:33" ht="12" customHeight="1">
      <c r="AG1541" s="224"/>
    </row>
    <row r="1542" spans="33:33" ht="12" customHeight="1">
      <c r="AG1542" s="224"/>
    </row>
    <row r="1543" spans="33:33" ht="12" customHeight="1">
      <c r="AG1543" s="224"/>
    </row>
    <row r="1544" spans="33:33" ht="12" customHeight="1">
      <c r="AG1544" s="224"/>
    </row>
    <row r="1545" spans="33:33" ht="12" customHeight="1">
      <c r="AG1545" s="224"/>
    </row>
    <row r="1546" spans="33:33" ht="12" customHeight="1">
      <c r="AG1546" s="224"/>
    </row>
    <row r="1547" spans="33:33" ht="12" customHeight="1">
      <c r="AG1547" s="224"/>
    </row>
    <row r="1548" spans="33:33" ht="12" customHeight="1">
      <c r="AG1548" s="224"/>
    </row>
    <row r="1549" spans="33:33" ht="12" customHeight="1">
      <c r="AG1549" s="224"/>
    </row>
    <row r="1550" spans="33:33" ht="12" customHeight="1">
      <c r="AG1550" s="224"/>
    </row>
    <row r="1551" spans="33:33" ht="12" customHeight="1">
      <c r="AG1551" s="224"/>
    </row>
    <row r="1552" spans="33:33" ht="12" customHeight="1">
      <c r="AG1552" s="224"/>
    </row>
    <row r="1553" spans="33:33" ht="12" customHeight="1">
      <c r="AG1553" s="224"/>
    </row>
    <row r="1554" spans="33:33" ht="12" customHeight="1">
      <c r="AG1554" s="224"/>
    </row>
    <row r="1555" spans="33:33" ht="12" customHeight="1">
      <c r="AG1555" s="224"/>
    </row>
    <row r="1556" spans="33:33" ht="12" customHeight="1">
      <c r="AG1556" s="224"/>
    </row>
    <row r="1557" spans="33:33" ht="12" customHeight="1">
      <c r="AG1557" s="224"/>
    </row>
    <row r="1558" spans="33:33" ht="12" customHeight="1">
      <c r="AG1558" s="224"/>
    </row>
    <row r="1559" spans="33:33" ht="12" customHeight="1">
      <c r="AG1559" s="224"/>
    </row>
    <row r="1560" spans="33:33" ht="12" customHeight="1">
      <c r="AG1560" s="224"/>
    </row>
    <row r="1561" spans="33:33" ht="12" customHeight="1">
      <c r="AG1561" s="224"/>
    </row>
    <row r="1562" spans="33:33" ht="12" customHeight="1">
      <c r="AG1562" s="224"/>
    </row>
    <row r="1563" spans="33:33" ht="12" customHeight="1">
      <c r="AG1563" s="224"/>
    </row>
    <row r="1564" spans="33:33" ht="12" customHeight="1">
      <c r="AG1564" s="224"/>
    </row>
    <row r="1565" spans="33:33" ht="12" customHeight="1">
      <c r="AG1565" s="224"/>
    </row>
    <row r="1566" spans="33:33" ht="12" customHeight="1">
      <c r="AG1566" s="224"/>
    </row>
    <row r="1567" spans="33:33" ht="12" customHeight="1">
      <c r="AG1567" s="224"/>
    </row>
    <row r="1568" spans="33:33" ht="12" customHeight="1">
      <c r="AG1568" s="224"/>
    </row>
    <row r="1569" spans="33:33" ht="12" customHeight="1">
      <c r="AG1569" s="224"/>
    </row>
    <row r="1570" spans="33:33" ht="12" customHeight="1">
      <c r="AG1570" s="224"/>
    </row>
    <row r="1571" spans="33:33" ht="12" customHeight="1">
      <c r="AG1571" s="224"/>
    </row>
    <row r="1572" spans="33:33" ht="12" customHeight="1">
      <c r="AG1572" s="224"/>
    </row>
    <row r="1573" spans="33:33" ht="12" customHeight="1">
      <c r="AG1573" s="224"/>
    </row>
    <row r="1574" spans="33:33" ht="12" customHeight="1">
      <c r="AG1574" s="224"/>
    </row>
    <row r="1575" spans="33:33" ht="12" customHeight="1">
      <c r="AG1575" s="224"/>
    </row>
    <row r="1576" spans="33:33" ht="12" customHeight="1">
      <c r="AG1576" s="224"/>
    </row>
    <row r="1577" spans="33:33" ht="12" customHeight="1">
      <c r="AG1577" s="224"/>
    </row>
    <row r="1578" spans="33:33" ht="12" customHeight="1">
      <c r="AG1578" s="224"/>
    </row>
    <row r="1579" spans="33:33" ht="12" customHeight="1">
      <c r="AG1579" s="224"/>
    </row>
    <row r="1580" spans="33:33" ht="12" customHeight="1">
      <c r="AG1580" s="224"/>
    </row>
    <row r="1581" spans="33:33" ht="12" customHeight="1">
      <c r="AG1581" s="224"/>
    </row>
    <row r="1582" spans="33:33" ht="12" customHeight="1">
      <c r="AG1582" s="224"/>
    </row>
    <row r="1583" spans="33:33" ht="12" customHeight="1">
      <c r="AG1583" s="224"/>
    </row>
    <row r="1584" spans="33:33" ht="12" customHeight="1">
      <c r="AG1584" s="224"/>
    </row>
    <row r="1585" spans="33:33" ht="12" customHeight="1">
      <c r="AG1585" s="224"/>
    </row>
    <row r="1586" spans="33:33" ht="12" customHeight="1">
      <c r="AG1586" s="224"/>
    </row>
    <row r="1587" spans="33:33" ht="12" customHeight="1">
      <c r="AG1587" s="224"/>
    </row>
    <row r="1588" spans="33:33" ht="12" customHeight="1">
      <c r="AG1588" s="224"/>
    </row>
    <row r="1589" spans="33:33" ht="12" customHeight="1">
      <c r="AG1589" s="224"/>
    </row>
    <row r="1590" spans="33:33" ht="12" customHeight="1">
      <c r="AG1590" s="224"/>
    </row>
    <row r="1591" spans="33:33" ht="12" customHeight="1">
      <c r="AG1591" s="224"/>
    </row>
    <row r="1592" spans="33:33" ht="12" customHeight="1">
      <c r="AG1592" s="224"/>
    </row>
    <row r="1593" spans="33:33" ht="12" customHeight="1">
      <c r="AG1593" s="224"/>
    </row>
    <row r="1594" spans="33:33" ht="12" customHeight="1">
      <c r="AG1594" s="224"/>
    </row>
    <row r="1595" spans="33:33" ht="12" customHeight="1">
      <c r="AG1595" s="224"/>
    </row>
    <row r="1596" spans="33:33" ht="12" customHeight="1">
      <c r="AG1596" s="224"/>
    </row>
    <row r="1597" spans="33:33" ht="12" customHeight="1">
      <c r="AG1597" s="224"/>
    </row>
    <row r="1598" spans="33:33" ht="12" customHeight="1">
      <c r="AG1598" s="224"/>
    </row>
    <row r="1599" spans="33:33" ht="12" customHeight="1">
      <c r="AG1599" s="224"/>
    </row>
    <row r="1600" spans="33:33" ht="12" customHeight="1">
      <c r="AG1600" s="224"/>
    </row>
    <row r="1601" spans="33:33" ht="12" customHeight="1">
      <c r="AG1601" s="224"/>
    </row>
    <row r="1602" spans="33:33" ht="12" customHeight="1">
      <c r="AG1602" s="224"/>
    </row>
    <row r="1603" spans="33:33" ht="12" customHeight="1">
      <c r="AG1603" s="224"/>
    </row>
    <row r="1604" spans="33:33" ht="12" customHeight="1">
      <c r="AG1604" s="224"/>
    </row>
    <row r="1605" spans="33:33" ht="12" customHeight="1">
      <c r="AG1605" s="224"/>
    </row>
    <row r="1606" spans="33:33" ht="12" customHeight="1">
      <c r="AG1606" s="224"/>
    </row>
    <row r="1607" spans="33:33" ht="12" customHeight="1">
      <c r="AG1607" s="224"/>
    </row>
    <row r="1608" spans="33:33" ht="12" customHeight="1">
      <c r="AG1608" s="224"/>
    </row>
    <row r="1609" spans="33:33" ht="12" customHeight="1">
      <c r="AG1609" s="224"/>
    </row>
    <row r="1610" spans="33:33" ht="12" customHeight="1">
      <c r="AG1610" s="224"/>
    </row>
    <row r="1611" spans="33:33" ht="12" customHeight="1">
      <c r="AG1611" s="224"/>
    </row>
    <row r="1612" spans="33:33" ht="12" customHeight="1">
      <c r="AG1612" s="224"/>
    </row>
    <row r="1613" spans="33:33" ht="12" customHeight="1">
      <c r="AG1613" s="224"/>
    </row>
    <row r="1614" spans="33:33" ht="12" customHeight="1">
      <c r="AG1614" s="224"/>
    </row>
    <row r="1615" spans="33:33" ht="12" customHeight="1">
      <c r="AG1615" s="224"/>
    </row>
    <row r="1616" spans="33:33" ht="12" customHeight="1">
      <c r="AG1616" s="224"/>
    </row>
    <row r="1617" spans="33:33" ht="12" customHeight="1">
      <c r="AG1617" s="224"/>
    </row>
    <row r="1618" spans="33:33" ht="12" customHeight="1">
      <c r="AG1618" s="224"/>
    </row>
    <row r="1619" spans="33:33" ht="12" customHeight="1">
      <c r="AG1619" s="224"/>
    </row>
    <row r="1620" spans="33:33" ht="12" customHeight="1">
      <c r="AG1620" s="224"/>
    </row>
    <row r="1621" spans="33:33" ht="12" customHeight="1">
      <c r="AG1621" s="224"/>
    </row>
    <row r="1622" spans="33:33" ht="12" customHeight="1">
      <c r="AG1622" s="224"/>
    </row>
    <row r="1623" spans="33:33" ht="12" customHeight="1">
      <c r="AG1623" s="224"/>
    </row>
    <row r="1624" spans="33:33" ht="12" customHeight="1">
      <c r="AG1624" s="224"/>
    </row>
    <row r="1625" spans="33:33" ht="12" customHeight="1">
      <c r="AG1625" s="224"/>
    </row>
    <row r="1626" spans="33:33" ht="12" customHeight="1">
      <c r="AG1626" s="224"/>
    </row>
    <row r="1627" spans="33:33" ht="12" customHeight="1">
      <c r="AG1627" s="224"/>
    </row>
    <row r="1628" spans="33:33" ht="12" customHeight="1">
      <c r="AG1628" s="224"/>
    </row>
    <row r="1629" spans="33:33" ht="12" customHeight="1">
      <c r="AG1629" s="224"/>
    </row>
    <row r="1630" spans="33:33" ht="12" customHeight="1">
      <c r="AG1630" s="224"/>
    </row>
    <row r="1631" spans="33:33" ht="12" customHeight="1">
      <c r="AG1631" s="224"/>
    </row>
    <row r="1632" spans="33:33" ht="12" customHeight="1">
      <c r="AG1632" s="224"/>
    </row>
    <row r="1633" spans="33:33" ht="12" customHeight="1">
      <c r="AG1633" s="224"/>
    </row>
    <row r="1634" spans="33:33" ht="12" customHeight="1">
      <c r="AG1634" s="224"/>
    </row>
    <row r="1635" spans="33:33" ht="12" customHeight="1">
      <c r="AG1635" s="224"/>
    </row>
    <row r="1636" spans="33:33" ht="12" customHeight="1">
      <c r="AG1636" s="224"/>
    </row>
    <row r="1637" spans="33:33" ht="12" customHeight="1">
      <c r="AG1637" s="224"/>
    </row>
    <row r="1638" spans="33:33" ht="12" customHeight="1">
      <c r="AG1638" s="224"/>
    </row>
    <row r="1639" spans="33:33" ht="12" customHeight="1">
      <c r="AG1639" s="224"/>
    </row>
    <row r="1640" spans="33:33" ht="12" customHeight="1">
      <c r="AG1640" s="224"/>
    </row>
    <row r="1641" spans="33:33" ht="12" customHeight="1">
      <c r="AG1641" s="224"/>
    </row>
    <row r="1642" spans="33:33" ht="12" customHeight="1">
      <c r="AG1642" s="224"/>
    </row>
    <row r="1643" spans="33:33" ht="12" customHeight="1">
      <c r="AG1643" s="224"/>
    </row>
    <row r="1644" spans="33:33" ht="12" customHeight="1">
      <c r="AG1644" s="224"/>
    </row>
    <row r="1645" spans="33:33" ht="12" customHeight="1">
      <c r="AG1645" s="224"/>
    </row>
    <row r="1646" spans="33:33" ht="12" customHeight="1">
      <c r="AG1646" s="224"/>
    </row>
    <row r="1647" spans="33:33" ht="12" customHeight="1">
      <c r="AG1647" s="224"/>
    </row>
    <row r="1648" spans="33:33" ht="12" customHeight="1">
      <c r="AG1648" s="224"/>
    </row>
    <row r="1649" spans="33:33" ht="12" customHeight="1">
      <c r="AG1649" s="224"/>
    </row>
    <row r="1650" spans="33:33" ht="12" customHeight="1">
      <c r="AG1650" s="224"/>
    </row>
    <row r="1651" spans="33:33" ht="12" customHeight="1">
      <c r="AG1651" s="224"/>
    </row>
    <row r="1652" spans="33:33" ht="12" customHeight="1">
      <c r="AG1652" s="224"/>
    </row>
    <row r="1653" spans="33:33" ht="12" customHeight="1">
      <c r="AG1653" s="224"/>
    </row>
    <row r="1654" spans="33:33" ht="12" customHeight="1">
      <c r="AG1654" s="224"/>
    </row>
    <row r="1655" spans="33:33" ht="12" customHeight="1">
      <c r="AG1655" s="224"/>
    </row>
    <row r="1656" spans="33:33" ht="12" customHeight="1">
      <c r="AG1656" s="224"/>
    </row>
    <row r="1657" spans="33:33" ht="12" customHeight="1">
      <c r="AG1657" s="224"/>
    </row>
    <row r="1658" spans="33:33" ht="12" customHeight="1">
      <c r="AG1658" s="224"/>
    </row>
    <row r="1659" spans="33:33" ht="12" customHeight="1">
      <c r="AG1659" s="224"/>
    </row>
    <row r="1660" spans="33:33" ht="12" customHeight="1">
      <c r="AG1660" s="224"/>
    </row>
    <row r="1661" spans="33:33" ht="12" customHeight="1">
      <c r="AG1661" s="224"/>
    </row>
    <row r="1662" spans="33:33" ht="12" customHeight="1">
      <c r="AG1662" s="224"/>
    </row>
    <row r="1663" spans="33:33" ht="12" customHeight="1">
      <c r="AG1663" s="224"/>
    </row>
    <row r="1664" spans="33:33" ht="12" customHeight="1">
      <c r="AG1664" s="224"/>
    </row>
    <row r="1665" spans="33:33" ht="12" customHeight="1">
      <c r="AG1665" s="224"/>
    </row>
    <row r="1666" spans="33:33" ht="12" customHeight="1">
      <c r="AG1666" s="224"/>
    </row>
    <row r="1667" spans="33:33" ht="12" customHeight="1">
      <c r="AG1667" s="224"/>
    </row>
    <row r="1668" spans="33:33" ht="12" customHeight="1">
      <c r="AG1668" s="224"/>
    </row>
    <row r="1669" spans="33:33" ht="12" customHeight="1">
      <c r="AG1669" s="224"/>
    </row>
    <row r="1670" spans="33:33" ht="12" customHeight="1">
      <c r="AG1670" s="224"/>
    </row>
    <row r="1671" spans="33:33" ht="12" customHeight="1">
      <c r="AG1671" s="224"/>
    </row>
    <row r="1672" spans="33:33" ht="12" customHeight="1">
      <c r="AG1672" s="224"/>
    </row>
    <row r="1673" spans="33:33" ht="12" customHeight="1">
      <c r="AG1673" s="224"/>
    </row>
    <row r="1674" spans="33:33" ht="12" customHeight="1">
      <c r="AG1674" s="224"/>
    </row>
    <row r="1675" spans="33:33" ht="12" customHeight="1">
      <c r="AG1675" s="224"/>
    </row>
    <row r="1676" spans="33:33" ht="12" customHeight="1">
      <c r="AG1676" s="224"/>
    </row>
    <row r="1677" spans="33:33" ht="12" customHeight="1">
      <c r="AG1677" s="224"/>
    </row>
    <row r="1678" spans="33:33" ht="12" customHeight="1">
      <c r="AG1678" s="224"/>
    </row>
    <row r="1679" spans="33:33" ht="12" customHeight="1">
      <c r="AG1679" s="224"/>
    </row>
    <row r="1680" spans="33:33" ht="12" customHeight="1">
      <c r="AG1680" s="224"/>
    </row>
    <row r="1681" spans="33:33" ht="12" customHeight="1">
      <c r="AG1681" s="224"/>
    </row>
    <row r="1682" spans="33:33" ht="12" customHeight="1">
      <c r="AG1682" s="224"/>
    </row>
    <row r="1683" spans="33:33" ht="12" customHeight="1">
      <c r="AG1683" s="224"/>
    </row>
    <row r="1684" spans="33:33" ht="12" customHeight="1">
      <c r="AG1684" s="224"/>
    </row>
    <row r="1685" spans="33:33" ht="12" customHeight="1">
      <c r="AG1685" s="224"/>
    </row>
    <row r="1686" spans="33:33" ht="12" customHeight="1">
      <c r="AG1686" s="224"/>
    </row>
    <row r="1687" spans="33:33" ht="12" customHeight="1">
      <c r="AG1687" s="224"/>
    </row>
    <row r="1688" spans="33:33" ht="12" customHeight="1">
      <c r="AG1688" s="224"/>
    </row>
    <row r="1689" spans="33:33" ht="12" customHeight="1">
      <c r="AG1689" s="224"/>
    </row>
    <row r="1690" spans="33:33" ht="12" customHeight="1">
      <c r="AG1690" s="224"/>
    </row>
    <row r="1691" spans="33:33" ht="12" customHeight="1">
      <c r="AG1691" s="224"/>
    </row>
    <row r="1692" spans="33:33" ht="12" customHeight="1">
      <c r="AG1692" s="224"/>
    </row>
    <row r="1693" spans="33:33" ht="12" customHeight="1">
      <c r="AG1693" s="224"/>
    </row>
    <row r="1694" spans="33:33" ht="12" customHeight="1">
      <c r="AG1694" s="224"/>
    </row>
    <row r="1695" spans="33:33" ht="12" customHeight="1">
      <c r="AG1695" s="224"/>
    </row>
    <row r="1696" spans="33:33" ht="12" customHeight="1">
      <c r="AG1696" s="224"/>
    </row>
    <row r="1697" spans="33:33" ht="12" customHeight="1">
      <c r="AG1697" s="224"/>
    </row>
    <row r="1698" spans="33:33" ht="12" customHeight="1">
      <c r="AG1698" s="224"/>
    </row>
    <row r="1699" spans="33:33" ht="12" customHeight="1">
      <c r="AG1699" s="224"/>
    </row>
    <row r="1700" spans="33:33" ht="12" customHeight="1">
      <c r="AG1700" s="224"/>
    </row>
    <row r="1701" spans="33:33" ht="12" customHeight="1">
      <c r="AG1701" s="224"/>
    </row>
    <row r="1702" spans="33:33" ht="12" customHeight="1">
      <c r="AG1702" s="224"/>
    </row>
    <row r="1703" spans="33:33" ht="12" customHeight="1">
      <c r="AG1703" s="224"/>
    </row>
    <row r="1704" spans="33:33" ht="12" customHeight="1">
      <c r="AG1704" s="224"/>
    </row>
    <row r="1705" spans="33:33" ht="12" customHeight="1">
      <c r="AG1705" s="224"/>
    </row>
    <row r="1706" spans="33:33" ht="12" customHeight="1">
      <c r="AG1706" s="224"/>
    </row>
    <row r="1707" spans="33:33" ht="12" customHeight="1">
      <c r="AG1707" s="224"/>
    </row>
    <row r="1708" spans="33:33" ht="12" customHeight="1">
      <c r="AG1708" s="224"/>
    </row>
    <row r="1709" spans="33:33" ht="12" customHeight="1">
      <c r="AG1709" s="224"/>
    </row>
    <row r="1710" spans="33:33" ht="12" customHeight="1">
      <c r="AG1710" s="224"/>
    </row>
    <row r="1711" spans="33:33" ht="12" customHeight="1">
      <c r="AG1711" s="224"/>
    </row>
    <row r="1712" spans="33:33" ht="12" customHeight="1">
      <c r="AG1712" s="224"/>
    </row>
    <row r="1713" spans="33:33" ht="12" customHeight="1">
      <c r="AG1713" s="224"/>
    </row>
    <row r="1714" spans="33:33" ht="12" customHeight="1">
      <c r="AG1714" s="224"/>
    </row>
    <row r="1715" spans="33:33" ht="12" customHeight="1">
      <c r="AG1715" s="224"/>
    </row>
    <row r="1716" spans="33:33" ht="12" customHeight="1">
      <c r="AG1716" s="224"/>
    </row>
    <row r="1717" spans="33:33" ht="12" customHeight="1">
      <c r="AG1717" s="224"/>
    </row>
    <row r="1718" spans="33:33" ht="12" customHeight="1">
      <c r="AG1718" s="224"/>
    </row>
    <row r="1719" spans="33:33" ht="12" customHeight="1">
      <c r="AG1719" s="224"/>
    </row>
    <row r="1720" spans="33:33" ht="12" customHeight="1">
      <c r="AG1720" s="224"/>
    </row>
    <row r="1721" spans="33:33" ht="12" customHeight="1">
      <c r="AG1721" s="224"/>
    </row>
    <row r="1722" spans="33:33" ht="12" customHeight="1">
      <c r="AG1722" s="224"/>
    </row>
    <row r="1723" spans="33:33" ht="12" customHeight="1">
      <c r="AG1723" s="224"/>
    </row>
    <row r="1724" spans="33:33" ht="12" customHeight="1">
      <c r="AG1724" s="224"/>
    </row>
    <row r="1725" spans="33:33" ht="12" customHeight="1">
      <c r="AG1725" s="224"/>
    </row>
    <row r="1726" spans="33:33" ht="12" customHeight="1">
      <c r="AG1726" s="224"/>
    </row>
    <row r="1727" spans="33:33" ht="12" customHeight="1">
      <c r="AG1727" s="224"/>
    </row>
    <row r="1728" spans="33:33" ht="12" customHeight="1">
      <c r="AG1728" s="224"/>
    </row>
    <row r="1729" spans="33:33" ht="12" customHeight="1">
      <c r="AG1729" s="224"/>
    </row>
    <row r="1730" spans="33:33" ht="12" customHeight="1">
      <c r="AG1730" s="224"/>
    </row>
    <row r="1731" spans="33:33" ht="12" customHeight="1">
      <c r="AG1731" s="224"/>
    </row>
    <row r="1732" spans="33:33" ht="12" customHeight="1">
      <c r="AG1732" s="224"/>
    </row>
    <row r="1733" spans="33:33" ht="12" customHeight="1">
      <c r="AG1733" s="224"/>
    </row>
    <row r="1734" spans="33:33" ht="12" customHeight="1">
      <c r="AG1734" s="224"/>
    </row>
    <row r="1735" spans="33:33" ht="12" customHeight="1">
      <c r="AG1735" s="224"/>
    </row>
    <row r="1736" spans="33:33" ht="12" customHeight="1">
      <c r="AG1736" s="224"/>
    </row>
    <row r="1737" spans="33:33" ht="12" customHeight="1">
      <c r="AG1737" s="224"/>
    </row>
    <row r="1738" spans="33:33" ht="12" customHeight="1">
      <c r="AG1738" s="224"/>
    </row>
    <row r="1739" spans="33:33" ht="12" customHeight="1">
      <c r="AG1739" s="224"/>
    </row>
    <row r="1740" spans="33:33" ht="12" customHeight="1">
      <c r="AG1740" s="224"/>
    </row>
    <row r="1741" spans="33:33" ht="12" customHeight="1">
      <c r="AG1741" s="224"/>
    </row>
    <row r="1742" spans="33:33" ht="12" customHeight="1">
      <c r="AG1742" s="224"/>
    </row>
    <row r="1743" spans="33:33" ht="12" customHeight="1">
      <c r="AG1743" s="224"/>
    </row>
    <row r="1744" spans="33:33" ht="12" customHeight="1">
      <c r="AG1744" s="224"/>
    </row>
    <row r="1745" spans="33:33" ht="12" customHeight="1">
      <c r="AG1745" s="224"/>
    </row>
    <row r="1746" spans="33:33" ht="12" customHeight="1">
      <c r="AG1746" s="224"/>
    </row>
    <row r="1747" spans="33:33" ht="12" customHeight="1">
      <c r="AG1747" s="224"/>
    </row>
    <row r="1748" spans="33:33" ht="12" customHeight="1">
      <c r="AG1748" s="224"/>
    </row>
    <row r="1749" spans="33:33" ht="12" customHeight="1">
      <c r="AG1749" s="224"/>
    </row>
    <row r="1750" spans="33:33" ht="12" customHeight="1">
      <c r="AG1750" s="224"/>
    </row>
    <row r="1751" spans="33:33" ht="12" customHeight="1">
      <c r="AG1751" s="224"/>
    </row>
    <row r="1752" spans="33:33" ht="12" customHeight="1">
      <c r="AG1752" s="224"/>
    </row>
    <row r="1753" spans="33:33" ht="12" customHeight="1">
      <c r="AG1753" s="224"/>
    </row>
    <row r="1754" spans="33:33" ht="12" customHeight="1">
      <c r="AG1754" s="224"/>
    </row>
    <row r="1755" spans="33:33" ht="12" customHeight="1">
      <c r="AG1755" s="224"/>
    </row>
    <row r="1756" spans="33:33" ht="12" customHeight="1">
      <c r="AG1756" s="224"/>
    </row>
    <row r="1757" spans="33:33" ht="12" customHeight="1">
      <c r="AG1757" s="224"/>
    </row>
    <row r="1758" spans="33:33" ht="12" customHeight="1">
      <c r="AG1758" s="224"/>
    </row>
    <row r="1759" spans="33:33" ht="12" customHeight="1">
      <c r="AG1759" s="224"/>
    </row>
    <row r="1760" spans="33:33" ht="12" customHeight="1">
      <c r="AG1760" s="224"/>
    </row>
    <row r="1761" spans="33:33" ht="12" customHeight="1">
      <c r="AG1761" s="224"/>
    </row>
    <row r="1762" spans="33:33" ht="12" customHeight="1">
      <c r="AG1762" s="224"/>
    </row>
    <row r="1763" spans="33:33" ht="12" customHeight="1">
      <c r="AG1763" s="224"/>
    </row>
    <row r="1764" spans="33:33" ht="12" customHeight="1">
      <c r="AG1764" s="224"/>
    </row>
    <row r="1765" spans="33:33" ht="12" customHeight="1">
      <c r="AG1765" s="224"/>
    </row>
    <row r="1766" spans="33:33" ht="12" customHeight="1">
      <c r="AG1766" s="224"/>
    </row>
    <row r="1767" spans="33:33" ht="12" customHeight="1">
      <c r="AG1767" s="224"/>
    </row>
    <row r="1768" spans="33:33" ht="12" customHeight="1">
      <c r="AG1768" s="224"/>
    </row>
    <row r="1769" spans="33:33" ht="12" customHeight="1">
      <c r="AG1769" s="224"/>
    </row>
    <row r="1770" spans="33:33" ht="12" customHeight="1">
      <c r="AG1770" s="224"/>
    </row>
    <row r="1771" spans="33:33" ht="12" customHeight="1">
      <c r="AG1771" s="224"/>
    </row>
    <row r="1772" spans="33:33" ht="12" customHeight="1">
      <c r="AG1772" s="224"/>
    </row>
    <row r="1773" spans="33:33" ht="12" customHeight="1">
      <c r="AG1773" s="224"/>
    </row>
    <row r="1774" spans="33:33" ht="12" customHeight="1">
      <c r="AG1774" s="224"/>
    </row>
    <row r="1775" spans="33:33" ht="12" customHeight="1">
      <c r="AG1775" s="224"/>
    </row>
    <row r="1776" spans="33:33" ht="12" customHeight="1">
      <c r="AG1776" s="224"/>
    </row>
    <row r="1777" spans="33:33" ht="12" customHeight="1">
      <c r="AG1777" s="224"/>
    </row>
    <row r="1778" spans="33:33" ht="12" customHeight="1">
      <c r="AG1778" s="224"/>
    </row>
    <row r="1779" spans="33:33" ht="12" customHeight="1">
      <c r="AG1779" s="224"/>
    </row>
    <row r="1780" spans="33:33" ht="12" customHeight="1">
      <c r="AG1780" s="224"/>
    </row>
    <row r="1781" spans="33:33" ht="12" customHeight="1">
      <c r="AG1781" s="224"/>
    </row>
    <row r="1782" spans="33:33" ht="12" customHeight="1">
      <c r="AG1782" s="224"/>
    </row>
    <row r="1783" spans="33:33" ht="12" customHeight="1">
      <c r="AG1783" s="224"/>
    </row>
    <row r="1784" spans="33:33" ht="12" customHeight="1">
      <c r="AG1784" s="224"/>
    </row>
    <row r="1785" spans="33:33" ht="12" customHeight="1">
      <c r="AG1785" s="224"/>
    </row>
    <row r="1786" spans="33:33" ht="12" customHeight="1">
      <c r="AG1786" s="224"/>
    </row>
    <row r="1787" spans="33:33" ht="12" customHeight="1">
      <c r="AG1787" s="224"/>
    </row>
    <row r="1788" spans="33:33" ht="12" customHeight="1">
      <c r="AG1788" s="224"/>
    </row>
    <row r="1789" spans="33:33" ht="12" customHeight="1">
      <c r="AG1789" s="224"/>
    </row>
    <row r="1790" spans="33:33" ht="12" customHeight="1">
      <c r="AG1790" s="224"/>
    </row>
    <row r="1791" spans="33:33" ht="12" customHeight="1">
      <c r="AG1791" s="224"/>
    </row>
    <row r="1792" spans="33:33" ht="12" customHeight="1">
      <c r="AG1792" s="224"/>
    </row>
    <row r="1793" spans="33:33" ht="12" customHeight="1">
      <c r="AG1793" s="224"/>
    </row>
    <row r="1794" spans="33:33" ht="12" customHeight="1">
      <c r="AG1794" s="224"/>
    </row>
    <row r="1795" spans="33:33" ht="12" customHeight="1">
      <c r="AG1795" s="224"/>
    </row>
    <row r="1796" spans="33:33" ht="12" customHeight="1">
      <c r="AG1796" s="224"/>
    </row>
    <row r="1797" spans="33:33" ht="12" customHeight="1">
      <c r="AG1797" s="224"/>
    </row>
    <row r="1798" spans="33:33" ht="12" customHeight="1">
      <c r="AG1798" s="224"/>
    </row>
    <row r="1799" spans="33:33" ht="12" customHeight="1">
      <c r="AG1799" s="224"/>
    </row>
    <row r="1800" spans="33:33" ht="12" customHeight="1">
      <c r="AG1800" s="224"/>
    </row>
    <row r="1801" spans="33:33" ht="12" customHeight="1">
      <c r="AG1801" s="224"/>
    </row>
    <row r="1802" spans="33:33" ht="12" customHeight="1">
      <c r="AG1802" s="224"/>
    </row>
    <row r="1803" spans="33:33" ht="12" customHeight="1">
      <c r="AG1803" s="224"/>
    </row>
    <row r="1804" spans="33:33" ht="12" customHeight="1">
      <c r="AG1804" s="224"/>
    </row>
    <row r="1805" spans="33:33" ht="12" customHeight="1">
      <c r="AG1805" s="224"/>
    </row>
    <row r="1806" spans="33:33" ht="12" customHeight="1">
      <c r="AG1806" s="224"/>
    </row>
    <row r="1807" spans="33:33" ht="12" customHeight="1">
      <c r="AG1807" s="224"/>
    </row>
    <row r="1808" spans="33:33" ht="12" customHeight="1">
      <c r="AG1808" s="224"/>
    </row>
    <row r="1809" spans="33:33" ht="12" customHeight="1">
      <c r="AG1809" s="224"/>
    </row>
    <row r="1810" spans="33:33" ht="12" customHeight="1">
      <c r="AG1810" s="224"/>
    </row>
    <row r="1811" spans="33:33" ht="12" customHeight="1">
      <c r="AG1811" s="224"/>
    </row>
    <row r="1812" spans="33:33" ht="12" customHeight="1">
      <c r="AG1812" s="224"/>
    </row>
    <row r="1813" spans="33:33" ht="12" customHeight="1">
      <c r="AG1813" s="224"/>
    </row>
    <row r="1814" spans="33:33" ht="12" customHeight="1">
      <c r="AG1814" s="224"/>
    </row>
    <row r="1815" spans="33:33" ht="12" customHeight="1">
      <c r="AG1815" s="224"/>
    </row>
    <row r="1816" spans="33:33" ht="12" customHeight="1">
      <c r="AG1816" s="224"/>
    </row>
    <row r="1817" spans="33:33" ht="12" customHeight="1">
      <c r="AG1817" s="224"/>
    </row>
    <row r="1818" spans="33:33" ht="12" customHeight="1">
      <c r="AG1818" s="224"/>
    </row>
    <row r="1819" spans="33:33" ht="12" customHeight="1">
      <c r="AG1819" s="224"/>
    </row>
    <row r="1820" spans="33:33" ht="12" customHeight="1">
      <c r="AG1820" s="224"/>
    </row>
    <row r="1821" spans="33:33" ht="12" customHeight="1">
      <c r="AG1821" s="224"/>
    </row>
    <row r="1822" spans="33:33" ht="12" customHeight="1">
      <c r="AG1822" s="224"/>
    </row>
    <row r="1823" spans="33:33" ht="12" customHeight="1">
      <c r="AG1823" s="224"/>
    </row>
    <row r="1824" spans="33:33" ht="12" customHeight="1">
      <c r="AG1824" s="224"/>
    </row>
    <row r="1825" spans="33:33" ht="12" customHeight="1">
      <c r="AG1825" s="224"/>
    </row>
    <row r="1826" spans="33:33" ht="12" customHeight="1">
      <c r="AG1826" s="224"/>
    </row>
  </sheetData>
  <sheetProtection formatColumns="0" formatRows="0" deleteRows="0" autoFilter="0"/>
  <protectedRanges>
    <protectedRange sqref="AB39:AC39 Y39:Z39" name="区域2_2_1"/>
  </protectedRanges>
  <mergeCells count="12">
    <mergeCell ref="A2:Q2"/>
    <mergeCell ref="V7:AC7"/>
    <mergeCell ref="AD7:AD8"/>
    <mergeCell ref="AE7:AE8"/>
    <mergeCell ref="A7:A8"/>
    <mergeCell ref="B7:B8"/>
    <mergeCell ref="C7:C8"/>
    <mergeCell ref="D7:G7"/>
    <mergeCell ref="R7:U7"/>
    <mergeCell ref="H7:O7"/>
    <mergeCell ref="P7:P8"/>
    <mergeCell ref="Q7:Q8"/>
  </mergeCells>
  <phoneticPr fontId="9" type="noConversion"/>
  <dataValidations count="2">
    <dataValidation type="list" allowBlank="1" showInputMessage="1" showErrorMessage="1" sqref="C9:C38">
      <formula1>"合并范围内关联方,非合并范围关联方,非关联方"</formula1>
    </dataValidation>
    <dataValidation type="list" allowBlank="1" showInputMessage="1" showErrorMessage="1" sqref="AE39">
      <formula1>#REF!</formula1>
    </dataValidation>
  </dataValidations>
  <printOptions horizontalCentered="1"/>
  <pageMargins left="0.39370078740157483" right="0.39370078740157483" top="0.74803149606299213" bottom="0.74803149606299213" header="0.31496062992125984" footer="0.31496062992125984"/>
  <pageSetup paperSize="9" scale="80" fitToHeight="0" orientation="landscape" blackAndWhite="1" verticalDpi="1200" r:id="rId1"/>
  <headerFooter alignWithMargins="0"/>
  <colBreaks count="1" manualBreakCount="1">
    <brk id="17" min="1" max="39" man="1"/>
  </colBreaks>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F0"/>
    <pageSetUpPr fitToPage="1"/>
  </sheetPr>
  <dimension ref="A1:F162"/>
  <sheetViews>
    <sheetView showZeros="0" view="pageBreakPreview" zoomScaleSheetLayoutView="100" workbookViewId="0">
      <selection activeCell="B55" sqref="B55:C55"/>
    </sheetView>
  </sheetViews>
  <sheetFormatPr defaultColWidth="9.140625" defaultRowHeight="12" customHeight="1"/>
  <cols>
    <col min="1" max="1" width="6.5703125" style="250" customWidth="1"/>
    <col min="2" max="2" width="32.5703125" style="245" customWidth="1"/>
    <col min="3" max="3" width="60.7109375" style="245" customWidth="1"/>
    <col min="4" max="16384" width="9.140625" style="245"/>
  </cols>
  <sheetData>
    <row r="1" spans="1:3" ht="30" customHeight="1" thickBot="1">
      <c r="A1" s="2750" t="s">
        <v>759</v>
      </c>
      <c r="B1" s="2750"/>
      <c r="C1" s="2750"/>
    </row>
    <row r="2" spans="1:3" ht="15" customHeight="1">
      <c r="A2" s="199" t="s">
        <v>760</v>
      </c>
      <c r="B2" s="200" t="s">
        <v>761</v>
      </c>
      <c r="C2" s="241" t="s">
        <v>762</v>
      </c>
    </row>
    <row r="3" spans="1:3" ht="15" customHeight="1">
      <c r="A3" s="201">
        <v>1</v>
      </c>
      <c r="B3" s="449" t="s">
        <v>870</v>
      </c>
      <c r="C3" s="558"/>
    </row>
    <row r="4" spans="1:3" ht="15" customHeight="1">
      <c r="A4" s="201">
        <v>2</v>
      </c>
      <c r="B4" s="449" t="s">
        <v>871</v>
      </c>
      <c r="C4" s="246">
        <v>43830</v>
      </c>
    </row>
    <row r="5" spans="1:3" ht="15" customHeight="1">
      <c r="A5" s="201">
        <v>3</v>
      </c>
      <c r="B5" s="449" t="s">
        <v>78</v>
      </c>
      <c r="C5" s="247" t="s">
        <v>763</v>
      </c>
    </row>
    <row r="6" spans="1:3" ht="15" customHeight="1">
      <c r="A6" s="201">
        <v>4</v>
      </c>
      <c r="B6" s="449" t="s">
        <v>764</v>
      </c>
      <c r="C6" s="248"/>
    </row>
    <row r="7" spans="1:3" ht="15" customHeight="1">
      <c r="A7" s="201">
        <v>5</v>
      </c>
      <c r="B7" s="449" t="s">
        <v>765</v>
      </c>
      <c r="C7" s="248"/>
    </row>
    <row r="8" spans="1:3" ht="15" customHeight="1">
      <c r="A8" s="201">
        <v>6</v>
      </c>
      <c r="B8" s="449" t="s">
        <v>766</v>
      </c>
      <c r="C8" s="248"/>
    </row>
    <row r="9" spans="1:3" ht="15" customHeight="1">
      <c r="A9" s="201">
        <v>7</v>
      </c>
      <c r="B9" s="449" t="s">
        <v>767</v>
      </c>
      <c r="C9" s="248"/>
    </row>
    <row r="10" spans="1:3" ht="15" customHeight="1" thickBot="1">
      <c r="A10" s="242">
        <v>8</v>
      </c>
      <c r="B10" s="450" t="s">
        <v>768</v>
      </c>
      <c r="C10" s="249"/>
    </row>
    <row r="11" spans="1:3" ht="12" customHeight="1" thickBot="1"/>
    <row r="12" spans="1:3" ht="12" customHeight="1">
      <c r="A12" s="2209" t="s">
        <v>2314</v>
      </c>
      <c r="B12" s="2751" t="s">
        <v>2315</v>
      </c>
      <c r="C12" s="2752"/>
    </row>
    <row r="13" spans="1:3" ht="15" customHeight="1">
      <c r="A13" s="2210">
        <v>1</v>
      </c>
      <c r="B13" s="2746" t="s">
        <v>2563</v>
      </c>
      <c r="C13" s="2747"/>
    </row>
    <row r="14" spans="1:3" ht="15" customHeight="1">
      <c r="A14" s="2210">
        <v>2</v>
      </c>
      <c r="B14" s="2746" t="s">
        <v>2564</v>
      </c>
      <c r="C14" s="2747"/>
    </row>
    <row r="15" spans="1:3" ht="15" customHeight="1">
      <c r="A15" s="2210">
        <v>3</v>
      </c>
      <c r="B15" s="2746" t="s">
        <v>2565</v>
      </c>
      <c r="C15" s="2747"/>
    </row>
    <row r="16" spans="1:3" ht="15" customHeight="1">
      <c r="A16" s="2210">
        <v>4</v>
      </c>
      <c r="B16" s="2746" t="s">
        <v>2566</v>
      </c>
      <c r="C16" s="2747"/>
    </row>
    <row r="17" spans="1:3" ht="12" customHeight="1">
      <c r="A17" s="2210">
        <v>5</v>
      </c>
      <c r="B17" s="2746" t="s">
        <v>2567</v>
      </c>
      <c r="C17" s="2747"/>
    </row>
    <row r="18" spans="1:3" ht="12" customHeight="1">
      <c r="A18" s="2210">
        <v>6</v>
      </c>
      <c r="B18" s="2746" t="s">
        <v>2568</v>
      </c>
      <c r="C18" s="2747"/>
    </row>
    <row r="19" spans="1:3" ht="12" customHeight="1">
      <c r="A19" s="2210">
        <v>7</v>
      </c>
      <c r="B19" s="2746" t="s">
        <v>2569</v>
      </c>
      <c r="C19" s="2747"/>
    </row>
    <row r="20" spans="1:3" ht="15" customHeight="1">
      <c r="A20" s="2210">
        <v>8</v>
      </c>
      <c r="B20" s="2746" t="s">
        <v>2316</v>
      </c>
      <c r="C20" s="2747"/>
    </row>
    <row r="21" spans="1:3" ht="15" customHeight="1">
      <c r="A21" s="2210">
        <v>9</v>
      </c>
      <c r="B21" s="2746" t="s">
        <v>52</v>
      </c>
      <c r="C21" s="2747"/>
    </row>
    <row r="22" spans="1:3" ht="15" customHeight="1">
      <c r="A22" s="2210">
        <v>10</v>
      </c>
      <c r="B22" s="2746" t="s">
        <v>180</v>
      </c>
      <c r="C22" s="2747"/>
    </row>
    <row r="23" spans="1:3" ht="15" customHeight="1">
      <c r="A23" s="2210">
        <v>11</v>
      </c>
      <c r="B23" s="2746" t="s">
        <v>181</v>
      </c>
      <c r="C23" s="2747"/>
    </row>
    <row r="24" spans="1:3" s="2211" customFormat="1" ht="15" customHeight="1">
      <c r="A24" s="2210">
        <v>12</v>
      </c>
      <c r="B24" s="2746" t="s">
        <v>2364</v>
      </c>
      <c r="C24" s="2747"/>
    </row>
    <row r="25" spans="1:3" ht="15" customHeight="1">
      <c r="A25" s="2210">
        <v>13</v>
      </c>
      <c r="B25" s="2746" t="s">
        <v>2317</v>
      </c>
      <c r="C25" s="2747"/>
    </row>
    <row r="26" spans="1:3" ht="15" customHeight="1">
      <c r="A26" s="2210">
        <v>14</v>
      </c>
      <c r="B26" s="2746" t="s">
        <v>2571</v>
      </c>
      <c r="C26" s="2747"/>
    </row>
    <row r="27" spans="1:3" ht="15" customHeight="1">
      <c r="A27" s="2210">
        <v>15</v>
      </c>
      <c r="B27" s="2746" t="s">
        <v>2572</v>
      </c>
      <c r="C27" s="2747"/>
    </row>
    <row r="28" spans="1:3" ht="15" customHeight="1">
      <c r="A28" s="2210">
        <v>16</v>
      </c>
      <c r="B28" s="2746" t="s">
        <v>2573</v>
      </c>
      <c r="C28" s="2747"/>
    </row>
    <row r="29" spans="1:3" ht="15" customHeight="1">
      <c r="A29" s="2210">
        <v>17</v>
      </c>
      <c r="B29" s="2746" t="s">
        <v>2574</v>
      </c>
      <c r="C29" s="2747"/>
    </row>
    <row r="30" spans="1:3" ht="15" customHeight="1">
      <c r="A30" s="2210">
        <v>18</v>
      </c>
      <c r="B30" s="2746" t="s">
        <v>2575</v>
      </c>
      <c r="C30" s="2747"/>
    </row>
    <row r="31" spans="1:3" ht="15" customHeight="1">
      <c r="A31" s="2210">
        <v>19</v>
      </c>
      <c r="B31" s="2746" t="s">
        <v>2576</v>
      </c>
      <c r="C31" s="2747"/>
    </row>
    <row r="32" spans="1:3" ht="15" customHeight="1">
      <c r="A32" s="2210">
        <v>20</v>
      </c>
      <c r="B32" s="2746" t="s">
        <v>2577</v>
      </c>
      <c r="C32" s="2747"/>
    </row>
    <row r="33" spans="1:3" ht="15" customHeight="1">
      <c r="A33" s="2210">
        <v>21</v>
      </c>
      <c r="B33" s="2746" t="s">
        <v>2578</v>
      </c>
      <c r="C33" s="2747"/>
    </row>
    <row r="34" spans="1:3" ht="15" customHeight="1">
      <c r="A34" s="2210">
        <v>22</v>
      </c>
      <c r="B34" s="2746" t="s">
        <v>2579</v>
      </c>
      <c r="C34" s="2747"/>
    </row>
    <row r="35" spans="1:3" ht="15" customHeight="1">
      <c r="A35" s="2210">
        <v>23</v>
      </c>
      <c r="B35" s="2746" t="s">
        <v>2580</v>
      </c>
      <c r="C35" s="2747"/>
    </row>
    <row r="36" spans="1:3" ht="15" customHeight="1">
      <c r="A36" s="2210">
        <v>24</v>
      </c>
      <c r="B36" s="2746" t="s">
        <v>2581</v>
      </c>
      <c r="C36" s="2747"/>
    </row>
    <row r="37" spans="1:3" ht="15" customHeight="1">
      <c r="A37" s="2210">
        <v>25</v>
      </c>
      <c r="B37" s="2746" t="s">
        <v>2582</v>
      </c>
      <c r="C37" s="2747"/>
    </row>
    <row r="38" spans="1:3" ht="15" customHeight="1">
      <c r="A38" s="2210">
        <v>26</v>
      </c>
      <c r="B38" s="2746" t="s">
        <v>2583</v>
      </c>
      <c r="C38" s="2747"/>
    </row>
    <row r="39" spans="1:3" ht="15" customHeight="1">
      <c r="A39" s="2210">
        <v>27</v>
      </c>
      <c r="B39" s="2746" t="s">
        <v>2584</v>
      </c>
      <c r="C39" s="2747"/>
    </row>
    <row r="40" spans="1:3" ht="15" customHeight="1">
      <c r="A40" s="2210">
        <v>28</v>
      </c>
      <c r="B40" s="2746" t="s">
        <v>2585</v>
      </c>
      <c r="C40" s="2747"/>
    </row>
    <row r="41" spans="1:3" ht="15" customHeight="1">
      <c r="A41" s="2210">
        <v>29</v>
      </c>
      <c r="B41" s="2746" t="s">
        <v>2586</v>
      </c>
      <c r="C41" s="2747"/>
    </row>
    <row r="42" spans="1:3" ht="15" customHeight="1">
      <c r="A42" s="2210">
        <v>30</v>
      </c>
      <c r="B42" s="2746" t="s">
        <v>2587</v>
      </c>
      <c r="C42" s="2747"/>
    </row>
    <row r="43" spans="1:3" ht="15" customHeight="1">
      <c r="A43" s="2210">
        <v>31</v>
      </c>
      <c r="B43" s="2746" t="s">
        <v>2318</v>
      </c>
      <c r="C43" s="2747"/>
    </row>
    <row r="44" spans="1:3" ht="15" customHeight="1">
      <c r="A44" s="2210">
        <v>32</v>
      </c>
      <c r="B44" s="2746" t="s">
        <v>2319</v>
      </c>
      <c r="C44" s="2747"/>
    </row>
    <row r="45" spans="1:3" ht="15" customHeight="1">
      <c r="A45" s="2210">
        <v>33</v>
      </c>
      <c r="B45" s="2746" t="s">
        <v>2320</v>
      </c>
      <c r="C45" s="2747"/>
    </row>
    <row r="46" spans="1:3" ht="15" customHeight="1">
      <c r="A46" s="2210">
        <v>34</v>
      </c>
      <c r="B46" s="2746" t="s">
        <v>2366</v>
      </c>
      <c r="C46" s="2747"/>
    </row>
    <row r="47" spans="1:3" ht="15" customHeight="1">
      <c r="A47" s="2210">
        <v>35</v>
      </c>
      <c r="B47" s="2746" t="s">
        <v>2367</v>
      </c>
      <c r="C47" s="2747"/>
    </row>
    <row r="48" spans="1:3" ht="15" customHeight="1">
      <c r="A48" s="2210">
        <v>36</v>
      </c>
      <c r="B48" s="2746" t="s">
        <v>2321</v>
      </c>
      <c r="C48" s="2747"/>
    </row>
    <row r="49" spans="1:3" ht="15" customHeight="1">
      <c r="A49" s="2210">
        <v>37</v>
      </c>
      <c r="B49" s="2746" t="s">
        <v>42</v>
      </c>
      <c r="C49" s="2747"/>
    </row>
    <row r="50" spans="1:3" ht="15" customHeight="1">
      <c r="A50" s="2210">
        <v>38</v>
      </c>
      <c r="B50" s="2746" t="s">
        <v>41</v>
      </c>
      <c r="C50" s="2747"/>
    </row>
    <row r="51" spans="1:3" s="2211" customFormat="1" ht="15" customHeight="1">
      <c r="A51" s="2210">
        <v>39</v>
      </c>
      <c r="B51" s="2746" t="s">
        <v>2368</v>
      </c>
      <c r="C51" s="2747"/>
    </row>
    <row r="52" spans="1:3" s="2211" customFormat="1" ht="15" customHeight="1">
      <c r="A52" s="2210">
        <v>40</v>
      </c>
      <c r="B52" s="2746" t="s">
        <v>2369</v>
      </c>
      <c r="C52" s="2747"/>
    </row>
    <row r="53" spans="1:3" s="2211" customFormat="1" ht="15" customHeight="1">
      <c r="A53" s="2210">
        <v>41</v>
      </c>
      <c r="B53" s="2746" t="s">
        <v>2370</v>
      </c>
      <c r="C53" s="2747"/>
    </row>
    <row r="54" spans="1:3" s="2211" customFormat="1" ht="15" customHeight="1">
      <c r="A54" s="2210">
        <v>42</v>
      </c>
      <c r="B54" s="2746" t="s">
        <v>2371</v>
      </c>
      <c r="C54" s="2747"/>
    </row>
    <row r="55" spans="1:3" ht="15" customHeight="1">
      <c r="A55" s="2210">
        <v>43</v>
      </c>
      <c r="B55" s="2746" t="s">
        <v>36</v>
      </c>
      <c r="C55" s="2747"/>
    </row>
    <row r="56" spans="1:3" ht="15" customHeight="1">
      <c r="A56" s="2210">
        <v>44</v>
      </c>
      <c r="B56" s="2746" t="s">
        <v>2385</v>
      </c>
      <c r="C56" s="2747"/>
    </row>
    <row r="57" spans="1:3" ht="15" customHeight="1">
      <c r="A57" s="2210">
        <v>45</v>
      </c>
      <c r="B57" s="2746" t="s">
        <v>2386</v>
      </c>
      <c r="C57" s="2747"/>
    </row>
    <row r="58" spans="1:3" ht="15" customHeight="1">
      <c r="A58" s="2210">
        <v>46</v>
      </c>
      <c r="B58" s="2746" t="s">
        <v>2384</v>
      </c>
      <c r="C58" s="2747"/>
    </row>
    <row r="59" spans="1:3" ht="15" customHeight="1">
      <c r="A59" s="2210">
        <v>47</v>
      </c>
      <c r="B59" s="2746" t="s">
        <v>35</v>
      </c>
      <c r="C59" s="2747"/>
    </row>
    <row r="60" spans="1:3" ht="15" customHeight="1">
      <c r="A60" s="2210">
        <v>48</v>
      </c>
      <c r="B60" s="2746" t="s">
        <v>2322</v>
      </c>
      <c r="C60" s="2747"/>
    </row>
    <row r="61" spans="1:3" ht="15" customHeight="1">
      <c r="A61" s="2210">
        <v>49</v>
      </c>
      <c r="B61" s="2746" t="s">
        <v>2372</v>
      </c>
      <c r="C61" s="2747"/>
    </row>
    <row r="62" spans="1:3" ht="15" customHeight="1">
      <c r="A62" s="2210">
        <v>50</v>
      </c>
      <c r="B62" s="2746" t="s">
        <v>1093</v>
      </c>
      <c r="C62" s="2747"/>
    </row>
    <row r="63" spans="1:3" ht="15" customHeight="1">
      <c r="A63" s="2210">
        <v>51</v>
      </c>
      <c r="B63" s="2746" t="s">
        <v>2323</v>
      </c>
      <c r="C63" s="2747"/>
    </row>
    <row r="64" spans="1:3" ht="15" customHeight="1">
      <c r="A64" s="2210">
        <v>52</v>
      </c>
      <c r="B64" s="2746" t="s">
        <v>2324</v>
      </c>
      <c r="C64" s="2747"/>
    </row>
    <row r="65" spans="1:3" ht="15" customHeight="1">
      <c r="A65" s="2210">
        <v>53</v>
      </c>
      <c r="B65" s="2746" t="s">
        <v>2325</v>
      </c>
      <c r="C65" s="2747"/>
    </row>
    <row r="66" spans="1:3" ht="15" customHeight="1">
      <c r="A66" s="2210">
        <v>54</v>
      </c>
      <c r="B66" s="2746" t="s">
        <v>2326</v>
      </c>
      <c r="C66" s="2747"/>
    </row>
    <row r="67" spans="1:3" ht="15" customHeight="1">
      <c r="A67" s="2210">
        <v>55</v>
      </c>
      <c r="B67" s="2746" t="s">
        <v>2327</v>
      </c>
      <c r="C67" s="2747"/>
    </row>
    <row r="68" spans="1:3" ht="15" customHeight="1">
      <c r="A68" s="2210">
        <v>56</v>
      </c>
      <c r="B68" s="2746" t="s">
        <v>2328</v>
      </c>
      <c r="C68" s="2747"/>
    </row>
    <row r="69" spans="1:3" ht="15" customHeight="1">
      <c r="A69" s="2210">
        <v>57</v>
      </c>
      <c r="B69" s="2746" t="s">
        <v>31</v>
      </c>
      <c r="C69" s="2747"/>
    </row>
    <row r="70" spans="1:3" ht="15" customHeight="1">
      <c r="A70" s="2210">
        <v>58</v>
      </c>
      <c r="B70" s="2746" t="s">
        <v>33</v>
      </c>
      <c r="C70" s="2747"/>
    </row>
    <row r="71" spans="1:3" ht="15" customHeight="1">
      <c r="A71" s="2210">
        <v>59</v>
      </c>
      <c r="B71" s="2746" t="s">
        <v>2329</v>
      </c>
      <c r="C71" s="2747"/>
    </row>
    <row r="72" spans="1:3" ht="15" customHeight="1">
      <c r="A72" s="2210">
        <v>60</v>
      </c>
      <c r="B72" s="2746" t="s">
        <v>2330</v>
      </c>
      <c r="C72" s="2747"/>
    </row>
    <row r="73" spans="1:3" ht="15" customHeight="1">
      <c r="A73" s="2210">
        <v>61</v>
      </c>
      <c r="B73" s="2746" t="s">
        <v>30</v>
      </c>
      <c r="C73" s="2747"/>
    </row>
    <row r="74" spans="1:3" ht="15" customHeight="1">
      <c r="A74" s="2210">
        <v>62</v>
      </c>
      <c r="B74" s="2746" t="s">
        <v>2331</v>
      </c>
      <c r="C74" s="2747"/>
    </row>
    <row r="75" spans="1:3" ht="15" customHeight="1">
      <c r="A75" s="2210">
        <v>63</v>
      </c>
      <c r="B75" s="2746" t="s">
        <v>2332</v>
      </c>
      <c r="C75" s="2747"/>
    </row>
    <row r="76" spans="1:3" ht="15" customHeight="1">
      <c r="A76" s="2210">
        <v>64</v>
      </c>
      <c r="B76" s="2746" t="s">
        <v>2333</v>
      </c>
      <c r="C76" s="2747"/>
    </row>
    <row r="77" spans="1:3" ht="15" customHeight="1">
      <c r="A77" s="2210">
        <v>65</v>
      </c>
      <c r="B77" s="2746" t="s">
        <v>2373</v>
      </c>
      <c r="C77" s="2747"/>
    </row>
    <row r="78" spans="1:3" ht="15" customHeight="1">
      <c r="A78" s="2210">
        <v>66</v>
      </c>
      <c r="B78" s="2746" t="s">
        <v>28</v>
      </c>
      <c r="C78" s="2747"/>
    </row>
    <row r="79" spans="1:3" ht="15" customHeight="1">
      <c r="A79" s="2210">
        <v>67</v>
      </c>
      <c r="B79" s="2746" t="s">
        <v>2334</v>
      </c>
      <c r="C79" s="2747"/>
    </row>
    <row r="80" spans="1:3" ht="15" customHeight="1">
      <c r="A80" s="2210">
        <v>68</v>
      </c>
      <c r="B80" s="2746" t="s">
        <v>27</v>
      </c>
      <c r="C80" s="2747"/>
    </row>
    <row r="81" spans="1:3" ht="15" customHeight="1">
      <c r="A81" s="2210">
        <v>69</v>
      </c>
      <c r="B81" s="2746" t="s">
        <v>2374</v>
      </c>
      <c r="C81" s="2747"/>
    </row>
    <row r="82" spans="1:3" ht="15" customHeight="1">
      <c r="A82" s="2210">
        <v>70</v>
      </c>
      <c r="B82" s="2746" t="s">
        <v>26</v>
      </c>
      <c r="C82" s="2747"/>
    </row>
    <row r="83" spans="1:3" ht="15" customHeight="1">
      <c r="A83" s="2210">
        <v>71</v>
      </c>
      <c r="B83" s="2746" t="s">
        <v>25</v>
      </c>
      <c r="C83" s="2747"/>
    </row>
    <row r="84" spans="1:3" ht="15" customHeight="1">
      <c r="A84" s="2210">
        <v>72</v>
      </c>
      <c r="B84" s="2746" t="s">
        <v>24</v>
      </c>
      <c r="C84" s="2747"/>
    </row>
    <row r="85" spans="1:3" ht="15" customHeight="1">
      <c r="A85" s="2210">
        <v>73</v>
      </c>
      <c r="B85" s="2746" t="s">
        <v>23</v>
      </c>
      <c r="C85" s="2747"/>
    </row>
    <row r="86" spans="1:3" ht="15" customHeight="1">
      <c r="A86" s="2210">
        <v>74</v>
      </c>
      <c r="B86" s="2746" t="s">
        <v>2335</v>
      </c>
      <c r="C86" s="2747"/>
    </row>
    <row r="87" spans="1:3" ht="15" customHeight="1">
      <c r="A87" s="2210">
        <v>75</v>
      </c>
      <c r="B87" s="2746" t="s">
        <v>2336</v>
      </c>
      <c r="C87" s="2747"/>
    </row>
    <row r="88" spans="1:3" ht="15" customHeight="1">
      <c r="A88" s="2210">
        <v>76</v>
      </c>
      <c r="B88" s="2746" t="s">
        <v>2337</v>
      </c>
      <c r="C88" s="2747"/>
    </row>
    <row r="89" spans="1:3" ht="15" customHeight="1">
      <c r="A89" s="2210">
        <v>77</v>
      </c>
      <c r="B89" s="2746" t="s">
        <v>2338</v>
      </c>
      <c r="C89" s="2747"/>
    </row>
    <row r="90" spans="1:3" ht="15" customHeight="1">
      <c r="A90" s="2210">
        <v>78</v>
      </c>
      <c r="B90" s="2746" t="s">
        <v>2375</v>
      </c>
      <c r="C90" s="2747"/>
    </row>
    <row r="91" spans="1:3" ht="15" customHeight="1">
      <c r="A91" s="2210">
        <v>79</v>
      </c>
      <c r="B91" s="2746" t="s">
        <v>2339</v>
      </c>
      <c r="C91" s="2747"/>
    </row>
    <row r="92" spans="1:3" ht="15" customHeight="1">
      <c r="A92" s="2210">
        <v>80</v>
      </c>
      <c r="B92" s="2746" t="s">
        <v>110</v>
      </c>
      <c r="C92" s="2747"/>
    </row>
    <row r="93" spans="1:3" ht="15" customHeight="1">
      <c r="A93" s="2210">
        <v>81</v>
      </c>
      <c r="B93" s="2746" t="s">
        <v>109</v>
      </c>
      <c r="C93" s="2747"/>
    </row>
    <row r="94" spans="1:3" ht="15" customHeight="1">
      <c r="A94" s="2210">
        <v>82</v>
      </c>
      <c r="B94" s="2746" t="s">
        <v>2376</v>
      </c>
      <c r="C94" s="2747"/>
    </row>
    <row r="95" spans="1:3" ht="15" customHeight="1">
      <c r="A95" s="2210">
        <v>83</v>
      </c>
      <c r="B95" s="2746" t="s">
        <v>2340</v>
      </c>
      <c r="C95" s="2747"/>
    </row>
    <row r="96" spans="1:3" ht="15" customHeight="1">
      <c r="A96" s="2210">
        <v>84</v>
      </c>
      <c r="B96" s="2746" t="s">
        <v>108</v>
      </c>
      <c r="C96" s="2747"/>
    </row>
    <row r="97" spans="1:3" ht="15" customHeight="1">
      <c r="A97" s="2210">
        <v>85</v>
      </c>
      <c r="B97" s="2746" t="s">
        <v>2341</v>
      </c>
      <c r="C97" s="2747"/>
    </row>
    <row r="98" spans="1:3" ht="15" customHeight="1">
      <c r="A98" s="2210">
        <v>86</v>
      </c>
      <c r="B98" s="2746" t="s">
        <v>2342</v>
      </c>
      <c r="C98" s="2747"/>
    </row>
    <row r="99" spans="1:3" ht="15" customHeight="1">
      <c r="A99" s="2210">
        <v>87</v>
      </c>
      <c r="B99" s="2746" t="s">
        <v>884</v>
      </c>
      <c r="C99" s="2747"/>
    </row>
    <row r="100" spans="1:3" ht="15" customHeight="1">
      <c r="A100" s="2210">
        <v>88</v>
      </c>
      <c r="B100" s="2746" t="s">
        <v>107</v>
      </c>
      <c r="C100" s="2747"/>
    </row>
    <row r="101" spans="1:3" ht="15" customHeight="1">
      <c r="A101" s="2210">
        <v>89</v>
      </c>
      <c r="B101" s="2746" t="s">
        <v>106</v>
      </c>
      <c r="C101" s="2747"/>
    </row>
    <row r="102" spans="1:3" ht="15" customHeight="1">
      <c r="A102" s="2210">
        <v>90</v>
      </c>
      <c r="B102" s="2746" t="s">
        <v>2343</v>
      </c>
      <c r="C102" s="2747"/>
    </row>
    <row r="103" spans="1:3" ht="15" customHeight="1">
      <c r="A103" s="2210">
        <v>91</v>
      </c>
      <c r="B103" s="2746" t="s">
        <v>105</v>
      </c>
      <c r="C103" s="2747"/>
    </row>
    <row r="104" spans="1:3" ht="15" customHeight="1">
      <c r="A104" s="2210">
        <v>92</v>
      </c>
      <c r="B104" s="2746" t="s">
        <v>2588</v>
      </c>
      <c r="C104" s="2747"/>
    </row>
    <row r="105" spans="1:3" ht="15" customHeight="1">
      <c r="A105" s="2210">
        <v>93</v>
      </c>
      <c r="B105" s="2746" t="s">
        <v>2589</v>
      </c>
      <c r="C105" s="2747"/>
    </row>
    <row r="106" spans="1:3" ht="15" customHeight="1">
      <c r="A106" s="2210">
        <v>94</v>
      </c>
      <c r="B106" s="2746" t="s">
        <v>2590</v>
      </c>
      <c r="C106" s="2747"/>
    </row>
    <row r="107" spans="1:3" ht="15" customHeight="1">
      <c r="A107" s="2210">
        <v>95</v>
      </c>
      <c r="B107" s="2746" t="s">
        <v>2591</v>
      </c>
      <c r="C107" s="2747"/>
    </row>
    <row r="108" spans="1:3" ht="15" customHeight="1">
      <c r="A108" s="2210">
        <v>96</v>
      </c>
      <c r="B108" s="2746" t="s">
        <v>2592</v>
      </c>
      <c r="C108" s="2747"/>
    </row>
    <row r="109" spans="1:3" ht="15" customHeight="1">
      <c r="A109" s="2210">
        <v>97</v>
      </c>
      <c r="B109" s="2746" t="s">
        <v>2593</v>
      </c>
      <c r="C109" s="2747"/>
    </row>
    <row r="110" spans="1:3" ht="15" customHeight="1">
      <c r="A110" s="2210">
        <v>98</v>
      </c>
      <c r="B110" s="2746" t="s">
        <v>2594</v>
      </c>
      <c r="C110" s="2747"/>
    </row>
    <row r="111" spans="1:3" ht="15" customHeight="1">
      <c r="A111" s="2210">
        <v>99</v>
      </c>
      <c r="B111" s="2746" t="s">
        <v>2344</v>
      </c>
      <c r="C111" s="2747"/>
    </row>
    <row r="112" spans="1:3" ht="15" customHeight="1">
      <c r="A112" s="2210">
        <v>100</v>
      </c>
      <c r="B112" s="2746" t="s">
        <v>2345</v>
      </c>
      <c r="C112" s="2747"/>
    </row>
    <row r="113" spans="1:3" ht="15" customHeight="1">
      <c r="A113" s="2210">
        <v>101</v>
      </c>
      <c r="B113" s="2746" t="s">
        <v>100</v>
      </c>
      <c r="C113" s="2747"/>
    </row>
    <row r="114" spans="1:3" ht="15" customHeight="1">
      <c r="A114" s="2210">
        <v>102</v>
      </c>
      <c r="B114" s="2746" t="s">
        <v>97</v>
      </c>
      <c r="C114" s="2747"/>
    </row>
    <row r="115" spans="1:3" ht="15" customHeight="1">
      <c r="A115" s="2210">
        <v>103</v>
      </c>
      <c r="B115" s="2746" t="s">
        <v>96</v>
      </c>
      <c r="C115" s="2747"/>
    </row>
    <row r="116" spans="1:3" ht="15" customHeight="1">
      <c r="A116" s="2210">
        <v>104</v>
      </c>
      <c r="B116" s="2746" t="s">
        <v>2377</v>
      </c>
      <c r="C116" s="2747"/>
    </row>
    <row r="117" spans="1:3" ht="15" customHeight="1">
      <c r="A117" s="2210">
        <v>105</v>
      </c>
      <c r="B117" s="2746" t="s">
        <v>95</v>
      </c>
      <c r="C117" s="2747"/>
    </row>
    <row r="118" spans="1:3" ht="15" customHeight="1">
      <c r="A118" s="2210">
        <v>106</v>
      </c>
      <c r="B118" s="2746" t="s">
        <v>94</v>
      </c>
      <c r="C118" s="2747"/>
    </row>
    <row r="119" spans="1:3" ht="15" customHeight="1">
      <c r="A119" s="2210">
        <v>107</v>
      </c>
      <c r="B119" s="2746" t="s">
        <v>2346</v>
      </c>
      <c r="C119" s="2747"/>
    </row>
    <row r="120" spans="1:3" ht="15" customHeight="1">
      <c r="A120" s="2210">
        <v>108</v>
      </c>
      <c r="B120" s="2746" t="s">
        <v>2347</v>
      </c>
      <c r="C120" s="2747"/>
    </row>
    <row r="121" spans="1:3" ht="15" customHeight="1">
      <c r="A121" s="2210">
        <v>109</v>
      </c>
      <c r="B121" s="2746" t="s">
        <v>93</v>
      </c>
      <c r="C121" s="2747"/>
    </row>
    <row r="122" spans="1:3" ht="15" customHeight="1">
      <c r="A122" s="2210">
        <v>110</v>
      </c>
      <c r="B122" s="2746" t="s">
        <v>92</v>
      </c>
      <c r="C122" s="2747"/>
    </row>
    <row r="123" spans="1:3" ht="15" customHeight="1">
      <c r="A123" s="2210">
        <v>111</v>
      </c>
      <c r="B123" s="2746" t="s">
        <v>90</v>
      </c>
      <c r="C123" s="2747"/>
    </row>
    <row r="124" spans="1:3" ht="15" customHeight="1">
      <c r="A124" s="2210">
        <v>112</v>
      </c>
      <c r="B124" s="2746" t="s">
        <v>91</v>
      </c>
      <c r="C124" s="2747"/>
    </row>
    <row r="125" spans="1:3" ht="15" customHeight="1">
      <c r="A125" s="2210">
        <v>113</v>
      </c>
      <c r="B125" s="2746" t="s">
        <v>89</v>
      </c>
      <c r="C125" s="2747"/>
    </row>
    <row r="126" spans="1:3" ht="15" customHeight="1">
      <c r="A126" s="2210">
        <v>114</v>
      </c>
      <c r="B126" s="2746" t="s">
        <v>2570</v>
      </c>
      <c r="C126" s="2747"/>
    </row>
    <row r="127" spans="1:3" ht="15" customHeight="1">
      <c r="A127" s="2210">
        <v>115</v>
      </c>
      <c r="B127" s="2746" t="s">
        <v>2348</v>
      </c>
      <c r="C127" s="2747"/>
    </row>
    <row r="128" spans="1:3" ht="15" customHeight="1">
      <c r="A128" s="2210">
        <v>116</v>
      </c>
      <c r="B128" s="2746" t="s">
        <v>84</v>
      </c>
      <c r="C128" s="2747"/>
    </row>
    <row r="129" spans="1:3" ht="15" customHeight="1">
      <c r="A129" s="2210">
        <v>117</v>
      </c>
      <c r="B129" s="2746" t="s">
        <v>2349</v>
      </c>
      <c r="C129" s="2747"/>
    </row>
    <row r="130" spans="1:3" ht="15" customHeight="1">
      <c r="A130" s="2210">
        <v>118</v>
      </c>
      <c r="B130" s="2746" t="s">
        <v>82</v>
      </c>
      <c r="C130" s="2747"/>
    </row>
    <row r="131" spans="1:3" ht="15" customHeight="1">
      <c r="A131" s="2210">
        <v>119</v>
      </c>
      <c r="B131" s="2746" t="s">
        <v>81</v>
      </c>
      <c r="C131" s="2747"/>
    </row>
    <row r="132" spans="1:3" ht="15" customHeight="1">
      <c r="A132" s="2210">
        <v>120</v>
      </c>
      <c r="B132" s="2746" t="s">
        <v>80</v>
      </c>
      <c r="C132" s="2747"/>
    </row>
    <row r="133" spans="1:3" ht="15" customHeight="1">
      <c r="A133" s="2210">
        <v>121</v>
      </c>
      <c r="B133" s="2746" t="s">
        <v>79</v>
      </c>
      <c r="C133" s="2747"/>
    </row>
    <row r="134" spans="1:3" ht="15" customHeight="1">
      <c r="A134" s="2210">
        <v>122</v>
      </c>
      <c r="B134" s="2746" t="s">
        <v>2350</v>
      </c>
      <c r="C134" s="2747"/>
    </row>
    <row r="135" spans="1:3" ht="15" customHeight="1">
      <c r="A135" s="2210">
        <v>123</v>
      </c>
      <c r="B135" s="2746" t="s">
        <v>2351</v>
      </c>
      <c r="C135" s="2747"/>
    </row>
    <row r="136" spans="1:3" ht="15" customHeight="1">
      <c r="A136" s="2210">
        <v>124</v>
      </c>
      <c r="B136" s="2746" t="s">
        <v>2352</v>
      </c>
      <c r="C136" s="2747"/>
    </row>
    <row r="137" spans="1:3" ht="15" customHeight="1">
      <c r="A137" s="2210">
        <v>125</v>
      </c>
      <c r="B137" s="2746" t="s">
        <v>2353</v>
      </c>
      <c r="C137" s="2747"/>
    </row>
    <row r="138" spans="1:3" ht="15" customHeight="1">
      <c r="A138" s="2210">
        <v>126</v>
      </c>
      <c r="B138" s="2746" t="s">
        <v>2354</v>
      </c>
      <c r="C138" s="2747"/>
    </row>
    <row r="139" spans="1:3" ht="15" customHeight="1">
      <c r="A139" s="2210">
        <v>127</v>
      </c>
      <c r="B139" s="2746" t="s">
        <v>2595</v>
      </c>
      <c r="C139" s="2747"/>
    </row>
    <row r="140" spans="1:3" ht="15" customHeight="1">
      <c r="A140" s="2210">
        <v>128</v>
      </c>
      <c r="B140" s="2746" t="s">
        <v>2596</v>
      </c>
      <c r="C140" s="2747"/>
    </row>
    <row r="141" spans="1:3" ht="15" customHeight="1">
      <c r="A141" s="2210">
        <v>129</v>
      </c>
      <c r="B141" s="2746" t="s">
        <v>2597</v>
      </c>
      <c r="C141" s="2747"/>
    </row>
    <row r="142" spans="1:3" ht="15" customHeight="1">
      <c r="A142" s="2210">
        <v>130</v>
      </c>
      <c r="B142" s="2746" t="s">
        <v>2598</v>
      </c>
      <c r="C142" s="2747"/>
    </row>
    <row r="143" spans="1:3" ht="15" customHeight="1">
      <c r="A143" s="2210">
        <v>131</v>
      </c>
      <c r="B143" s="2746" t="s">
        <v>2600</v>
      </c>
      <c r="C143" s="2747"/>
    </row>
    <row r="144" spans="1:3" ht="15" customHeight="1">
      <c r="A144" s="2210">
        <v>132</v>
      </c>
      <c r="B144" s="2746" t="s">
        <v>2599</v>
      </c>
      <c r="C144" s="2747"/>
    </row>
    <row r="145" spans="1:6" ht="15" customHeight="1">
      <c r="A145" s="2210">
        <v>133</v>
      </c>
      <c r="B145" s="2746" t="s">
        <v>165</v>
      </c>
      <c r="C145" s="2747"/>
    </row>
    <row r="146" spans="1:6" ht="15" customHeight="1">
      <c r="A146" s="2210">
        <v>134</v>
      </c>
      <c r="B146" s="2746" t="s">
        <v>163</v>
      </c>
      <c r="C146" s="2747"/>
    </row>
    <row r="147" spans="1:6" ht="15" customHeight="1">
      <c r="A147" s="2210">
        <v>135</v>
      </c>
      <c r="B147" s="2746" t="s">
        <v>2378</v>
      </c>
      <c r="C147" s="2747"/>
    </row>
    <row r="148" spans="1:6" ht="15" customHeight="1">
      <c r="A148" s="2210">
        <v>136</v>
      </c>
      <c r="B148" s="2746" t="s">
        <v>2355</v>
      </c>
      <c r="C148" s="2747"/>
    </row>
    <row r="149" spans="1:6" ht="15" customHeight="1">
      <c r="A149" s="2210">
        <v>137</v>
      </c>
      <c r="B149" s="2746" t="s">
        <v>2387</v>
      </c>
      <c r="C149" s="2747"/>
    </row>
    <row r="150" spans="1:6" ht="15" customHeight="1">
      <c r="A150" s="2210">
        <v>138</v>
      </c>
      <c r="B150" s="2746" t="s">
        <v>164</v>
      </c>
      <c r="C150" s="2747"/>
    </row>
    <row r="151" spans="1:6" ht="15" customHeight="1">
      <c r="A151" s="2210">
        <v>139</v>
      </c>
      <c r="B151" s="2746" t="s">
        <v>2356</v>
      </c>
      <c r="C151" s="2747"/>
    </row>
    <row r="152" spans="1:6" ht="15" customHeight="1">
      <c r="A152" s="2210">
        <v>140</v>
      </c>
      <c r="B152" s="2746" t="s">
        <v>162</v>
      </c>
      <c r="C152" s="2747"/>
    </row>
    <row r="153" spans="1:6" ht="15" customHeight="1">
      <c r="A153" s="2210">
        <v>141</v>
      </c>
      <c r="B153" s="2746" t="s">
        <v>161</v>
      </c>
      <c r="C153" s="2747"/>
    </row>
    <row r="154" spans="1:6" ht="15" customHeight="1">
      <c r="A154" s="2210">
        <v>142</v>
      </c>
      <c r="B154" s="2746" t="s">
        <v>160</v>
      </c>
      <c r="C154" s="2747"/>
    </row>
    <row r="155" spans="1:6" ht="15" customHeight="1">
      <c r="A155" s="2210">
        <v>143</v>
      </c>
      <c r="B155" s="2746" t="s">
        <v>2357</v>
      </c>
      <c r="C155" s="2747"/>
    </row>
    <row r="156" spans="1:6" ht="15" customHeight="1">
      <c r="A156" s="2210">
        <v>144</v>
      </c>
      <c r="B156" s="2746" t="s">
        <v>2358</v>
      </c>
      <c r="C156" s="2747"/>
    </row>
    <row r="157" spans="1:6" ht="15" customHeight="1">
      <c r="A157" s="2210">
        <v>145</v>
      </c>
      <c r="B157" s="2746" t="s">
        <v>2359</v>
      </c>
      <c r="C157" s="2747"/>
    </row>
    <row r="158" spans="1:6" ht="15" customHeight="1">
      <c r="A158" s="2210">
        <v>146</v>
      </c>
      <c r="B158" s="2746" t="s">
        <v>2360</v>
      </c>
      <c r="C158" s="2747"/>
    </row>
    <row r="159" spans="1:6" ht="15" customHeight="1">
      <c r="A159" s="2210">
        <v>147</v>
      </c>
      <c r="B159" s="2746" t="s">
        <v>2361</v>
      </c>
      <c r="C159" s="2747"/>
      <c r="F159" s="2211"/>
    </row>
    <row r="160" spans="1:6" ht="15" customHeight="1">
      <c r="A160" s="2210">
        <v>148</v>
      </c>
      <c r="B160" s="2746" t="s">
        <v>2362</v>
      </c>
      <c r="C160" s="2747"/>
    </row>
    <row r="161" spans="1:3" ht="15" customHeight="1" thickBot="1">
      <c r="A161" s="2212">
        <v>149</v>
      </c>
      <c r="B161" s="2748" t="s">
        <v>2363</v>
      </c>
      <c r="C161" s="2749"/>
    </row>
    <row r="162" spans="1:3" ht="12" customHeight="1">
      <c r="B162" s="2639"/>
      <c r="C162" s="2639"/>
    </row>
  </sheetData>
  <mergeCells count="151">
    <mergeCell ref="B14:C14"/>
    <mergeCell ref="A1:C1"/>
    <mergeCell ref="B12:C12"/>
    <mergeCell ref="B13:C13"/>
    <mergeCell ref="B15:C15"/>
    <mergeCell ref="B16:C16"/>
    <mergeCell ref="B56:C56"/>
    <mergeCell ref="B57:C57"/>
    <mergeCell ref="B58:C58"/>
    <mergeCell ref="B51:C51"/>
    <mergeCell ref="B55:C55"/>
    <mergeCell ref="B17:C17"/>
    <mergeCell ref="B18:C18"/>
    <mergeCell ref="B19:C19"/>
    <mergeCell ref="B40:C40"/>
    <mergeCell ref="B41:C41"/>
    <mergeCell ref="B42:C42"/>
    <mergeCell ref="B43:C43"/>
    <mergeCell ref="B36:C36"/>
    <mergeCell ref="B37:C37"/>
    <mergeCell ref="B38:C38"/>
    <mergeCell ref="B39:C39"/>
    <mergeCell ref="B29:C29"/>
    <mergeCell ref="B30:C30"/>
    <mergeCell ref="B31:C31"/>
    <mergeCell ref="B32:C32"/>
    <mergeCell ref="B35:C35"/>
    <mergeCell ref="B24:C24"/>
    <mergeCell ref="B25:C25"/>
    <mergeCell ref="B26:C26"/>
    <mergeCell ref="B27:C27"/>
    <mergeCell ref="B28:C28"/>
    <mergeCell ref="B20:C20"/>
    <mergeCell ref="B21:C21"/>
    <mergeCell ref="B22:C22"/>
    <mergeCell ref="B23:C23"/>
    <mergeCell ref="B59:C59"/>
    <mergeCell ref="B60:C60"/>
    <mergeCell ref="B44:C44"/>
    <mergeCell ref="B45:C45"/>
    <mergeCell ref="B48:C48"/>
    <mergeCell ref="B49:C49"/>
    <mergeCell ref="B50:C50"/>
    <mergeCell ref="B67:C67"/>
    <mergeCell ref="B68:C68"/>
    <mergeCell ref="B69:C69"/>
    <mergeCell ref="B73:C73"/>
    <mergeCell ref="B74:C74"/>
    <mergeCell ref="B75:C75"/>
    <mergeCell ref="B88:C88"/>
    <mergeCell ref="B70:C70"/>
    <mergeCell ref="B71:C71"/>
    <mergeCell ref="B63:C63"/>
    <mergeCell ref="B64:C64"/>
    <mergeCell ref="B65:C65"/>
    <mergeCell ref="B66:C66"/>
    <mergeCell ref="B76:C76"/>
    <mergeCell ref="B78:C78"/>
    <mergeCell ref="B83:C83"/>
    <mergeCell ref="B84:C84"/>
    <mergeCell ref="B85:C85"/>
    <mergeCell ref="B86:C86"/>
    <mergeCell ref="B87:C87"/>
    <mergeCell ref="B79:C79"/>
    <mergeCell ref="B80:C80"/>
    <mergeCell ref="B82:C82"/>
    <mergeCell ref="B72:C72"/>
    <mergeCell ref="B93:C93"/>
    <mergeCell ref="B94:C94"/>
    <mergeCell ref="B95:C95"/>
    <mergeCell ref="B96:C96"/>
    <mergeCell ref="B97:C97"/>
    <mergeCell ref="B89:C89"/>
    <mergeCell ref="B90:C90"/>
    <mergeCell ref="B91:C91"/>
    <mergeCell ref="B92:C92"/>
    <mergeCell ref="B104:C104"/>
    <mergeCell ref="B105:C105"/>
    <mergeCell ref="B106:C106"/>
    <mergeCell ref="B107:C107"/>
    <mergeCell ref="B108:C108"/>
    <mergeCell ref="B98:C98"/>
    <mergeCell ref="B100:C100"/>
    <mergeCell ref="B101:C101"/>
    <mergeCell ref="B102:C102"/>
    <mergeCell ref="B103:C103"/>
    <mergeCell ref="B114:C114"/>
    <mergeCell ref="B115:C115"/>
    <mergeCell ref="B117:C117"/>
    <mergeCell ref="B118:C118"/>
    <mergeCell ref="B119:C119"/>
    <mergeCell ref="B116:C116"/>
    <mergeCell ref="B109:C109"/>
    <mergeCell ref="B110:C110"/>
    <mergeCell ref="B111:C111"/>
    <mergeCell ref="B112:C112"/>
    <mergeCell ref="B113:C113"/>
    <mergeCell ref="B125:C125"/>
    <mergeCell ref="B126:C126"/>
    <mergeCell ref="B127:C127"/>
    <mergeCell ref="B128:C128"/>
    <mergeCell ref="B120:C120"/>
    <mergeCell ref="B121:C121"/>
    <mergeCell ref="B122:C122"/>
    <mergeCell ref="B123:C123"/>
    <mergeCell ref="B124:C124"/>
    <mergeCell ref="B134:C134"/>
    <mergeCell ref="B135:C135"/>
    <mergeCell ref="B136:C136"/>
    <mergeCell ref="B137:C137"/>
    <mergeCell ref="B138:C138"/>
    <mergeCell ref="B129:C129"/>
    <mergeCell ref="B130:C130"/>
    <mergeCell ref="B131:C131"/>
    <mergeCell ref="B132:C132"/>
    <mergeCell ref="B133:C133"/>
    <mergeCell ref="B145:C145"/>
    <mergeCell ref="B150:C150"/>
    <mergeCell ref="B148:C148"/>
    <mergeCell ref="B146:C146"/>
    <mergeCell ref="B147:C147"/>
    <mergeCell ref="B139:C139"/>
    <mergeCell ref="B140:C140"/>
    <mergeCell ref="B141:C141"/>
    <mergeCell ref="B142:C142"/>
    <mergeCell ref="B143:C143"/>
    <mergeCell ref="B149:C149"/>
    <mergeCell ref="B158:C158"/>
    <mergeCell ref="B159:C159"/>
    <mergeCell ref="B160:C160"/>
    <mergeCell ref="B161:C161"/>
    <mergeCell ref="B33:C33"/>
    <mergeCell ref="B34:C34"/>
    <mergeCell ref="B46:C46"/>
    <mergeCell ref="B47:C47"/>
    <mergeCell ref="B52:C52"/>
    <mergeCell ref="B53:C53"/>
    <mergeCell ref="B54:C54"/>
    <mergeCell ref="B61:C61"/>
    <mergeCell ref="B62:C62"/>
    <mergeCell ref="B77:C77"/>
    <mergeCell ref="B81:C81"/>
    <mergeCell ref="B99:C99"/>
    <mergeCell ref="B154:C154"/>
    <mergeCell ref="B155:C155"/>
    <mergeCell ref="B156:C156"/>
    <mergeCell ref="B157:C157"/>
    <mergeCell ref="B151:C151"/>
    <mergeCell ref="B144:C144"/>
    <mergeCell ref="B152:C152"/>
    <mergeCell ref="B153:C153"/>
  </mergeCells>
  <phoneticPr fontId="5" type="noConversion"/>
  <hyperlinks>
    <hyperlink ref="B15" location="'负债表'!R1C1" display="'负债表"/>
    <hyperlink ref="B16" location="'利润表'!R1C1" display="'利润表"/>
    <hyperlink ref="B21" location="'货币资金'!R1C1" display="'货币资金"/>
    <hyperlink ref="B22" location="'银行存款'!R1C1" display="'银行存款"/>
    <hyperlink ref="B23" location="'其他货币资金'!R1C1" display="'其他货币资金"/>
    <hyperlink ref="B24" location="'以公允价值计量且其变动计入当期损益的金融资产'!R1C1" display="'以公允价值计量且其变动计入当期损益的金融资产"/>
    <hyperlink ref="B26" location="'应收票据'!R1C1" display="'应收票据"/>
    <hyperlink ref="B28" location="'应收票据披露明细表'!R1C1" display="'应收票据披露明细表"/>
    <hyperlink ref="B29" location="'应收账款'!R1C1" display="'应收账款"/>
    <hyperlink ref="B30" location="'外币应收账款'!R1C1" display="'外币应收账款"/>
    <hyperlink ref="B31" location="'应收账款坏账准备'!R1C1" display="'应收账款坏账准备"/>
    <hyperlink ref="B32" location="'应收账款前十名'!R1C1" display="'应收账款前十名"/>
    <hyperlink ref="B35" location="'预付款项'!R1C1" display="'预付款项"/>
    <hyperlink ref="B36" location="'外币预付款项'!R1C1" display="'外币预付款项"/>
    <hyperlink ref="B37" location="'应收利息'!R1C1" display="'应收利息"/>
    <hyperlink ref="B38" location="'应收股利'!R1C1" display="'应收股利"/>
    <hyperlink ref="B39" location="'其他应收款'!R1C1" display="'其他应收款"/>
    <hyperlink ref="B40" location="'外币其他应收款'!R1C1" display="'外币其他应收款"/>
    <hyperlink ref="B41" location="'其他应收款坏账准备'!R1C1" display="'其他应收款坏账准备"/>
    <hyperlink ref="B42" location="'存货'!R1C1" display="'存货"/>
    <hyperlink ref="B43" location="'主要原材料、库存商品进销存明细表'!R1C1" display="'主要原材料、库存商品进销存明细表"/>
    <hyperlink ref="B44" location="'生产成本1'!R1C1" display="'生产成本1"/>
    <hyperlink ref="B45" location="'制造费用1'!R1C1" display="'制造费用1"/>
    <hyperlink ref="B49" location="'一年内到期的非流动资产'!R1C1" display="'一年内到期的非流动资产"/>
    <hyperlink ref="B50" location="'其他流动资产'!R1C1" display="'其他流动资产"/>
    <hyperlink ref="B51" location="'持有至到期投资'!R1C1" display="'持有至到期投资"/>
    <hyperlink ref="B55" location="'长期应收款'!R1C1" display="'长期应收款"/>
    <hyperlink ref="B59" location="'长期股权投资'!R1C1" display="'长期股权投资"/>
    <hyperlink ref="B63" location="'投资性房地产(成本模式)'!R1C1" display="'投资性房地产(成本模式)"/>
    <hyperlink ref="B66" location="'固定资产'!R1C1" display="'固定资产"/>
    <hyperlink ref="B68" location="'固定资产信息'!R1C1" display="'固定资产信息"/>
    <hyperlink ref="B70" location="'在建工程'!R1C1" display="'在建工程"/>
    <hyperlink ref="B71" location="'在建工程增加明细表'!R1C1" display="'在建工程增加明细表"/>
    <hyperlink ref="B72" location="'在建工程减值准备'!R1C1" display="'在建工程减值准备"/>
    <hyperlink ref="B69" location="'固定资产清理'!R1C1" display="'固定资产清理"/>
    <hyperlink ref="B73" location="'生产性生物资产'!R1C1" display="'生产性生物资产"/>
    <hyperlink ref="B75" location="'油气资产'!R1C1" display="'油气资产"/>
    <hyperlink ref="B78" location="'无形资产'!R1C1" display="'无形资产"/>
    <hyperlink ref="B80" location="'开发支出'!R1C1" display="'开发支出"/>
    <hyperlink ref="B82" location="'商誉'!R1C1" display="'商誉"/>
    <hyperlink ref="B83" location="'长期待摊费用'!R1C1" display="'长期待摊费用"/>
    <hyperlink ref="B84" location="'递延所得税资产'!R1C1" display="'递延所得税资产"/>
    <hyperlink ref="B85" location="'其他非流动资产'!R1C1" display="'其他非流动资产"/>
    <hyperlink ref="B88" location="'短期借款(有外币)'!R1C1" display="'短期借款(有外币)"/>
    <hyperlink ref="B89" location="'已到期未偿还的短期借款'!R1C1" display="'已到期未偿还的短期借款"/>
    <hyperlink ref="B90" location="'以公允价值计量且其变动计入当期损益的金融负债'!R1C1" display="'以公允价值计量且其变动计入当期损益的金融负债"/>
    <hyperlink ref="B92" location="'应付票据'!R1C1" display="'应付票据"/>
    <hyperlink ref="B93" location="'应付账款'!R1C1" display="'应付账款"/>
    <hyperlink ref="B94" location="'外币应付款项'!R1C1" display="'外币应付款项"/>
    <hyperlink ref="B95" location="'应付账款前十名'!R1C1" display="'应付账款前十名"/>
    <hyperlink ref="B96" location="'预收款项'!R1C1" display="'预收款项"/>
    <hyperlink ref="B97" location="'外币预收款项'!R1C1" display="'外币预收款项"/>
    <hyperlink ref="B98" location="'预收款项前十名'!R1C1" display="'预收款项前十名"/>
    <hyperlink ref="B100" location="'应付职工薪酬'!R1C1" display="'应付职工薪酬"/>
    <hyperlink ref="B101" location="'应交税费'!R1C1" display="'应交税费"/>
    <hyperlink ref="B103" location="'应付利息'!R1C1" display="'应付利息"/>
    <hyperlink ref="B104" location="'应付股利'!R1C1" display="'应付股利"/>
    <hyperlink ref="B105" location="'其他应付款'!R1C1" display="'其他应付款"/>
    <hyperlink ref="B106" location="'外币其他应付款'!R1C1" display="'外币其他应付款"/>
    <hyperlink ref="B107" location="'其他应付款前十名'!R1C1" display="'其他应付款前十名"/>
    <hyperlink ref="B109" location="'一年内到期的非流动负债'!R1C1" display="'一年内到期的非流动负债"/>
    <hyperlink ref="B110" location="'一年内到期的长期借款'!R1C1" display="'一年内到期的长期借款"/>
    <hyperlink ref="B111" location="'一年内到期的应付债券'!R1C1" display="'一年内到期的应付债券"/>
    <hyperlink ref="B112" location="'一年内到期的长期应付款'!R1C1" display="'一年内到期的长期应付款"/>
    <hyperlink ref="B113" location="'其他流动负债'!R1C1" display="'其他流动负债"/>
    <hyperlink ref="B114" location="'长期借款'!R1C1" display="'长期借款"/>
    <hyperlink ref="B115" location="'应付债券'!R1C1" display="'应付债券"/>
    <hyperlink ref="B117" location="'长期应付款'!R1C1" display="'长期应付款"/>
    <hyperlink ref="B118" location="'长期应付职工薪酬'!R1C1" display="'长期应付职工薪酬"/>
    <hyperlink ref="B119" location="'预计辞退福利明细表'!R1C1" display="'预计辞退福利明细表"/>
    <hyperlink ref="B120" location="'辞退福利折现计算表'!R1C1" display="'辞退福利折现计算表"/>
    <hyperlink ref="B121" location="'专项应付款'!R1C1" display="'专项应付款"/>
    <hyperlink ref="B122" location="'预计负债'!R1C1" display="'预计负债"/>
    <hyperlink ref="B123" location="'递延所得税负债'!R1C1" display="'递延所得税负债"/>
    <hyperlink ref="B124" location="'递延收益'!R1C1" display="'递延收益"/>
    <hyperlink ref="B125" location="'其他非流动负债'!R1C1" display="'其他非流动负债"/>
    <hyperlink ref="B126" location="'实收资本'!R1C1" display="'实收资本"/>
    <hyperlink ref="B128" location="'资本公积'!R1C1" display="'资本公积"/>
    <hyperlink ref="B129" location="'库存股'!R1C1" display="'库存股"/>
    <hyperlink ref="B130" location="'其他综合收益'!R1C1" display="'其他综合收益"/>
    <hyperlink ref="B131" location="'专项储备'!R1C1" display="'专项储备"/>
    <hyperlink ref="B132" location="'盈余公积'!R1C1" display="'盈余公积"/>
    <hyperlink ref="B133" location="'未分配利润'!R1C1" display="'未分配利润"/>
    <hyperlink ref="B134" location="'营业收入成本'!R1C1" display="'营业收入成本"/>
    <hyperlink ref="B135" location="'主营业务收入成本1'!R1C1" display="'主营业务收入成本1"/>
    <hyperlink ref="B136" location="'主营业务收入成本2'!R1C1" display="'主营业务收入成本2"/>
    <hyperlink ref="B137" location="'主要产品主要客户'!R1C1" display="'主要产品主要客户"/>
    <hyperlink ref="B138" location="'销售前10名'!R1C1" display="'销售前10名"/>
    <hyperlink ref="B139" location="'其他业务收入成本'!R1C1" display="'其他业务收入成本"/>
    <hyperlink ref="B140" location="'营业税金及附加'!R1C1" display="'营业税金及附加"/>
    <hyperlink ref="B141" location="'销售费用'!R1C1" display="'销售费用"/>
    <hyperlink ref="B142" location="'管理费用'!R1C1" display="'管理费用"/>
    <hyperlink ref="B143" location="'研发费用明细表'!R1C1" display="'研发费用明细表"/>
    <hyperlink ref="B145" location="'财务费用'!R1C1" display="'财务费用"/>
    <hyperlink ref="B150" location="'资产减值损失'!R1C1" display="'资产减值损失"/>
    <hyperlink ref="B148" location="'公允价值变动收益'!R1C1" display="'公允价值变动收益"/>
    <hyperlink ref="B146" location="'投资收益'!R1C1" display="'投资收益"/>
    <hyperlink ref="B152" location="'营业外收入'!R1C1" display="'营业外收入"/>
    <hyperlink ref="B153" location="'营业外支出'!R1C1" display="'营业外支出"/>
    <hyperlink ref="B154" location="'所得税费用'!R1C1" display="'所得税费用"/>
    <hyperlink ref="B156" location="'关联方清单'!R1C1" display="'关联方清单"/>
    <hyperlink ref="B157" location="'购销'!R1C1" display="'购销"/>
    <hyperlink ref="B158" location="'担保租赁'!R1C1" display="'担保租赁"/>
    <hyperlink ref="B159" location="'资产转让'!R1C1" display="'资产转让"/>
    <hyperlink ref="B160" location="'资金拆借'!R1C1" display="'资金拆借"/>
    <hyperlink ref="B161" location="'关联方往来'!R1C1" display="'关联方往来"/>
    <hyperlink ref="B44:C44" location="生产成本!A1" display="生产成本"/>
    <hyperlink ref="B45:C45" location="制造费用!A1" display="制造费用"/>
    <hyperlink ref="B86" location="'所有权受限资产'!R1C1" display="'所有权受限资产"/>
    <hyperlink ref="B155" location="'所得税费用'!R1C1" display="'所得税费用"/>
    <hyperlink ref="B155:C155" location="现流表明细!A1" display="现流表明细"/>
    <hyperlink ref="B156:C156" location="本公司关联方清单!A1" display="本公司关联方清单"/>
    <hyperlink ref="B161:C161" location="关联方往来明细表!A1" display="关联方往来"/>
    <hyperlink ref="B60:C60" location="被投资单位基本信息明细表!Print_Area" display="被投资单位基本信息明细表!Print_Area"/>
    <hyperlink ref="B68:C68" location="固定资产披露明细表!A1" display="固定资产披露明细表"/>
    <hyperlink ref="B48:C48" location="持有待售资产!Print_Area" display="持有待售资产"/>
    <hyperlink ref="B25:C25" location="衍生金融资产!A1" display="衍生金融资产"/>
    <hyperlink ref="B127:C127" location="其他权益工具!A1" display="其他权益工具"/>
    <hyperlink ref="B108:C108" location="持有待售负债!Print_Area" display="持有待售负债"/>
    <hyperlink ref="B91:C91" location="衍生金融负债!A1" display="衍生金融负债"/>
    <hyperlink ref="B87:C87" location="'短期借款(人民币)'!A1" display="短期借款(人民币)"/>
    <hyperlink ref="B79:C79" location="'无形资产 (上市公司)'!A1" display="无形资产（上市公司）"/>
    <hyperlink ref="B76:C76" location="'油气资产 (上市公司)'!A1" display="油气资产（上市公司）"/>
    <hyperlink ref="B74:C74" location="'生产性生物资产 (上市公司)'!A1" display="生产性生物资产 (上市公司)"/>
    <hyperlink ref="B67:C67" location="'固定资产 (上市公司)'!A1" display="固定资产 (上市公司)"/>
    <hyperlink ref="B65:C65" location="'投资性房地产(上市公司公允价值模式)'!A1" display="投资性房地产(上市公司公允价值模式)"/>
    <hyperlink ref="B64:C64" location="'投资性房地产(上市公司成本模式) '!A1" display="投资性房地产(上市公司成本模式) "/>
    <hyperlink ref="B102" location="应交增值税明细表!Print_Area" display="应交增值税明细表!Print_Area"/>
    <hyperlink ref="B140:C140" location="税金及附加!A1" display="税金及附加"/>
    <hyperlink ref="B144:C144" location="其他收益!A1" display="其他收益"/>
    <hyperlink ref="B20:C20" location="终止经营净利润!A1" display="终止经营净利润"/>
    <hyperlink ref="B151" location="资产处置收益!Print_Area" display="资产处置收益"/>
    <hyperlink ref="A24:XFD24" location="交易性金融资产!A1" display="交易性金融资产!A1"/>
    <hyperlink ref="B27:C27" location="应收票据坏账准备!A1" display="应收票据坏账准备!A1"/>
    <hyperlink ref="B33:C33" location="应收款项融资!A1" display="应收款项融资"/>
    <hyperlink ref="B34:C34" location="应收款项融资减值准备!A1" display="应收款项融资减值准备"/>
    <hyperlink ref="B39:C39" location="其他应收款!A1" display="其他应收款"/>
    <hyperlink ref="B46:C46" location="合同资产!A1" display="合同资产!A1"/>
    <hyperlink ref="B47:C47" location="合同资产坏账准备!Print_Area" display="合同资产坏账准备"/>
    <hyperlink ref="A51:XFD51" location="债权投资!A1" display="债权投资!A1"/>
    <hyperlink ref="B52:C52" location="债权投资减值准备!A1" display="债权投资减值准备"/>
    <hyperlink ref="B53:C53" location="其他债权投资!A1" display="其他债权投资"/>
    <hyperlink ref="B54:C54" location="其他债权投资减值准备!A1" display="其他债权投资减值准备"/>
    <hyperlink ref="B61:C61" location="其他权益工具投资!A1" display="其他权益工具投资"/>
    <hyperlink ref="B62:C62" location="其他非流动金融资产!A1" display="其他非流动金融资产"/>
    <hyperlink ref="B77" location="使用权资产!A1" display="使用权资产"/>
    <hyperlink ref="B81:C81" location="开发支出减值准备!Print_Area" display="开发支出减值准备"/>
    <hyperlink ref="B88:C88" location="'短期借款(外币)'!A1" display="短期借款(有外币)"/>
    <hyperlink ref="B90:C90" location="交易性金融负债!Print_Area" display="以公允价值计量且其变动计入当期损益的金融负债"/>
    <hyperlink ref="B94:C94" location="外币应付账款!Print_Area" display="外币应付账款"/>
    <hyperlink ref="B99:C99" location="合同负债!Print_Area" display="合同负债"/>
    <hyperlink ref="B106:C106" location="外币其他应付款!A1" display="外币其他应付款"/>
    <hyperlink ref="B116:C116" location="租赁负债!Print_Area" display="租赁负债"/>
    <hyperlink ref="B147:C147" location="净敞口套期收益!Print_Area" display="净敞口套期收益"/>
    <hyperlink ref="B17" location="'资产表 (审定)'!A1" display="资产表 (审定)"/>
    <hyperlink ref="B18" location="'负债表 (审定)'!Print_Area" display="负债表 (审定)"/>
    <hyperlink ref="B19" location="'利润表 (审定)'!Print_Area" display="利润表 (审定)"/>
    <hyperlink ref="B58" location="'长期应收款坏账准备（三阶段）'!Print_Titles" display="长期应收款坏账准备（三阶段）"/>
    <hyperlink ref="B56" location="外币长期应收款!Print_Area" display="外币长期应收款"/>
    <hyperlink ref="B57" location="长期应收款坏账准备明细!Print_Titles" display="长期应收款坏账准备明细"/>
    <hyperlink ref="B149" location="信用减值损失!Print_Area" display="信用减值损失"/>
    <hyperlink ref="B15:C15" location="利润表审定!A1" display="利润表审定"/>
    <hyperlink ref="B16:C16" location="资产表原报!A1" display="资产表原报"/>
    <hyperlink ref="B13:C13" location="资产表审定!A1" display="资产表审定"/>
    <hyperlink ref="B14" location="'资产过渡表（原报）'!A1" display="资产过渡表（原报）"/>
    <hyperlink ref="B14:C14" location="负债表审定!A1" display="负债表审定"/>
    <hyperlink ref="B17:C17" location="负债表原报!A1" display="负债表原报"/>
    <hyperlink ref="B18:C18" location="利润表原报!A1" display="利润表原报"/>
    <hyperlink ref="B19:C19" location="现流表原报!A1" display="现流表原报"/>
    <hyperlink ref="B26:C26" location="应收票据明细表!A1" display="应收票据"/>
    <hyperlink ref="B36:C36" location="'外币预付款项 '!A1" display="外币预付款项"/>
    <hyperlink ref="B143:C143" location="研发费用!A1" display="研发费用明细表"/>
  </hyperlinks>
  <printOptions horizontalCentered="1"/>
  <pageMargins left="0.70866141732283472" right="0.70866141732283472" top="0.74803149606299213" bottom="0.74803149606299213" header="0.31496062992125984" footer="0.31496062992125984"/>
  <pageSetup paperSize="9" scale="97" fitToHeight="0" orientation="portrait" blackAndWhite="1" verticalDpi="1200"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AV51"/>
  <sheetViews>
    <sheetView showZeros="0" view="pageBreakPreview" zoomScaleSheetLayoutView="100" workbookViewId="0">
      <pane xSplit="2" ySplit="8" topLeftCell="P9" activePane="bottomRight" state="frozen"/>
      <selection activeCell="I9" sqref="I9"/>
      <selection pane="topRight" activeCell="I9" sqref="I9"/>
      <selection pane="bottomLeft" activeCell="I9" sqref="I9"/>
      <selection pane="bottomRight" activeCell="W34" sqref="W34"/>
    </sheetView>
  </sheetViews>
  <sheetFormatPr defaultColWidth="9.140625" defaultRowHeight="12" customHeight="1"/>
  <cols>
    <col min="1" max="1" width="5.7109375" style="311" customWidth="1"/>
    <col min="2" max="2" width="23.85546875" style="311" bestFit="1" customWidth="1"/>
    <col min="3" max="3" width="11.7109375" style="307" customWidth="1"/>
    <col min="4" max="4" width="10.5703125" style="311" customWidth="1"/>
    <col min="5" max="5" width="7.140625" style="311" customWidth="1"/>
    <col min="6" max="22" width="10.5703125" style="311" customWidth="1"/>
    <col min="23" max="26" width="10.5703125" style="223" customWidth="1"/>
    <col min="27" max="27" width="10.5703125" style="316" customWidth="1"/>
    <col min="28" max="36" width="10.5703125" style="311" customWidth="1"/>
    <col min="37" max="39" width="9.140625" style="311"/>
    <col min="40" max="40" width="11.5703125" style="311" customWidth="1"/>
    <col min="41" max="41" width="11.140625" style="311" customWidth="1"/>
    <col min="42" max="42" width="10.140625" style="311" customWidth="1"/>
    <col min="43" max="44" width="9.140625" style="311"/>
    <col min="45" max="48" width="14.85546875" style="311" bestFit="1" customWidth="1"/>
    <col min="49" max="16384" width="9.140625" style="311"/>
  </cols>
  <sheetData>
    <row r="1" spans="1:48" s="312" customFormat="1" ht="15" customHeight="1">
      <c r="A1" s="2691" t="str">
        <f>HYPERLINK("#资产表审定!A1","返回资产表审定")</f>
        <v>返回资产表审定</v>
      </c>
      <c r="B1" s="2692" t="str">
        <f>HYPERLINK("#资产表原报!A1","返回资产表原报")</f>
        <v>返回资产表原报</v>
      </c>
      <c r="C1" s="606"/>
      <c r="W1" s="293"/>
      <c r="X1" s="293"/>
      <c r="Y1" s="293"/>
      <c r="Z1" s="293"/>
      <c r="AA1" s="313"/>
    </row>
    <row r="2" spans="1:48" s="615" customFormat="1" ht="30" customHeight="1">
      <c r="A2" s="2816" t="s">
        <v>1170</v>
      </c>
      <c r="B2" s="2816"/>
      <c r="C2" s="2816"/>
      <c r="D2" s="2816"/>
      <c r="E2" s="2816"/>
      <c r="F2" s="2816"/>
      <c r="G2" s="2816"/>
      <c r="H2" s="2816"/>
      <c r="I2" s="2816"/>
      <c r="J2" s="2816"/>
      <c r="K2" s="2816"/>
      <c r="L2" s="2816"/>
      <c r="M2" s="2816"/>
      <c r="N2" s="2816"/>
      <c r="O2" s="2816"/>
      <c r="P2" s="2816"/>
      <c r="Q2" s="2816"/>
      <c r="R2" s="2816"/>
      <c r="S2" s="2816"/>
      <c r="T2" s="2816"/>
      <c r="U2" s="917"/>
      <c r="V2" s="917"/>
      <c r="W2" s="917"/>
      <c r="X2" s="917"/>
      <c r="Y2" s="917"/>
      <c r="Z2" s="917" t="s">
        <v>1436</v>
      </c>
      <c r="AC2" s="917"/>
      <c r="AD2" s="917"/>
      <c r="AE2" s="917"/>
      <c r="AI2" s="917"/>
      <c r="AJ2" s="917"/>
    </row>
    <row r="3" spans="1:48" s="665" customFormat="1" ht="11.25">
      <c r="A3" s="1258"/>
      <c r="B3" s="1258"/>
      <c r="C3" s="1259"/>
      <c r="D3" s="1258"/>
      <c r="E3" s="1258"/>
      <c r="F3" s="1258"/>
      <c r="G3" s="1258"/>
      <c r="H3" s="1258"/>
      <c r="I3" s="1258"/>
      <c r="J3" s="1258"/>
      <c r="K3" s="1260"/>
      <c r="L3" s="1260"/>
      <c r="M3" s="1260"/>
      <c r="N3" s="1260"/>
      <c r="O3" s="1002"/>
      <c r="P3" s="1261"/>
      <c r="Q3" s="1261"/>
      <c r="R3" s="1002"/>
      <c r="S3" s="1258"/>
      <c r="T3" s="1260"/>
      <c r="U3" s="1260"/>
      <c r="V3" s="1260"/>
      <c r="W3" s="1260"/>
      <c r="X3" s="1260"/>
      <c r="Y3" s="1260"/>
      <c r="Z3" s="1260"/>
      <c r="AA3" s="1262"/>
      <c r="AB3" s="1260"/>
      <c r="AC3" s="1260"/>
      <c r="AD3" s="1260"/>
      <c r="AE3" s="1002"/>
      <c r="AF3" s="1261"/>
      <c r="AG3" s="1261"/>
      <c r="AH3" s="1002"/>
      <c r="AI3" s="1002"/>
      <c r="AJ3" s="1263" t="str">
        <f>"单位："&amp;表头!$C$5</f>
        <v>单位：人民币元</v>
      </c>
      <c r="AM3" s="935"/>
      <c r="AN3" s="935"/>
      <c r="AO3" s="935"/>
      <c r="AP3" s="935"/>
      <c r="AQ3" s="935"/>
    </row>
    <row r="4" spans="1:48" s="1267" customFormat="1" ht="11.25">
      <c r="A4" s="1264" t="str">
        <f>"客户："&amp;表头!C3</f>
        <v>客户：</v>
      </c>
      <c r="B4" s="1001"/>
      <c r="C4" s="1265"/>
      <c r="D4" s="1001"/>
      <c r="E4" s="1001"/>
      <c r="F4" s="1001"/>
      <c r="G4" s="1001"/>
      <c r="H4" s="1001"/>
      <c r="I4" s="1001"/>
      <c r="J4" s="1001"/>
      <c r="K4" s="1260"/>
      <c r="L4" s="1260"/>
      <c r="M4" s="1266" t="str">
        <f>"编制人员："&amp;表头!$C$6</f>
        <v>编制人员：</v>
      </c>
      <c r="N4" s="1266"/>
      <c r="O4" s="1265"/>
      <c r="P4" s="1265"/>
      <c r="Q4" s="1265"/>
      <c r="R4" s="1001"/>
      <c r="S4" s="1001"/>
      <c r="T4" s="1260"/>
      <c r="U4" s="1001"/>
      <c r="V4" s="1260"/>
      <c r="W4" s="1260"/>
      <c r="X4" s="1260"/>
      <c r="Y4" s="1260"/>
      <c r="Z4" s="1260"/>
      <c r="AA4" s="1262"/>
      <c r="AB4" s="1260"/>
      <c r="AC4" s="1260"/>
      <c r="AD4" s="1265"/>
      <c r="AE4" s="1266" t="str">
        <f>"编制人员："&amp;表头!$C$6</f>
        <v>编制人员：</v>
      </c>
      <c r="AF4" s="1265"/>
      <c r="AG4" s="1265"/>
      <c r="AH4" s="1001"/>
      <c r="AI4" s="1265" t="s">
        <v>1460</v>
      </c>
      <c r="AJ4" s="2145" t="s">
        <v>268</v>
      </c>
      <c r="AM4" s="951"/>
      <c r="AN4" s="951"/>
      <c r="AO4" s="951"/>
      <c r="AP4" s="951"/>
      <c r="AQ4" s="951"/>
    </row>
    <row r="5" spans="1:48" s="1267" customFormat="1" ht="11.25">
      <c r="A5" s="1264" t="str">
        <f>"报表截止日："&amp;TEXT(表头!C4,"yyyy-mm-dd")</f>
        <v>报表截止日：2019-12-31</v>
      </c>
      <c r="B5" s="1001"/>
      <c r="C5" s="1265"/>
      <c r="D5" s="1001"/>
      <c r="E5" s="1001"/>
      <c r="F5" s="1001"/>
      <c r="G5" s="1001"/>
      <c r="H5" s="1001"/>
      <c r="I5" s="1001"/>
      <c r="J5" s="1001"/>
      <c r="K5" s="1260"/>
      <c r="L5" s="1260"/>
      <c r="M5" s="1266" t="str">
        <f>"会计主管："&amp;表头!$C$7</f>
        <v>会计主管：</v>
      </c>
      <c r="N5" s="1266"/>
      <c r="O5" s="1265"/>
      <c r="P5" s="1265"/>
      <c r="Q5" s="1265"/>
      <c r="R5" s="1001"/>
      <c r="S5" s="1001"/>
      <c r="T5" s="1260"/>
      <c r="U5" s="1001"/>
      <c r="V5" s="1260"/>
      <c r="W5" s="1260"/>
      <c r="X5" s="1260"/>
      <c r="Y5" s="1260"/>
      <c r="Z5" s="1260"/>
      <c r="AA5" s="1262"/>
      <c r="AB5" s="1260"/>
      <c r="AC5" s="1260"/>
      <c r="AD5" s="1265"/>
      <c r="AE5" s="1266" t="str">
        <f>"会计主管："&amp;表头!$C$7</f>
        <v>会计主管：</v>
      </c>
      <c r="AF5" s="1265"/>
      <c r="AG5" s="1265"/>
      <c r="AH5" s="1001"/>
      <c r="AI5" s="1265" t="s">
        <v>1461</v>
      </c>
      <c r="AJ5" s="1265"/>
      <c r="AM5" s="951"/>
      <c r="AN5" s="951"/>
      <c r="AO5" s="951"/>
      <c r="AP5" s="951"/>
      <c r="AQ5" s="951"/>
    </row>
    <row r="6" spans="1:48" s="601" customFormat="1" ht="12.75" customHeight="1" thickBot="1">
      <c r="A6" s="599"/>
      <c r="B6" s="599"/>
      <c r="C6" s="607"/>
      <c r="D6" s="599"/>
      <c r="E6" s="599"/>
      <c r="F6" s="599"/>
      <c r="G6" s="599"/>
      <c r="H6" s="599"/>
      <c r="I6" s="599"/>
      <c r="J6" s="599"/>
      <c r="K6" s="599"/>
      <c r="L6" s="599"/>
      <c r="M6" s="599"/>
      <c r="N6" s="599"/>
      <c r="O6" s="599"/>
      <c r="P6" s="599"/>
      <c r="Q6" s="599"/>
      <c r="R6" s="599"/>
      <c r="S6" s="599"/>
      <c r="T6" s="599"/>
      <c r="U6" s="599"/>
      <c r="V6" s="599"/>
      <c r="W6" s="599"/>
      <c r="X6" s="599"/>
      <c r="Y6" s="599"/>
      <c r="Z6" s="599"/>
      <c r="AA6" s="600"/>
      <c r="AB6" s="599"/>
      <c r="AC6" s="599"/>
      <c r="AD6" s="599"/>
      <c r="AE6" s="599"/>
      <c r="AF6" s="599"/>
      <c r="AG6" s="599"/>
      <c r="AH6" s="599"/>
      <c r="AI6" s="599"/>
      <c r="AJ6" s="599"/>
    </row>
    <row r="7" spans="1:48" s="616" customFormat="1" ht="11.45" customHeight="1" thickTop="1">
      <c r="A7" s="2833" t="s">
        <v>1165</v>
      </c>
      <c r="B7" s="2826" t="s">
        <v>1166</v>
      </c>
      <c r="C7" s="2826" t="s">
        <v>1154</v>
      </c>
      <c r="D7" s="2826" t="s">
        <v>1159</v>
      </c>
      <c r="E7" s="2826"/>
      <c r="F7" s="2826"/>
      <c r="G7" s="2826"/>
      <c r="H7" s="2826"/>
      <c r="I7" s="2826"/>
      <c r="J7" s="2826"/>
      <c r="K7" s="2827" t="s">
        <v>830</v>
      </c>
      <c r="L7" s="2827"/>
      <c r="M7" s="2827"/>
      <c r="N7" s="2827"/>
      <c r="O7" s="2827"/>
      <c r="P7" s="2827"/>
      <c r="Q7" s="2827"/>
      <c r="R7" s="2827"/>
      <c r="S7" s="2835" t="s">
        <v>2197</v>
      </c>
      <c r="T7" s="2836" t="s">
        <v>2198</v>
      </c>
      <c r="U7" s="2826" t="s">
        <v>1163</v>
      </c>
      <c r="V7" s="2826"/>
      <c r="W7" s="2826"/>
      <c r="X7" s="2826"/>
      <c r="Y7" s="2826"/>
      <c r="Z7" s="2826"/>
      <c r="AA7" s="2817" t="s">
        <v>828</v>
      </c>
      <c r="AB7" s="2817"/>
      <c r="AC7" s="2817"/>
      <c r="AD7" s="2817"/>
      <c r="AE7" s="2817"/>
      <c r="AF7" s="2817"/>
      <c r="AG7" s="2817"/>
      <c r="AH7" s="2817"/>
      <c r="AI7" s="2818" t="s">
        <v>2189</v>
      </c>
      <c r="AJ7" s="2831" t="s">
        <v>598</v>
      </c>
      <c r="AL7" s="306"/>
      <c r="AM7" s="616" t="s">
        <v>2199</v>
      </c>
    </row>
    <row r="8" spans="1:48" s="616" customFormat="1" ht="30.75" customHeight="1">
      <c r="A8" s="2834"/>
      <c r="B8" s="2830"/>
      <c r="C8" s="2830"/>
      <c r="D8" s="2044" t="s">
        <v>1171</v>
      </c>
      <c r="E8" s="2044" t="s">
        <v>1172</v>
      </c>
      <c r="F8" s="2044" t="s">
        <v>1173</v>
      </c>
      <c r="G8" s="2044" t="s">
        <v>2181</v>
      </c>
      <c r="H8" s="2044" t="s">
        <v>1156</v>
      </c>
      <c r="I8" s="2044" t="s">
        <v>1157</v>
      </c>
      <c r="J8" s="2044" t="s">
        <v>1158</v>
      </c>
      <c r="K8" s="617" t="s">
        <v>1169</v>
      </c>
      <c r="L8" s="617" t="s">
        <v>708</v>
      </c>
      <c r="M8" s="617" t="s">
        <v>824</v>
      </c>
      <c r="N8" s="617" t="s">
        <v>12</v>
      </c>
      <c r="O8" s="617" t="s">
        <v>11</v>
      </c>
      <c r="P8" s="617" t="s">
        <v>10</v>
      </c>
      <c r="Q8" s="617" t="s">
        <v>9</v>
      </c>
      <c r="R8" s="617" t="s">
        <v>8</v>
      </c>
      <c r="S8" s="2829"/>
      <c r="T8" s="2830"/>
      <c r="U8" s="2044" t="s">
        <v>1174</v>
      </c>
      <c r="V8" s="2044" t="s">
        <v>1173</v>
      </c>
      <c r="W8" s="2044" t="s">
        <v>1783</v>
      </c>
      <c r="X8" s="2044" t="s">
        <v>1156</v>
      </c>
      <c r="Y8" s="2044" t="s">
        <v>1161</v>
      </c>
      <c r="Z8" s="2044" t="s">
        <v>1162</v>
      </c>
      <c r="AA8" s="661" t="str">
        <f t="shared" ref="AA8:AH8" si="0">K8</f>
        <v>0-6个月</v>
      </c>
      <c r="AB8" s="661" t="str">
        <f t="shared" si="0"/>
        <v>6个月-1年</v>
      </c>
      <c r="AC8" s="661" t="str">
        <f t="shared" si="0"/>
        <v>1年以内小计</v>
      </c>
      <c r="AD8" s="661" t="str">
        <f t="shared" si="0"/>
        <v>1-2年</v>
      </c>
      <c r="AE8" s="661" t="str">
        <f t="shared" si="0"/>
        <v>2-3年</v>
      </c>
      <c r="AF8" s="661" t="str">
        <f t="shared" si="0"/>
        <v>3-4年</v>
      </c>
      <c r="AG8" s="661" t="str">
        <f t="shared" si="0"/>
        <v>4-5年</v>
      </c>
      <c r="AH8" s="661" t="str">
        <f t="shared" si="0"/>
        <v>5年以上</v>
      </c>
      <c r="AI8" s="2819"/>
      <c r="AJ8" s="2832"/>
      <c r="AL8" s="517" t="s">
        <v>2179</v>
      </c>
      <c r="AM8" s="661" t="s">
        <v>12</v>
      </c>
      <c r="AN8" s="661" t="s">
        <v>11</v>
      </c>
      <c r="AO8" s="661" t="s">
        <v>10</v>
      </c>
      <c r="AP8" s="661" t="s">
        <v>9</v>
      </c>
      <c r="AQ8" s="661" t="s">
        <v>8</v>
      </c>
      <c r="AS8" s="616" t="s">
        <v>2618</v>
      </c>
      <c r="AT8" s="616" t="s">
        <v>2619</v>
      </c>
      <c r="AU8" s="616" t="s">
        <v>2620</v>
      </c>
      <c r="AV8" s="616" t="s">
        <v>2621</v>
      </c>
    </row>
    <row r="9" spans="1:48" s="602" customFormat="1" ht="15" customHeight="1">
      <c r="A9" s="1980">
        <v>1</v>
      </c>
      <c r="B9" s="605"/>
      <c r="C9" s="608"/>
      <c r="D9" s="1275"/>
      <c r="E9" s="1275"/>
      <c r="F9" s="1292"/>
      <c r="G9" s="1292"/>
      <c r="H9" s="1277">
        <f>IF(G9&gt;0,0,-G9)</f>
        <v>0</v>
      </c>
      <c r="I9" s="1276"/>
      <c r="J9" s="1277">
        <f>G9+H9+I9</f>
        <v>0</v>
      </c>
      <c r="K9" s="1278"/>
      <c r="L9" s="1278"/>
      <c r="M9" s="1279">
        <f>SUM(K9:L9)</f>
        <v>0</v>
      </c>
      <c r="N9" s="1278"/>
      <c r="O9" s="1278"/>
      <c r="P9" s="1278"/>
      <c r="Q9" s="1278"/>
      <c r="R9" s="1278"/>
      <c r="S9" s="1278"/>
      <c r="T9" s="1278"/>
      <c r="U9" s="1284">
        <f t="shared" ref="U9:U28" si="1">D9+S9-T9</f>
        <v>0</v>
      </c>
      <c r="V9" s="1293"/>
      <c r="W9" s="1293"/>
      <c r="X9" s="1279">
        <f>IF(W9&gt;0,0,-W9)</f>
        <v>0</v>
      </c>
      <c r="Y9" s="1280"/>
      <c r="Z9" s="1279">
        <f>SUM(W9:Y9)</f>
        <v>0</v>
      </c>
      <c r="AA9" s="1281"/>
      <c r="AB9" s="1281"/>
      <c r="AC9" s="1279">
        <f>AA9+AB9</f>
        <v>0</v>
      </c>
      <c r="AD9" s="1281"/>
      <c r="AE9" s="1281"/>
      <c r="AF9" s="1281"/>
      <c r="AG9" s="1281"/>
      <c r="AH9" s="1281"/>
      <c r="AI9" s="1278"/>
      <c r="AJ9" s="1981"/>
      <c r="AL9" s="224">
        <f>SUM(AC9:AH9)-Z9</f>
        <v>0</v>
      </c>
      <c r="AM9" s="602" t="b">
        <f>IF(AD9&lt;=M9,TRUE,FALSE)</f>
        <v>1</v>
      </c>
      <c r="AN9" s="602" t="b">
        <f>IF(AE9&lt;=N9,TRUE,FALSE)</f>
        <v>1</v>
      </c>
      <c r="AO9" s="602" t="b">
        <f>IF(AF9&lt;=O9,TRUE,FALSE)</f>
        <v>1</v>
      </c>
      <c r="AP9" s="602" t="b">
        <f>IF(AG9&lt;=P9,TRUE,FALSE)</f>
        <v>1</v>
      </c>
      <c r="AQ9" s="602" t="b">
        <f>IF(AH9&lt;=Q9+R9,TRUE,FALSE)</f>
        <v>1</v>
      </c>
      <c r="AS9" s="2721">
        <f>G9-M9-N9-O9-P9-Q9-R9</f>
        <v>0</v>
      </c>
      <c r="AT9" s="2721">
        <f>J9-M9-N9-O9-P9-Q9-R9</f>
        <v>0</v>
      </c>
      <c r="AU9" s="2721">
        <f>W9-AC9-AD9-AE9-AF9-AG9-AH9</f>
        <v>0</v>
      </c>
      <c r="AV9" s="2721">
        <f>Z9-AC9-AD9-AE9-AF9-AG9-AH9</f>
        <v>0</v>
      </c>
    </row>
    <row r="10" spans="1:48" s="602" customFormat="1" ht="15" customHeight="1">
      <c r="A10" s="1980">
        <v>2</v>
      </c>
      <c r="B10" s="605"/>
      <c r="C10" s="608"/>
      <c r="D10" s="1275"/>
      <c r="E10" s="1275"/>
      <c r="F10" s="1292"/>
      <c r="G10" s="1292"/>
      <c r="H10" s="1277">
        <f t="shared" ref="H10:H28" si="2">IF(G10&gt;0,0,-G10)</f>
        <v>0</v>
      </c>
      <c r="I10" s="1276"/>
      <c r="J10" s="1277">
        <f t="shared" ref="J10:J28" si="3">G10+H10+I10</f>
        <v>0</v>
      </c>
      <c r="K10" s="1278"/>
      <c r="L10" s="1278"/>
      <c r="M10" s="1279">
        <f t="shared" ref="M10:M28" si="4">SUM(K10:L10)</f>
        <v>0</v>
      </c>
      <c r="N10" s="1278"/>
      <c r="O10" s="1278"/>
      <c r="P10" s="1278"/>
      <c r="Q10" s="1278"/>
      <c r="R10" s="1278"/>
      <c r="S10" s="1278"/>
      <c r="T10" s="1278"/>
      <c r="U10" s="1284">
        <f t="shared" si="1"/>
        <v>0</v>
      </c>
      <c r="V10" s="1293"/>
      <c r="W10" s="1293"/>
      <c r="X10" s="1279">
        <f t="shared" ref="X10:X28" si="5">IF(W10&gt;0,0,-W10)</f>
        <v>0</v>
      </c>
      <c r="Y10" s="1280"/>
      <c r="Z10" s="1279">
        <f t="shared" ref="Z10:Z28" si="6">SUM(W10:Y10)</f>
        <v>0</v>
      </c>
      <c r="AA10" s="1281"/>
      <c r="AB10" s="1281"/>
      <c r="AC10" s="1279">
        <f t="shared" ref="AC10:AC28" si="7">AA10+AB10</f>
        <v>0</v>
      </c>
      <c r="AD10" s="1281"/>
      <c r="AE10" s="1281"/>
      <c r="AF10" s="1281"/>
      <c r="AG10" s="1281"/>
      <c r="AH10" s="1281"/>
      <c r="AI10" s="1278"/>
      <c r="AJ10" s="1981"/>
      <c r="AL10" s="224">
        <f t="shared" ref="AL10:AL28" si="8">SUM(AC10:AH10)-Z10</f>
        <v>0</v>
      </c>
      <c r="AM10" s="602" t="b">
        <f t="shared" ref="AM10:AM28" si="9">IF(AD10&lt;=M10,TRUE,FALSE)</f>
        <v>1</v>
      </c>
      <c r="AN10" s="602" t="b">
        <f t="shared" ref="AN10:AN28" si="10">IF(AE10&lt;=N10,TRUE,FALSE)</f>
        <v>1</v>
      </c>
      <c r="AO10" s="602" t="b">
        <f t="shared" ref="AO10:AO28" si="11">IF(AF10&lt;=O10,TRUE,FALSE)</f>
        <v>1</v>
      </c>
      <c r="AP10" s="602" t="b">
        <f t="shared" ref="AP10:AP28" si="12">IF(AG10&lt;=P10,TRUE,FALSE)</f>
        <v>1</v>
      </c>
      <c r="AQ10" s="602" t="b">
        <f t="shared" ref="AQ10:AQ28" si="13">IF(AH10&lt;=Q10+R10,TRUE,FALSE)</f>
        <v>1</v>
      </c>
      <c r="AS10" s="2721">
        <f t="shared" ref="AS10:AS30" si="14">G10-M10-N10-O10-P10-Q10-R10</f>
        <v>0</v>
      </c>
      <c r="AT10" s="2721">
        <f t="shared" ref="AT10:AT30" si="15">J10-M10-N10-O10-P10-Q10-R10</f>
        <v>0</v>
      </c>
      <c r="AU10" s="2721">
        <f t="shared" ref="AU10:AU30" si="16">W10-AC10-AD10-AE10-AF10-AG10-AH10</f>
        <v>0</v>
      </c>
      <c r="AV10" s="2721">
        <f t="shared" ref="AV10:AV30" si="17">Z10-AC10-AD10-AE10-AF10-AG10-AH10</f>
        <v>0</v>
      </c>
    </row>
    <row r="11" spans="1:48" s="602" customFormat="1" ht="15" customHeight="1">
      <c r="A11" s="1980">
        <v>3</v>
      </c>
      <c r="B11" s="605"/>
      <c r="C11" s="608"/>
      <c r="D11" s="1275"/>
      <c r="E11" s="1275"/>
      <c r="F11" s="1292"/>
      <c r="G11" s="1292"/>
      <c r="H11" s="1277">
        <f t="shared" si="2"/>
        <v>0</v>
      </c>
      <c r="I11" s="1276"/>
      <c r="J11" s="1277">
        <f t="shared" si="3"/>
        <v>0</v>
      </c>
      <c r="K11" s="1278"/>
      <c r="L11" s="1278"/>
      <c r="M11" s="1279">
        <f t="shared" si="4"/>
        <v>0</v>
      </c>
      <c r="N11" s="1278"/>
      <c r="O11" s="1278"/>
      <c r="P11" s="1278"/>
      <c r="Q11" s="1278"/>
      <c r="R11" s="1278"/>
      <c r="S11" s="1278"/>
      <c r="T11" s="1278"/>
      <c r="U11" s="1284">
        <f t="shared" si="1"/>
        <v>0</v>
      </c>
      <c r="V11" s="1293"/>
      <c r="W11" s="1293"/>
      <c r="X11" s="1279">
        <f t="shared" si="5"/>
        <v>0</v>
      </c>
      <c r="Y11" s="1280"/>
      <c r="Z11" s="1279">
        <f t="shared" si="6"/>
        <v>0</v>
      </c>
      <c r="AA11" s="1281"/>
      <c r="AB11" s="1281"/>
      <c r="AC11" s="1279">
        <f t="shared" si="7"/>
        <v>0</v>
      </c>
      <c r="AD11" s="1281"/>
      <c r="AE11" s="1281"/>
      <c r="AF11" s="1281"/>
      <c r="AG11" s="1281"/>
      <c r="AH11" s="1281"/>
      <c r="AI11" s="1278"/>
      <c r="AJ11" s="1981"/>
      <c r="AL11" s="224">
        <f t="shared" si="8"/>
        <v>0</v>
      </c>
      <c r="AM11" s="602" t="b">
        <f t="shared" si="9"/>
        <v>1</v>
      </c>
      <c r="AN11" s="602" t="b">
        <f t="shared" si="10"/>
        <v>1</v>
      </c>
      <c r="AO11" s="602" t="b">
        <f t="shared" si="11"/>
        <v>1</v>
      </c>
      <c r="AP11" s="602" t="b">
        <f t="shared" si="12"/>
        <v>1</v>
      </c>
      <c r="AQ11" s="602" t="b">
        <f t="shared" si="13"/>
        <v>1</v>
      </c>
      <c r="AS11" s="2721">
        <f t="shared" si="14"/>
        <v>0</v>
      </c>
      <c r="AT11" s="2721">
        <f t="shared" si="15"/>
        <v>0</v>
      </c>
      <c r="AU11" s="2721">
        <f t="shared" si="16"/>
        <v>0</v>
      </c>
      <c r="AV11" s="2721">
        <f t="shared" si="17"/>
        <v>0</v>
      </c>
    </row>
    <row r="12" spans="1:48" s="602" customFormat="1" ht="15" customHeight="1">
      <c r="A12" s="1980">
        <v>4</v>
      </c>
      <c r="B12" s="605"/>
      <c r="C12" s="608"/>
      <c r="D12" s="1275"/>
      <c r="E12" s="1275"/>
      <c r="F12" s="1292"/>
      <c r="G12" s="1292"/>
      <c r="H12" s="1277">
        <f t="shared" si="2"/>
        <v>0</v>
      </c>
      <c r="I12" s="1276"/>
      <c r="J12" s="1277">
        <f t="shared" si="3"/>
        <v>0</v>
      </c>
      <c r="K12" s="1278"/>
      <c r="L12" s="1278"/>
      <c r="M12" s="1279">
        <f t="shared" si="4"/>
        <v>0</v>
      </c>
      <c r="N12" s="1278"/>
      <c r="O12" s="1278"/>
      <c r="P12" s="1278"/>
      <c r="Q12" s="1278"/>
      <c r="R12" s="1278"/>
      <c r="S12" s="1278"/>
      <c r="T12" s="1278"/>
      <c r="U12" s="1284">
        <f t="shared" si="1"/>
        <v>0</v>
      </c>
      <c r="V12" s="1293"/>
      <c r="W12" s="1293"/>
      <c r="X12" s="1279">
        <f t="shared" si="5"/>
        <v>0</v>
      </c>
      <c r="Y12" s="1280"/>
      <c r="Z12" s="1279">
        <f t="shared" si="6"/>
        <v>0</v>
      </c>
      <c r="AA12" s="1281"/>
      <c r="AB12" s="1281"/>
      <c r="AC12" s="1279">
        <f t="shared" si="7"/>
        <v>0</v>
      </c>
      <c r="AD12" s="1281"/>
      <c r="AE12" s="1281"/>
      <c r="AF12" s="1281"/>
      <c r="AG12" s="1281"/>
      <c r="AH12" s="1281"/>
      <c r="AI12" s="1278"/>
      <c r="AJ12" s="1981"/>
      <c r="AL12" s="224">
        <f t="shared" si="8"/>
        <v>0</v>
      </c>
      <c r="AM12" s="602" t="b">
        <f t="shared" si="9"/>
        <v>1</v>
      </c>
      <c r="AN12" s="602" t="b">
        <f t="shared" si="10"/>
        <v>1</v>
      </c>
      <c r="AO12" s="602" t="b">
        <f t="shared" si="11"/>
        <v>1</v>
      </c>
      <c r="AP12" s="602" t="b">
        <f t="shared" si="12"/>
        <v>1</v>
      </c>
      <c r="AQ12" s="602" t="b">
        <f t="shared" si="13"/>
        <v>1</v>
      </c>
      <c r="AS12" s="2721">
        <f t="shared" si="14"/>
        <v>0</v>
      </c>
      <c r="AT12" s="2721">
        <f t="shared" si="15"/>
        <v>0</v>
      </c>
      <c r="AU12" s="2721">
        <f t="shared" si="16"/>
        <v>0</v>
      </c>
      <c r="AV12" s="2721">
        <f t="shared" si="17"/>
        <v>0</v>
      </c>
    </row>
    <row r="13" spans="1:48" s="602" customFormat="1" ht="15" customHeight="1">
      <c r="A13" s="1980">
        <v>5</v>
      </c>
      <c r="B13" s="605"/>
      <c r="C13" s="608"/>
      <c r="D13" s="1275"/>
      <c r="E13" s="1275"/>
      <c r="F13" s="1292"/>
      <c r="G13" s="1292"/>
      <c r="H13" s="1277">
        <f t="shared" si="2"/>
        <v>0</v>
      </c>
      <c r="I13" s="1276"/>
      <c r="J13" s="1277">
        <f t="shared" si="3"/>
        <v>0</v>
      </c>
      <c r="K13" s="1278"/>
      <c r="L13" s="1278"/>
      <c r="M13" s="1279">
        <f t="shared" si="4"/>
        <v>0</v>
      </c>
      <c r="N13" s="1278"/>
      <c r="O13" s="1278"/>
      <c r="P13" s="1278"/>
      <c r="Q13" s="1278"/>
      <c r="R13" s="1278"/>
      <c r="S13" s="1278"/>
      <c r="T13" s="1278"/>
      <c r="U13" s="1284">
        <f t="shared" si="1"/>
        <v>0</v>
      </c>
      <c r="V13" s="1293"/>
      <c r="W13" s="1293"/>
      <c r="X13" s="1279">
        <f t="shared" si="5"/>
        <v>0</v>
      </c>
      <c r="Y13" s="1280"/>
      <c r="Z13" s="1279">
        <f t="shared" si="6"/>
        <v>0</v>
      </c>
      <c r="AA13" s="1281"/>
      <c r="AB13" s="1281"/>
      <c r="AC13" s="1279">
        <f t="shared" si="7"/>
        <v>0</v>
      </c>
      <c r="AD13" s="1281"/>
      <c r="AE13" s="1281"/>
      <c r="AF13" s="1281"/>
      <c r="AG13" s="1281"/>
      <c r="AH13" s="1281"/>
      <c r="AI13" s="1278"/>
      <c r="AJ13" s="1981"/>
      <c r="AL13" s="224">
        <f t="shared" si="8"/>
        <v>0</v>
      </c>
      <c r="AM13" s="602" t="b">
        <f t="shared" si="9"/>
        <v>1</v>
      </c>
      <c r="AN13" s="602" t="b">
        <f t="shared" si="10"/>
        <v>1</v>
      </c>
      <c r="AO13" s="602" t="b">
        <f t="shared" si="11"/>
        <v>1</v>
      </c>
      <c r="AP13" s="602" t="b">
        <f t="shared" si="12"/>
        <v>1</v>
      </c>
      <c r="AQ13" s="602" t="b">
        <f t="shared" si="13"/>
        <v>1</v>
      </c>
      <c r="AS13" s="2721">
        <f t="shared" si="14"/>
        <v>0</v>
      </c>
      <c r="AT13" s="2721">
        <f t="shared" si="15"/>
        <v>0</v>
      </c>
      <c r="AU13" s="2721">
        <f t="shared" si="16"/>
        <v>0</v>
      </c>
      <c r="AV13" s="2721">
        <f t="shared" si="17"/>
        <v>0</v>
      </c>
    </row>
    <row r="14" spans="1:48" s="602" customFormat="1" ht="15" customHeight="1">
      <c r="A14" s="1980">
        <v>6</v>
      </c>
      <c r="B14" s="605"/>
      <c r="C14" s="608"/>
      <c r="D14" s="1275"/>
      <c r="E14" s="1275"/>
      <c r="F14" s="1292"/>
      <c r="G14" s="1292"/>
      <c r="H14" s="1277">
        <f t="shared" si="2"/>
        <v>0</v>
      </c>
      <c r="I14" s="1276"/>
      <c r="J14" s="1277">
        <f t="shared" si="3"/>
        <v>0</v>
      </c>
      <c r="K14" s="1278"/>
      <c r="L14" s="1278"/>
      <c r="M14" s="1279">
        <f t="shared" si="4"/>
        <v>0</v>
      </c>
      <c r="N14" s="1278"/>
      <c r="O14" s="1278"/>
      <c r="P14" s="1278"/>
      <c r="Q14" s="1278"/>
      <c r="R14" s="1278"/>
      <c r="S14" s="1278"/>
      <c r="T14" s="1278"/>
      <c r="U14" s="1284">
        <f t="shared" si="1"/>
        <v>0</v>
      </c>
      <c r="V14" s="1293"/>
      <c r="W14" s="1293"/>
      <c r="X14" s="1279">
        <f t="shared" si="5"/>
        <v>0</v>
      </c>
      <c r="Y14" s="1280"/>
      <c r="Z14" s="1279">
        <f t="shared" si="6"/>
        <v>0</v>
      </c>
      <c r="AA14" s="1281"/>
      <c r="AB14" s="1281"/>
      <c r="AC14" s="1279">
        <f t="shared" si="7"/>
        <v>0</v>
      </c>
      <c r="AD14" s="1281"/>
      <c r="AE14" s="1281"/>
      <c r="AF14" s="1281"/>
      <c r="AG14" s="1281"/>
      <c r="AH14" s="1281"/>
      <c r="AI14" s="1278"/>
      <c r="AJ14" s="1981"/>
      <c r="AL14" s="224">
        <f t="shared" si="8"/>
        <v>0</v>
      </c>
      <c r="AM14" s="602" t="b">
        <f t="shared" si="9"/>
        <v>1</v>
      </c>
      <c r="AN14" s="602" t="b">
        <f t="shared" si="10"/>
        <v>1</v>
      </c>
      <c r="AO14" s="602" t="b">
        <f t="shared" si="11"/>
        <v>1</v>
      </c>
      <c r="AP14" s="602" t="b">
        <f t="shared" si="12"/>
        <v>1</v>
      </c>
      <c r="AQ14" s="602" t="b">
        <f t="shared" si="13"/>
        <v>1</v>
      </c>
      <c r="AS14" s="2721">
        <f t="shared" si="14"/>
        <v>0</v>
      </c>
      <c r="AT14" s="2721">
        <f t="shared" si="15"/>
        <v>0</v>
      </c>
      <c r="AU14" s="2721">
        <f t="shared" si="16"/>
        <v>0</v>
      </c>
      <c r="AV14" s="2721">
        <f t="shared" si="17"/>
        <v>0</v>
      </c>
    </row>
    <row r="15" spans="1:48" s="602" customFormat="1" ht="15" customHeight="1">
      <c r="A15" s="1980">
        <v>7</v>
      </c>
      <c r="B15" s="605"/>
      <c r="C15" s="608"/>
      <c r="D15" s="1275"/>
      <c r="E15" s="1275"/>
      <c r="F15" s="1292"/>
      <c r="G15" s="1292"/>
      <c r="H15" s="1277">
        <f t="shared" si="2"/>
        <v>0</v>
      </c>
      <c r="I15" s="1276"/>
      <c r="J15" s="1277">
        <f t="shared" si="3"/>
        <v>0</v>
      </c>
      <c r="K15" s="1278"/>
      <c r="L15" s="1278"/>
      <c r="M15" s="1279">
        <f t="shared" si="4"/>
        <v>0</v>
      </c>
      <c r="N15" s="1278"/>
      <c r="O15" s="1278"/>
      <c r="P15" s="1278"/>
      <c r="Q15" s="1278"/>
      <c r="R15" s="1278"/>
      <c r="S15" s="1278"/>
      <c r="T15" s="1278"/>
      <c r="U15" s="1284">
        <f t="shared" si="1"/>
        <v>0</v>
      </c>
      <c r="V15" s="1293"/>
      <c r="W15" s="1293"/>
      <c r="X15" s="1279">
        <f t="shared" si="5"/>
        <v>0</v>
      </c>
      <c r="Y15" s="1280"/>
      <c r="Z15" s="1279">
        <f t="shared" si="6"/>
        <v>0</v>
      </c>
      <c r="AA15" s="1281"/>
      <c r="AB15" s="1281"/>
      <c r="AC15" s="1279">
        <f t="shared" si="7"/>
        <v>0</v>
      </c>
      <c r="AD15" s="1281"/>
      <c r="AE15" s="1281"/>
      <c r="AF15" s="1281"/>
      <c r="AG15" s="1281"/>
      <c r="AH15" s="1281"/>
      <c r="AI15" s="1278"/>
      <c r="AJ15" s="1981"/>
      <c r="AL15" s="224">
        <f t="shared" si="8"/>
        <v>0</v>
      </c>
      <c r="AM15" s="602" t="b">
        <f t="shared" si="9"/>
        <v>1</v>
      </c>
      <c r="AN15" s="602" t="b">
        <f t="shared" si="10"/>
        <v>1</v>
      </c>
      <c r="AO15" s="602" t="b">
        <f t="shared" si="11"/>
        <v>1</v>
      </c>
      <c r="AP15" s="602" t="b">
        <f t="shared" si="12"/>
        <v>1</v>
      </c>
      <c r="AQ15" s="602" t="b">
        <f t="shared" si="13"/>
        <v>1</v>
      </c>
      <c r="AS15" s="2721">
        <f t="shared" si="14"/>
        <v>0</v>
      </c>
      <c r="AT15" s="2721">
        <f t="shared" si="15"/>
        <v>0</v>
      </c>
      <c r="AU15" s="2721">
        <f t="shared" si="16"/>
        <v>0</v>
      </c>
      <c r="AV15" s="2721">
        <f t="shared" si="17"/>
        <v>0</v>
      </c>
    </row>
    <row r="16" spans="1:48" s="602" customFormat="1" ht="15" customHeight="1">
      <c r="A16" s="1980">
        <v>8</v>
      </c>
      <c r="B16" s="605"/>
      <c r="C16" s="608"/>
      <c r="D16" s="1275"/>
      <c r="E16" s="1275"/>
      <c r="F16" s="1292"/>
      <c r="G16" s="1292"/>
      <c r="H16" s="1277">
        <f t="shared" si="2"/>
        <v>0</v>
      </c>
      <c r="I16" s="1276"/>
      <c r="J16" s="1277">
        <f t="shared" si="3"/>
        <v>0</v>
      </c>
      <c r="K16" s="1278"/>
      <c r="L16" s="1278"/>
      <c r="M16" s="1279">
        <f t="shared" si="4"/>
        <v>0</v>
      </c>
      <c r="N16" s="1278"/>
      <c r="O16" s="1278"/>
      <c r="P16" s="1278"/>
      <c r="Q16" s="1278"/>
      <c r="R16" s="1278"/>
      <c r="S16" s="1278"/>
      <c r="T16" s="1278"/>
      <c r="U16" s="1284">
        <f t="shared" si="1"/>
        <v>0</v>
      </c>
      <c r="V16" s="1293"/>
      <c r="W16" s="1293"/>
      <c r="X16" s="1279">
        <f t="shared" si="5"/>
        <v>0</v>
      </c>
      <c r="Y16" s="1280"/>
      <c r="Z16" s="1279">
        <f t="shared" si="6"/>
        <v>0</v>
      </c>
      <c r="AA16" s="1281"/>
      <c r="AB16" s="1281"/>
      <c r="AC16" s="1279">
        <f t="shared" si="7"/>
        <v>0</v>
      </c>
      <c r="AD16" s="1281"/>
      <c r="AE16" s="1281"/>
      <c r="AF16" s="1281"/>
      <c r="AG16" s="1281"/>
      <c r="AH16" s="1281"/>
      <c r="AI16" s="1278"/>
      <c r="AJ16" s="1981"/>
      <c r="AL16" s="224">
        <f t="shared" si="8"/>
        <v>0</v>
      </c>
      <c r="AM16" s="602" t="b">
        <f t="shared" si="9"/>
        <v>1</v>
      </c>
      <c r="AN16" s="602" t="b">
        <f t="shared" si="10"/>
        <v>1</v>
      </c>
      <c r="AO16" s="602" t="b">
        <f t="shared" si="11"/>
        <v>1</v>
      </c>
      <c r="AP16" s="602" t="b">
        <f t="shared" si="12"/>
        <v>1</v>
      </c>
      <c r="AQ16" s="602" t="b">
        <f t="shared" si="13"/>
        <v>1</v>
      </c>
      <c r="AS16" s="2721">
        <f t="shared" si="14"/>
        <v>0</v>
      </c>
      <c r="AT16" s="2721">
        <f t="shared" si="15"/>
        <v>0</v>
      </c>
      <c r="AU16" s="2721">
        <f t="shared" si="16"/>
        <v>0</v>
      </c>
      <c r="AV16" s="2721">
        <f t="shared" si="17"/>
        <v>0</v>
      </c>
    </row>
    <row r="17" spans="1:48" s="602" customFormat="1" ht="15" customHeight="1">
      <c r="A17" s="1980">
        <v>9</v>
      </c>
      <c r="B17" s="605"/>
      <c r="C17" s="608"/>
      <c r="D17" s="1275"/>
      <c r="E17" s="1275"/>
      <c r="F17" s="1292"/>
      <c r="G17" s="1292"/>
      <c r="H17" s="1277">
        <f t="shared" si="2"/>
        <v>0</v>
      </c>
      <c r="I17" s="1276"/>
      <c r="J17" s="1277">
        <f t="shared" si="3"/>
        <v>0</v>
      </c>
      <c r="K17" s="1278"/>
      <c r="L17" s="1278"/>
      <c r="M17" s="1279">
        <f t="shared" si="4"/>
        <v>0</v>
      </c>
      <c r="N17" s="1278"/>
      <c r="O17" s="1278"/>
      <c r="P17" s="1278"/>
      <c r="Q17" s="1278"/>
      <c r="R17" s="1278"/>
      <c r="S17" s="1278"/>
      <c r="T17" s="1278"/>
      <c r="U17" s="1284">
        <f t="shared" si="1"/>
        <v>0</v>
      </c>
      <c r="V17" s="1293"/>
      <c r="W17" s="1293"/>
      <c r="X17" s="1279">
        <f t="shared" si="5"/>
        <v>0</v>
      </c>
      <c r="Y17" s="1280"/>
      <c r="Z17" s="1279">
        <f t="shared" si="6"/>
        <v>0</v>
      </c>
      <c r="AA17" s="1281"/>
      <c r="AB17" s="1281"/>
      <c r="AC17" s="1279">
        <f t="shared" si="7"/>
        <v>0</v>
      </c>
      <c r="AD17" s="1281"/>
      <c r="AE17" s="1281"/>
      <c r="AF17" s="1281"/>
      <c r="AG17" s="1281"/>
      <c r="AH17" s="1281"/>
      <c r="AI17" s="1278"/>
      <c r="AJ17" s="1981"/>
      <c r="AL17" s="224">
        <f t="shared" si="8"/>
        <v>0</v>
      </c>
      <c r="AM17" s="602" t="b">
        <f t="shared" si="9"/>
        <v>1</v>
      </c>
      <c r="AN17" s="602" t="b">
        <f t="shared" si="10"/>
        <v>1</v>
      </c>
      <c r="AO17" s="602" t="b">
        <f t="shared" si="11"/>
        <v>1</v>
      </c>
      <c r="AP17" s="602" t="b">
        <f t="shared" si="12"/>
        <v>1</v>
      </c>
      <c r="AQ17" s="602" t="b">
        <f t="shared" si="13"/>
        <v>1</v>
      </c>
      <c r="AS17" s="2721">
        <f t="shared" si="14"/>
        <v>0</v>
      </c>
      <c r="AT17" s="2721">
        <f t="shared" si="15"/>
        <v>0</v>
      </c>
      <c r="AU17" s="2721">
        <f t="shared" si="16"/>
        <v>0</v>
      </c>
      <c r="AV17" s="2721">
        <f t="shared" si="17"/>
        <v>0</v>
      </c>
    </row>
    <row r="18" spans="1:48" s="602" customFormat="1" ht="15" customHeight="1">
      <c r="A18" s="1980">
        <v>10</v>
      </c>
      <c r="B18" s="605"/>
      <c r="C18" s="608"/>
      <c r="D18" s="1275"/>
      <c r="E18" s="1275"/>
      <c r="F18" s="1292"/>
      <c r="G18" s="1292"/>
      <c r="H18" s="1277">
        <f t="shared" si="2"/>
        <v>0</v>
      </c>
      <c r="I18" s="1276"/>
      <c r="J18" s="1277">
        <f t="shared" si="3"/>
        <v>0</v>
      </c>
      <c r="K18" s="1278"/>
      <c r="L18" s="1278"/>
      <c r="M18" s="1279">
        <f t="shared" si="4"/>
        <v>0</v>
      </c>
      <c r="N18" s="1278"/>
      <c r="O18" s="1278"/>
      <c r="P18" s="1278"/>
      <c r="Q18" s="1278"/>
      <c r="R18" s="1278"/>
      <c r="S18" s="1278"/>
      <c r="T18" s="1278"/>
      <c r="U18" s="1284">
        <f t="shared" si="1"/>
        <v>0</v>
      </c>
      <c r="V18" s="1293"/>
      <c r="W18" s="1293"/>
      <c r="X18" s="1279">
        <f t="shared" si="5"/>
        <v>0</v>
      </c>
      <c r="Y18" s="1280"/>
      <c r="Z18" s="1279">
        <f t="shared" si="6"/>
        <v>0</v>
      </c>
      <c r="AA18" s="1281"/>
      <c r="AB18" s="1281"/>
      <c r="AC18" s="1279">
        <f t="shared" si="7"/>
        <v>0</v>
      </c>
      <c r="AD18" s="1281"/>
      <c r="AE18" s="1281"/>
      <c r="AF18" s="1281"/>
      <c r="AG18" s="1281"/>
      <c r="AH18" s="1281"/>
      <c r="AI18" s="1278"/>
      <c r="AJ18" s="1981"/>
      <c r="AL18" s="224">
        <f t="shared" si="8"/>
        <v>0</v>
      </c>
      <c r="AM18" s="602" t="b">
        <f t="shared" si="9"/>
        <v>1</v>
      </c>
      <c r="AN18" s="602" t="b">
        <f t="shared" si="10"/>
        <v>1</v>
      </c>
      <c r="AO18" s="602" t="b">
        <f t="shared" si="11"/>
        <v>1</v>
      </c>
      <c r="AP18" s="602" t="b">
        <f t="shared" si="12"/>
        <v>1</v>
      </c>
      <c r="AQ18" s="602" t="b">
        <f t="shared" si="13"/>
        <v>1</v>
      </c>
      <c r="AS18" s="2721">
        <f t="shared" si="14"/>
        <v>0</v>
      </c>
      <c r="AT18" s="2721">
        <f t="shared" si="15"/>
        <v>0</v>
      </c>
      <c r="AU18" s="2721">
        <f t="shared" si="16"/>
        <v>0</v>
      </c>
      <c r="AV18" s="2721">
        <f t="shared" si="17"/>
        <v>0</v>
      </c>
    </row>
    <row r="19" spans="1:48" s="602" customFormat="1" ht="15" customHeight="1">
      <c r="A19" s="1980">
        <v>11</v>
      </c>
      <c r="B19" s="605"/>
      <c r="C19" s="608"/>
      <c r="D19" s="1275"/>
      <c r="E19" s="1275"/>
      <c r="F19" s="1292"/>
      <c r="G19" s="1292"/>
      <c r="H19" s="1277">
        <f t="shared" si="2"/>
        <v>0</v>
      </c>
      <c r="I19" s="1276"/>
      <c r="J19" s="1277">
        <f t="shared" si="3"/>
        <v>0</v>
      </c>
      <c r="K19" s="1278"/>
      <c r="L19" s="1278"/>
      <c r="M19" s="1279">
        <f t="shared" si="4"/>
        <v>0</v>
      </c>
      <c r="N19" s="1278"/>
      <c r="O19" s="1278"/>
      <c r="P19" s="1278"/>
      <c r="Q19" s="1278"/>
      <c r="R19" s="1278"/>
      <c r="S19" s="1278"/>
      <c r="T19" s="1278"/>
      <c r="U19" s="1284">
        <f t="shared" si="1"/>
        <v>0</v>
      </c>
      <c r="V19" s="1293"/>
      <c r="W19" s="1293"/>
      <c r="X19" s="1279">
        <f t="shared" si="5"/>
        <v>0</v>
      </c>
      <c r="Y19" s="1280"/>
      <c r="Z19" s="1279">
        <f t="shared" si="6"/>
        <v>0</v>
      </c>
      <c r="AA19" s="1281"/>
      <c r="AB19" s="1281"/>
      <c r="AC19" s="1279">
        <f t="shared" si="7"/>
        <v>0</v>
      </c>
      <c r="AD19" s="1281"/>
      <c r="AE19" s="1281"/>
      <c r="AF19" s="1281"/>
      <c r="AG19" s="1281"/>
      <c r="AH19" s="1281"/>
      <c r="AI19" s="1278"/>
      <c r="AJ19" s="1981"/>
      <c r="AL19" s="224">
        <f t="shared" si="8"/>
        <v>0</v>
      </c>
      <c r="AM19" s="602" t="b">
        <f t="shared" si="9"/>
        <v>1</v>
      </c>
      <c r="AN19" s="602" t="b">
        <f t="shared" si="10"/>
        <v>1</v>
      </c>
      <c r="AO19" s="602" t="b">
        <f t="shared" si="11"/>
        <v>1</v>
      </c>
      <c r="AP19" s="602" t="b">
        <f t="shared" si="12"/>
        <v>1</v>
      </c>
      <c r="AQ19" s="602" t="b">
        <f t="shared" si="13"/>
        <v>1</v>
      </c>
      <c r="AS19" s="2721">
        <f t="shared" si="14"/>
        <v>0</v>
      </c>
      <c r="AT19" s="2721">
        <f t="shared" si="15"/>
        <v>0</v>
      </c>
      <c r="AU19" s="2721">
        <f t="shared" si="16"/>
        <v>0</v>
      </c>
      <c r="AV19" s="2721">
        <f t="shared" si="17"/>
        <v>0</v>
      </c>
    </row>
    <row r="20" spans="1:48" s="602" customFormat="1" ht="15" customHeight="1">
      <c r="A20" s="1980">
        <v>12</v>
      </c>
      <c r="B20" s="605"/>
      <c r="C20" s="608"/>
      <c r="D20" s="1275"/>
      <c r="E20" s="1275"/>
      <c r="F20" s="1292"/>
      <c r="G20" s="1292"/>
      <c r="H20" s="1277">
        <f t="shared" si="2"/>
        <v>0</v>
      </c>
      <c r="I20" s="1276"/>
      <c r="J20" s="1277">
        <f t="shared" si="3"/>
        <v>0</v>
      </c>
      <c r="K20" s="1278"/>
      <c r="L20" s="1278"/>
      <c r="M20" s="1279">
        <f t="shared" si="4"/>
        <v>0</v>
      </c>
      <c r="N20" s="1278"/>
      <c r="O20" s="1278"/>
      <c r="P20" s="1278"/>
      <c r="Q20" s="1278"/>
      <c r="R20" s="1278"/>
      <c r="S20" s="1278"/>
      <c r="T20" s="1278"/>
      <c r="U20" s="1284">
        <f t="shared" si="1"/>
        <v>0</v>
      </c>
      <c r="V20" s="1293"/>
      <c r="W20" s="1293"/>
      <c r="X20" s="1279">
        <f t="shared" si="5"/>
        <v>0</v>
      </c>
      <c r="Y20" s="1280"/>
      <c r="Z20" s="1279">
        <f t="shared" si="6"/>
        <v>0</v>
      </c>
      <c r="AA20" s="1281"/>
      <c r="AB20" s="1281"/>
      <c r="AC20" s="1279">
        <f t="shared" si="7"/>
        <v>0</v>
      </c>
      <c r="AD20" s="1281"/>
      <c r="AE20" s="1281"/>
      <c r="AF20" s="1281"/>
      <c r="AG20" s="1281"/>
      <c r="AH20" s="1281"/>
      <c r="AI20" s="1278"/>
      <c r="AJ20" s="1981"/>
      <c r="AL20" s="224">
        <f t="shared" si="8"/>
        <v>0</v>
      </c>
      <c r="AM20" s="602" t="b">
        <f t="shared" si="9"/>
        <v>1</v>
      </c>
      <c r="AN20" s="602" t="b">
        <f t="shared" si="10"/>
        <v>1</v>
      </c>
      <c r="AO20" s="602" t="b">
        <f t="shared" si="11"/>
        <v>1</v>
      </c>
      <c r="AP20" s="602" t="b">
        <f t="shared" si="12"/>
        <v>1</v>
      </c>
      <c r="AQ20" s="602" t="b">
        <f t="shared" si="13"/>
        <v>1</v>
      </c>
      <c r="AS20" s="2721">
        <f t="shared" si="14"/>
        <v>0</v>
      </c>
      <c r="AT20" s="2721">
        <f t="shared" si="15"/>
        <v>0</v>
      </c>
      <c r="AU20" s="2721">
        <f t="shared" si="16"/>
        <v>0</v>
      </c>
      <c r="AV20" s="2721">
        <f t="shared" si="17"/>
        <v>0</v>
      </c>
    </row>
    <row r="21" spans="1:48" s="602" customFormat="1" ht="15" customHeight="1">
      <c r="A21" s="1980">
        <v>13</v>
      </c>
      <c r="B21" s="605"/>
      <c r="C21" s="608"/>
      <c r="D21" s="1275"/>
      <c r="E21" s="1275"/>
      <c r="F21" s="1292"/>
      <c r="G21" s="1292"/>
      <c r="H21" s="1277">
        <f t="shared" si="2"/>
        <v>0</v>
      </c>
      <c r="I21" s="1276"/>
      <c r="J21" s="1277">
        <f t="shared" si="3"/>
        <v>0</v>
      </c>
      <c r="K21" s="1278"/>
      <c r="L21" s="1278"/>
      <c r="M21" s="1279">
        <f t="shared" si="4"/>
        <v>0</v>
      </c>
      <c r="N21" s="1278"/>
      <c r="O21" s="1278"/>
      <c r="P21" s="1278"/>
      <c r="Q21" s="1278"/>
      <c r="R21" s="1278"/>
      <c r="S21" s="1278"/>
      <c r="T21" s="1278"/>
      <c r="U21" s="1284">
        <f t="shared" si="1"/>
        <v>0</v>
      </c>
      <c r="V21" s="1293"/>
      <c r="W21" s="1293"/>
      <c r="X21" s="1279">
        <f t="shared" si="5"/>
        <v>0</v>
      </c>
      <c r="Y21" s="1280"/>
      <c r="Z21" s="1279">
        <f t="shared" si="6"/>
        <v>0</v>
      </c>
      <c r="AA21" s="1281"/>
      <c r="AB21" s="1281"/>
      <c r="AC21" s="1279">
        <f t="shared" si="7"/>
        <v>0</v>
      </c>
      <c r="AD21" s="1281"/>
      <c r="AE21" s="1281"/>
      <c r="AF21" s="1281"/>
      <c r="AG21" s="1281"/>
      <c r="AH21" s="1281"/>
      <c r="AI21" s="1278"/>
      <c r="AJ21" s="1981"/>
      <c r="AL21" s="224">
        <f t="shared" si="8"/>
        <v>0</v>
      </c>
      <c r="AM21" s="602" t="b">
        <f t="shared" si="9"/>
        <v>1</v>
      </c>
      <c r="AN21" s="602" t="b">
        <f t="shared" si="10"/>
        <v>1</v>
      </c>
      <c r="AO21" s="602" t="b">
        <f t="shared" si="11"/>
        <v>1</v>
      </c>
      <c r="AP21" s="602" t="b">
        <f t="shared" si="12"/>
        <v>1</v>
      </c>
      <c r="AQ21" s="602" t="b">
        <f t="shared" si="13"/>
        <v>1</v>
      </c>
      <c r="AS21" s="2721">
        <f t="shared" si="14"/>
        <v>0</v>
      </c>
      <c r="AT21" s="2721">
        <f t="shared" si="15"/>
        <v>0</v>
      </c>
      <c r="AU21" s="2721">
        <f t="shared" si="16"/>
        <v>0</v>
      </c>
      <c r="AV21" s="2721">
        <f t="shared" si="17"/>
        <v>0</v>
      </c>
    </row>
    <row r="22" spans="1:48" s="602" customFormat="1" ht="15" customHeight="1">
      <c r="A22" s="1980">
        <v>14</v>
      </c>
      <c r="B22" s="605"/>
      <c r="C22" s="608"/>
      <c r="D22" s="1275"/>
      <c r="E22" s="1275"/>
      <c r="F22" s="1292"/>
      <c r="G22" s="1292"/>
      <c r="H22" s="1277">
        <f t="shared" si="2"/>
        <v>0</v>
      </c>
      <c r="I22" s="1276"/>
      <c r="J22" s="1277">
        <f t="shared" si="3"/>
        <v>0</v>
      </c>
      <c r="K22" s="1278"/>
      <c r="L22" s="1278"/>
      <c r="M22" s="1279">
        <f t="shared" si="4"/>
        <v>0</v>
      </c>
      <c r="N22" s="1278"/>
      <c r="O22" s="1278"/>
      <c r="P22" s="1278"/>
      <c r="Q22" s="1278"/>
      <c r="R22" s="1278"/>
      <c r="S22" s="1278"/>
      <c r="T22" s="1278"/>
      <c r="U22" s="1284">
        <f t="shared" si="1"/>
        <v>0</v>
      </c>
      <c r="V22" s="1293"/>
      <c r="W22" s="1293"/>
      <c r="X22" s="1279">
        <f t="shared" si="5"/>
        <v>0</v>
      </c>
      <c r="Y22" s="1280"/>
      <c r="Z22" s="1279">
        <f t="shared" si="6"/>
        <v>0</v>
      </c>
      <c r="AA22" s="1281"/>
      <c r="AB22" s="1281"/>
      <c r="AC22" s="1279">
        <f t="shared" si="7"/>
        <v>0</v>
      </c>
      <c r="AD22" s="1281"/>
      <c r="AE22" s="1281"/>
      <c r="AF22" s="1281"/>
      <c r="AG22" s="1281"/>
      <c r="AH22" s="1281"/>
      <c r="AI22" s="1278"/>
      <c r="AJ22" s="1981"/>
      <c r="AL22" s="224">
        <f t="shared" si="8"/>
        <v>0</v>
      </c>
      <c r="AM22" s="602" t="b">
        <f t="shared" si="9"/>
        <v>1</v>
      </c>
      <c r="AN22" s="602" t="b">
        <f t="shared" si="10"/>
        <v>1</v>
      </c>
      <c r="AO22" s="602" t="b">
        <f t="shared" si="11"/>
        <v>1</v>
      </c>
      <c r="AP22" s="602" t="b">
        <f t="shared" si="12"/>
        <v>1</v>
      </c>
      <c r="AQ22" s="602" t="b">
        <f t="shared" si="13"/>
        <v>1</v>
      </c>
      <c r="AS22" s="2721">
        <f t="shared" si="14"/>
        <v>0</v>
      </c>
      <c r="AT22" s="2721">
        <f t="shared" si="15"/>
        <v>0</v>
      </c>
      <c r="AU22" s="2721">
        <f t="shared" si="16"/>
        <v>0</v>
      </c>
      <c r="AV22" s="2721">
        <f t="shared" si="17"/>
        <v>0</v>
      </c>
    </row>
    <row r="23" spans="1:48" s="602" customFormat="1" ht="15" customHeight="1">
      <c r="A23" s="1980">
        <v>15</v>
      </c>
      <c r="B23" s="605"/>
      <c r="C23" s="608"/>
      <c r="D23" s="1275"/>
      <c r="E23" s="1275"/>
      <c r="F23" s="1292"/>
      <c r="G23" s="1292"/>
      <c r="H23" s="1277">
        <f t="shared" si="2"/>
        <v>0</v>
      </c>
      <c r="I23" s="1276"/>
      <c r="J23" s="1277">
        <f t="shared" si="3"/>
        <v>0</v>
      </c>
      <c r="K23" s="1278"/>
      <c r="L23" s="1278"/>
      <c r="M23" s="1279">
        <f t="shared" si="4"/>
        <v>0</v>
      </c>
      <c r="N23" s="1278"/>
      <c r="O23" s="1278"/>
      <c r="P23" s="1278"/>
      <c r="Q23" s="1278"/>
      <c r="R23" s="1278"/>
      <c r="S23" s="1278"/>
      <c r="T23" s="1278"/>
      <c r="U23" s="1284">
        <f t="shared" si="1"/>
        <v>0</v>
      </c>
      <c r="V23" s="1293"/>
      <c r="W23" s="1293"/>
      <c r="X23" s="1279">
        <f t="shared" si="5"/>
        <v>0</v>
      </c>
      <c r="Y23" s="1280"/>
      <c r="Z23" s="1279">
        <f t="shared" si="6"/>
        <v>0</v>
      </c>
      <c r="AA23" s="1281"/>
      <c r="AB23" s="1281"/>
      <c r="AC23" s="1279">
        <f t="shared" si="7"/>
        <v>0</v>
      </c>
      <c r="AD23" s="1281"/>
      <c r="AE23" s="1281"/>
      <c r="AF23" s="1281"/>
      <c r="AG23" s="1281"/>
      <c r="AH23" s="1281"/>
      <c r="AI23" s="1278"/>
      <c r="AJ23" s="1981"/>
      <c r="AL23" s="224">
        <f t="shared" si="8"/>
        <v>0</v>
      </c>
      <c r="AM23" s="602" t="b">
        <f t="shared" si="9"/>
        <v>1</v>
      </c>
      <c r="AN23" s="602" t="b">
        <f t="shared" si="10"/>
        <v>1</v>
      </c>
      <c r="AO23" s="602" t="b">
        <f t="shared" si="11"/>
        <v>1</v>
      </c>
      <c r="AP23" s="602" t="b">
        <f t="shared" si="12"/>
        <v>1</v>
      </c>
      <c r="AQ23" s="602" t="b">
        <f t="shared" si="13"/>
        <v>1</v>
      </c>
      <c r="AS23" s="2721">
        <f t="shared" si="14"/>
        <v>0</v>
      </c>
      <c r="AT23" s="2721">
        <f t="shared" si="15"/>
        <v>0</v>
      </c>
      <c r="AU23" s="2721">
        <f t="shared" si="16"/>
        <v>0</v>
      </c>
      <c r="AV23" s="2721">
        <f t="shared" si="17"/>
        <v>0</v>
      </c>
    </row>
    <row r="24" spans="1:48" s="602" customFormat="1" ht="15" customHeight="1">
      <c r="A24" s="1980">
        <v>16</v>
      </c>
      <c r="B24" s="605"/>
      <c r="C24" s="608"/>
      <c r="D24" s="1275"/>
      <c r="E24" s="1275"/>
      <c r="F24" s="1292"/>
      <c r="G24" s="1292"/>
      <c r="H24" s="1277">
        <f t="shared" si="2"/>
        <v>0</v>
      </c>
      <c r="I24" s="1276"/>
      <c r="J24" s="1277">
        <f t="shared" si="3"/>
        <v>0</v>
      </c>
      <c r="K24" s="1278"/>
      <c r="L24" s="1278"/>
      <c r="M24" s="1279">
        <f t="shared" si="4"/>
        <v>0</v>
      </c>
      <c r="N24" s="1278"/>
      <c r="O24" s="1278"/>
      <c r="P24" s="1278"/>
      <c r="Q24" s="1278"/>
      <c r="R24" s="1278"/>
      <c r="S24" s="1278"/>
      <c r="T24" s="1278"/>
      <c r="U24" s="1284">
        <f t="shared" si="1"/>
        <v>0</v>
      </c>
      <c r="V24" s="1293"/>
      <c r="W24" s="1293"/>
      <c r="X24" s="1279">
        <f t="shared" si="5"/>
        <v>0</v>
      </c>
      <c r="Y24" s="1280"/>
      <c r="Z24" s="1279">
        <f t="shared" si="6"/>
        <v>0</v>
      </c>
      <c r="AA24" s="1281"/>
      <c r="AB24" s="1281"/>
      <c r="AC24" s="1279">
        <f t="shared" si="7"/>
        <v>0</v>
      </c>
      <c r="AD24" s="1281"/>
      <c r="AE24" s="1281"/>
      <c r="AF24" s="1281"/>
      <c r="AG24" s="1281"/>
      <c r="AH24" s="1281"/>
      <c r="AI24" s="1278"/>
      <c r="AJ24" s="1981"/>
      <c r="AL24" s="224">
        <f t="shared" si="8"/>
        <v>0</v>
      </c>
      <c r="AM24" s="602" t="b">
        <f t="shared" si="9"/>
        <v>1</v>
      </c>
      <c r="AN24" s="602" t="b">
        <f t="shared" si="10"/>
        <v>1</v>
      </c>
      <c r="AO24" s="602" t="b">
        <f t="shared" si="11"/>
        <v>1</v>
      </c>
      <c r="AP24" s="602" t="b">
        <f t="shared" si="12"/>
        <v>1</v>
      </c>
      <c r="AQ24" s="602" t="b">
        <f t="shared" si="13"/>
        <v>1</v>
      </c>
      <c r="AS24" s="2721">
        <f t="shared" si="14"/>
        <v>0</v>
      </c>
      <c r="AT24" s="2721">
        <f t="shared" si="15"/>
        <v>0</v>
      </c>
      <c r="AU24" s="2721">
        <f t="shared" si="16"/>
        <v>0</v>
      </c>
      <c r="AV24" s="2721">
        <f t="shared" si="17"/>
        <v>0</v>
      </c>
    </row>
    <row r="25" spans="1:48" s="602" customFormat="1" ht="15" customHeight="1">
      <c r="A25" s="1980">
        <v>17</v>
      </c>
      <c r="B25" s="605"/>
      <c r="C25" s="608"/>
      <c r="D25" s="1275"/>
      <c r="E25" s="1275"/>
      <c r="F25" s="1292"/>
      <c r="G25" s="1292"/>
      <c r="H25" s="1277">
        <f t="shared" si="2"/>
        <v>0</v>
      </c>
      <c r="I25" s="1276"/>
      <c r="J25" s="1277">
        <f t="shared" si="3"/>
        <v>0</v>
      </c>
      <c r="K25" s="1278"/>
      <c r="L25" s="1278"/>
      <c r="M25" s="1279">
        <f t="shared" si="4"/>
        <v>0</v>
      </c>
      <c r="N25" s="1278"/>
      <c r="O25" s="1278"/>
      <c r="P25" s="1278"/>
      <c r="Q25" s="1278"/>
      <c r="R25" s="1278"/>
      <c r="S25" s="1278"/>
      <c r="T25" s="1278"/>
      <c r="U25" s="1284">
        <f t="shared" si="1"/>
        <v>0</v>
      </c>
      <c r="V25" s="1293"/>
      <c r="W25" s="1293"/>
      <c r="X25" s="1279">
        <f t="shared" si="5"/>
        <v>0</v>
      </c>
      <c r="Y25" s="1280"/>
      <c r="Z25" s="1279">
        <f t="shared" si="6"/>
        <v>0</v>
      </c>
      <c r="AA25" s="1281"/>
      <c r="AB25" s="1281"/>
      <c r="AC25" s="1279">
        <f t="shared" si="7"/>
        <v>0</v>
      </c>
      <c r="AD25" s="1281"/>
      <c r="AE25" s="1281"/>
      <c r="AF25" s="1281"/>
      <c r="AG25" s="1281"/>
      <c r="AH25" s="1281"/>
      <c r="AI25" s="1278"/>
      <c r="AJ25" s="1981"/>
      <c r="AL25" s="224">
        <f t="shared" si="8"/>
        <v>0</v>
      </c>
      <c r="AM25" s="602" t="b">
        <f t="shared" si="9"/>
        <v>1</v>
      </c>
      <c r="AN25" s="602" t="b">
        <f t="shared" si="10"/>
        <v>1</v>
      </c>
      <c r="AO25" s="602" t="b">
        <f t="shared" si="11"/>
        <v>1</v>
      </c>
      <c r="AP25" s="602" t="b">
        <f t="shared" si="12"/>
        <v>1</v>
      </c>
      <c r="AQ25" s="602" t="b">
        <f t="shared" si="13"/>
        <v>1</v>
      </c>
      <c r="AS25" s="2721">
        <f t="shared" si="14"/>
        <v>0</v>
      </c>
      <c r="AT25" s="2721">
        <f t="shared" si="15"/>
        <v>0</v>
      </c>
      <c r="AU25" s="2721">
        <f t="shared" si="16"/>
        <v>0</v>
      </c>
      <c r="AV25" s="2721">
        <f t="shared" si="17"/>
        <v>0</v>
      </c>
    </row>
    <row r="26" spans="1:48" s="602" customFormat="1" ht="15" customHeight="1">
      <c r="A26" s="1980">
        <v>18</v>
      </c>
      <c r="B26" s="605"/>
      <c r="C26" s="608"/>
      <c r="D26" s="1275"/>
      <c r="E26" s="1275"/>
      <c r="F26" s="1292"/>
      <c r="G26" s="1292"/>
      <c r="H26" s="1277">
        <f t="shared" si="2"/>
        <v>0</v>
      </c>
      <c r="I26" s="1276"/>
      <c r="J26" s="1277">
        <f t="shared" si="3"/>
        <v>0</v>
      </c>
      <c r="K26" s="1278"/>
      <c r="L26" s="1278"/>
      <c r="M26" s="1279">
        <f t="shared" si="4"/>
        <v>0</v>
      </c>
      <c r="N26" s="1278"/>
      <c r="O26" s="1278"/>
      <c r="P26" s="1278"/>
      <c r="Q26" s="1278"/>
      <c r="R26" s="1278"/>
      <c r="S26" s="1278"/>
      <c r="T26" s="1278"/>
      <c r="U26" s="1284">
        <f t="shared" si="1"/>
        <v>0</v>
      </c>
      <c r="V26" s="1293"/>
      <c r="W26" s="1293"/>
      <c r="X26" s="1279">
        <f t="shared" si="5"/>
        <v>0</v>
      </c>
      <c r="Y26" s="1280"/>
      <c r="Z26" s="1279">
        <f t="shared" si="6"/>
        <v>0</v>
      </c>
      <c r="AA26" s="1281"/>
      <c r="AB26" s="1281"/>
      <c r="AC26" s="1279">
        <f t="shared" si="7"/>
        <v>0</v>
      </c>
      <c r="AD26" s="1281"/>
      <c r="AE26" s="1281"/>
      <c r="AF26" s="1281"/>
      <c r="AG26" s="1281"/>
      <c r="AH26" s="1281"/>
      <c r="AI26" s="1278"/>
      <c r="AJ26" s="1981"/>
      <c r="AL26" s="224">
        <f t="shared" si="8"/>
        <v>0</v>
      </c>
      <c r="AM26" s="602" t="b">
        <f t="shared" si="9"/>
        <v>1</v>
      </c>
      <c r="AN26" s="602" t="b">
        <f t="shared" si="10"/>
        <v>1</v>
      </c>
      <c r="AO26" s="602" t="b">
        <f t="shared" si="11"/>
        <v>1</v>
      </c>
      <c r="AP26" s="602" t="b">
        <f t="shared" si="12"/>
        <v>1</v>
      </c>
      <c r="AQ26" s="602" t="b">
        <f t="shared" si="13"/>
        <v>1</v>
      </c>
      <c r="AS26" s="2721">
        <f t="shared" si="14"/>
        <v>0</v>
      </c>
      <c r="AT26" s="2721">
        <f t="shared" si="15"/>
        <v>0</v>
      </c>
      <c r="AU26" s="2721">
        <f t="shared" si="16"/>
        <v>0</v>
      </c>
      <c r="AV26" s="2721">
        <f t="shared" si="17"/>
        <v>0</v>
      </c>
    </row>
    <row r="27" spans="1:48" s="602" customFormat="1" ht="15" customHeight="1">
      <c r="A27" s="1980">
        <v>19</v>
      </c>
      <c r="B27" s="605"/>
      <c r="C27" s="608"/>
      <c r="D27" s="1275"/>
      <c r="E27" s="1275"/>
      <c r="F27" s="1292"/>
      <c r="G27" s="1292"/>
      <c r="H27" s="1277">
        <f t="shared" si="2"/>
        <v>0</v>
      </c>
      <c r="I27" s="1276"/>
      <c r="J27" s="1277">
        <f t="shared" si="3"/>
        <v>0</v>
      </c>
      <c r="K27" s="1278"/>
      <c r="L27" s="1278"/>
      <c r="M27" s="1279">
        <f t="shared" si="4"/>
        <v>0</v>
      </c>
      <c r="N27" s="1278"/>
      <c r="O27" s="1278"/>
      <c r="P27" s="1278"/>
      <c r="Q27" s="1278"/>
      <c r="R27" s="1278"/>
      <c r="S27" s="1278"/>
      <c r="T27" s="1278"/>
      <c r="U27" s="1284">
        <f t="shared" si="1"/>
        <v>0</v>
      </c>
      <c r="V27" s="1293"/>
      <c r="W27" s="1293"/>
      <c r="X27" s="1279">
        <f t="shared" si="5"/>
        <v>0</v>
      </c>
      <c r="Y27" s="1280"/>
      <c r="Z27" s="1279">
        <f t="shared" si="6"/>
        <v>0</v>
      </c>
      <c r="AA27" s="1281"/>
      <c r="AB27" s="1281"/>
      <c r="AC27" s="1279">
        <f t="shared" si="7"/>
        <v>0</v>
      </c>
      <c r="AD27" s="1281"/>
      <c r="AE27" s="1281"/>
      <c r="AF27" s="1281"/>
      <c r="AG27" s="1281"/>
      <c r="AH27" s="1281"/>
      <c r="AI27" s="1278"/>
      <c r="AJ27" s="1981"/>
      <c r="AL27" s="224">
        <f t="shared" si="8"/>
        <v>0</v>
      </c>
      <c r="AM27" s="602" t="b">
        <f t="shared" si="9"/>
        <v>1</v>
      </c>
      <c r="AN27" s="602" t="b">
        <f t="shared" si="10"/>
        <v>1</v>
      </c>
      <c r="AO27" s="602" t="b">
        <f t="shared" si="11"/>
        <v>1</v>
      </c>
      <c r="AP27" s="602" t="b">
        <f t="shared" si="12"/>
        <v>1</v>
      </c>
      <c r="AQ27" s="602" t="b">
        <f t="shared" si="13"/>
        <v>1</v>
      </c>
      <c r="AS27" s="2721">
        <f t="shared" si="14"/>
        <v>0</v>
      </c>
      <c r="AT27" s="2721">
        <f t="shared" si="15"/>
        <v>0</v>
      </c>
      <c r="AU27" s="2721">
        <f t="shared" si="16"/>
        <v>0</v>
      </c>
      <c r="AV27" s="2721">
        <f t="shared" si="17"/>
        <v>0</v>
      </c>
    </row>
    <row r="28" spans="1:48" s="602" customFormat="1" ht="15" customHeight="1">
      <c r="A28" s="1980">
        <v>20</v>
      </c>
      <c r="B28" s="605"/>
      <c r="C28" s="608"/>
      <c r="D28" s="1275"/>
      <c r="E28" s="1275"/>
      <c r="F28" s="1292"/>
      <c r="G28" s="1292"/>
      <c r="H28" s="1277">
        <f t="shared" si="2"/>
        <v>0</v>
      </c>
      <c r="I28" s="1276"/>
      <c r="J28" s="1277">
        <f t="shared" si="3"/>
        <v>0</v>
      </c>
      <c r="K28" s="1278"/>
      <c r="L28" s="1278"/>
      <c r="M28" s="1279">
        <f t="shared" si="4"/>
        <v>0</v>
      </c>
      <c r="N28" s="1278"/>
      <c r="O28" s="1278"/>
      <c r="P28" s="1278"/>
      <c r="Q28" s="1278"/>
      <c r="R28" s="1278"/>
      <c r="S28" s="1278"/>
      <c r="T28" s="1278"/>
      <c r="U28" s="1284">
        <f t="shared" si="1"/>
        <v>0</v>
      </c>
      <c r="V28" s="1293"/>
      <c r="W28" s="1293"/>
      <c r="X28" s="1279">
        <f t="shared" si="5"/>
        <v>0</v>
      </c>
      <c r="Y28" s="1280"/>
      <c r="Z28" s="1279">
        <f t="shared" si="6"/>
        <v>0</v>
      </c>
      <c r="AA28" s="1281"/>
      <c r="AB28" s="1281"/>
      <c r="AC28" s="1279">
        <f t="shared" si="7"/>
        <v>0</v>
      </c>
      <c r="AD28" s="1281"/>
      <c r="AE28" s="1281"/>
      <c r="AF28" s="1281"/>
      <c r="AG28" s="1281"/>
      <c r="AH28" s="1281"/>
      <c r="AI28" s="1278"/>
      <c r="AJ28" s="1981"/>
      <c r="AL28" s="224">
        <f t="shared" si="8"/>
        <v>0</v>
      </c>
      <c r="AM28" s="602" t="b">
        <f t="shared" si="9"/>
        <v>1</v>
      </c>
      <c r="AN28" s="602" t="b">
        <f t="shared" si="10"/>
        <v>1</v>
      </c>
      <c r="AO28" s="602" t="b">
        <f t="shared" si="11"/>
        <v>1</v>
      </c>
      <c r="AP28" s="602" t="b">
        <f t="shared" si="12"/>
        <v>1</v>
      </c>
      <c r="AQ28" s="602" t="b">
        <f t="shared" si="13"/>
        <v>1</v>
      </c>
      <c r="AS28" s="2721">
        <f t="shared" si="14"/>
        <v>0</v>
      </c>
      <c r="AT28" s="2721">
        <f t="shared" si="15"/>
        <v>0</v>
      </c>
      <c r="AU28" s="2721">
        <f t="shared" si="16"/>
        <v>0</v>
      </c>
      <c r="AV28" s="2721">
        <f t="shared" si="17"/>
        <v>0</v>
      </c>
    </row>
    <row r="29" spans="1:48" s="603" customFormat="1" ht="15" customHeight="1">
      <c r="A29" s="1982"/>
      <c r="B29" s="619"/>
      <c r="C29" s="617"/>
      <c r="D29" s="1277"/>
      <c r="E29" s="1277"/>
      <c r="F29" s="1277"/>
      <c r="G29" s="1277"/>
      <c r="H29" s="1277"/>
      <c r="I29" s="1277"/>
      <c r="J29" s="1277"/>
      <c r="K29" s="1284"/>
      <c r="L29" s="1284"/>
      <c r="M29" s="717"/>
      <c r="N29" s="1284"/>
      <c r="O29" s="1284"/>
      <c r="P29" s="1284"/>
      <c r="Q29" s="1284"/>
      <c r="R29" s="1284"/>
      <c r="S29" s="1284"/>
      <c r="T29" s="1284"/>
      <c r="U29" s="1284"/>
      <c r="V29" s="1284"/>
      <c r="W29" s="717"/>
      <c r="X29" s="717"/>
      <c r="Y29" s="1284"/>
      <c r="Z29" s="717"/>
      <c r="AA29" s="1284"/>
      <c r="AB29" s="1284"/>
      <c r="AC29" s="717"/>
      <c r="AD29" s="717"/>
      <c r="AE29" s="717"/>
      <c r="AF29" s="717"/>
      <c r="AG29" s="717"/>
      <c r="AH29" s="717"/>
      <c r="AI29" s="1284"/>
      <c r="AJ29" s="1983"/>
      <c r="AM29" s="602"/>
      <c r="AN29" s="602"/>
      <c r="AO29" s="602"/>
      <c r="AP29" s="602"/>
      <c r="AQ29" s="602"/>
      <c r="AS29" s="2721">
        <f t="shared" si="14"/>
        <v>0</v>
      </c>
      <c r="AT29" s="2721">
        <f t="shared" si="15"/>
        <v>0</v>
      </c>
      <c r="AU29" s="2721">
        <f t="shared" si="16"/>
        <v>0</v>
      </c>
      <c r="AV29" s="2721">
        <f t="shared" si="17"/>
        <v>0</v>
      </c>
    </row>
    <row r="30" spans="1:48" s="618" customFormat="1" ht="15" customHeight="1" thickBot="1">
      <c r="A30" s="1984"/>
      <c r="B30" s="1985" t="s">
        <v>220</v>
      </c>
      <c r="C30" s="1985"/>
      <c r="D30" s="1978"/>
      <c r="E30" s="1978"/>
      <c r="F30" s="1978"/>
      <c r="G30" s="1978">
        <f t="shared" ref="G30:AJ30" si="18">SUM(G9:G29)</f>
        <v>0</v>
      </c>
      <c r="H30" s="1978">
        <f t="shared" si="18"/>
        <v>0</v>
      </c>
      <c r="I30" s="1978">
        <f t="shared" si="18"/>
        <v>0</v>
      </c>
      <c r="J30" s="1978">
        <f t="shared" si="18"/>
        <v>0</v>
      </c>
      <c r="K30" s="1978">
        <f t="shared" si="18"/>
        <v>0</v>
      </c>
      <c r="L30" s="1978">
        <f t="shared" si="18"/>
        <v>0</v>
      </c>
      <c r="M30" s="1978">
        <f t="shared" si="18"/>
        <v>0</v>
      </c>
      <c r="N30" s="1978">
        <f t="shared" si="18"/>
        <v>0</v>
      </c>
      <c r="O30" s="1978">
        <f t="shared" si="18"/>
        <v>0</v>
      </c>
      <c r="P30" s="1978">
        <f t="shared" si="18"/>
        <v>0</v>
      </c>
      <c r="Q30" s="1978">
        <f t="shared" si="18"/>
        <v>0</v>
      </c>
      <c r="R30" s="1978">
        <f t="shared" si="18"/>
        <v>0</v>
      </c>
      <c r="S30" s="1978">
        <f t="shared" si="18"/>
        <v>0</v>
      </c>
      <c r="T30" s="1978">
        <f t="shared" si="18"/>
        <v>0</v>
      </c>
      <c r="U30" s="1978">
        <f t="shared" si="18"/>
        <v>0</v>
      </c>
      <c r="V30" s="1978">
        <f t="shared" si="18"/>
        <v>0</v>
      </c>
      <c r="W30" s="1978">
        <f t="shared" si="18"/>
        <v>0</v>
      </c>
      <c r="X30" s="1978">
        <f t="shared" si="18"/>
        <v>0</v>
      </c>
      <c r="Y30" s="1978">
        <f t="shared" si="18"/>
        <v>0</v>
      </c>
      <c r="Z30" s="1978">
        <f t="shared" si="18"/>
        <v>0</v>
      </c>
      <c r="AA30" s="1978">
        <f t="shared" si="18"/>
        <v>0</v>
      </c>
      <c r="AB30" s="1978">
        <f t="shared" si="18"/>
        <v>0</v>
      </c>
      <c r="AC30" s="1978">
        <f t="shared" si="18"/>
        <v>0</v>
      </c>
      <c r="AD30" s="1978">
        <f t="shared" si="18"/>
        <v>0</v>
      </c>
      <c r="AE30" s="1978">
        <f t="shared" si="18"/>
        <v>0</v>
      </c>
      <c r="AF30" s="1978">
        <f t="shared" si="18"/>
        <v>0</v>
      </c>
      <c r="AG30" s="1978">
        <f t="shared" si="18"/>
        <v>0</v>
      </c>
      <c r="AH30" s="1978">
        <f t="shared" si="18"/>
        <v>0</v>
      </c>
      <c r="AI30" s="1978">
        <f t="shared" si="18"/>
        <v>0</v>
      </c>
      <c r="AJ30" s="1986">
        <f t="shared" si="18"/>
        <v>0</v>
      </c>
      <c r="AM30" s="602"/>
      <c r="AN30" s="602"/>
      <c r="AO30" s="602"/>
      <c r="AP30" s="602"/>
      <c r="AQ30" s="602"/>
      <c r="AS30" s="2721">
        <f t="shared" si="14"/>
        <v>0</v>
      </c>
      <c r="AT30" s="2721">
        <f t="shared" si="15"/>
        <v>0</v>
      </c>
      <c r="AU30" s="2721">
        <f t="shared" si="16"/>
        <v>0</v>
      </c>
      <c r="AV30" s="2721">
        <f t="shared" si="17"/>
        <v>0</v>
      </c>
    </row>
    <row r="31" spans="1:48" s="602" customFormat="1" ht="15" customHeight="1">
      <c r="A31" s="602" t="s">
        <v>1150</v>
      </c>
      <c r="C31" s="609"/>
      <c r="D31" s="611"/>
      <c r="E31" s="611"/>
      <c r="F31" s="611"/>
      <c r="G31" s="611"/>
      <c r="H31" s="611"/>
      <c r="I31" s="611"/>
      <c r="J31" s="611"/>
      <c r="K31" s="611"/>
      <c r="L31" s="611"/>
      <c r="M31" s="611"/>
      <c r="N31" s="611"/>
      <c r="O31" s="611"/>
      <c r="P31" s="611"/>
      <c r="Q31" s="611"/>
      <c r="R31" s="611"/>
      <c r="S31" s="611"/>
      <c r="T31" s="611"/>
      <c r="U31" s="611"/>
      <c r="V31" s="611"/>
      <c r="W31" s="612"/>
      <c r="X31" s="612"/>
      <c r="Y31" s="612"/>
      <c r="Z31" s="612"/>
      <c r="AA31" s="611"/>
      <c r="AB31" s="611"/>
      <c r="AC31" s="611"/>
      <c r="AD31" s="611"/>
      <c r="AE31" s="611"/>
      <c r="AF31" s="611"/>
      <c r="AG31" s="611"/>
      <c r="AH31" s="611"/>
      <c r="AI31" s="611"/>
      <c r="AJ31" s="611"/>
    </row>
    <row r="32" spans="1:48" s="602" customFormat="1" ht="12" customHeight="1">
      <c r="C32" s="609"/>
      <c r="W32" s="598"/>
      <c r="X32" s="598"/>
      <c r="Y32" s="598"/>
      <c r="Z32" s="598"/>
      <c r="AA32" s="604"/>
    </row>
    <row r="33" spans="3:43" s="602" customFormat="1" ht="12" customHeight="1">
      <c r="C33" s="609"/>
      <c r="W33" s="598"/>
      <c r="X33" s="598"/>
      <c r="Y33" s="598"/>
      <c r="Z33" s="598"/>
      <c r="AA33" s="604"/>
    </row>
    <row r="34" spans="3:43" s="602" customFormat="1" ht="12" customHeight="1">
      <c r="C34" s="609"/>
      <c r="W34" s="598"/>
      <c r="X34" s="598"/>
      <c r="Y34" s="598"/>
      <c r="Z34" s="598"/>
      <c r="AA34" s="604"/>
    </row>
    <row r="35" spans="3:43" ht="12" customHeight="1">
      <c r="AM35" s="602"/>
      <c r="AN35" s="602"/>
      <c r="AO35" s="602"/>
      <c r="AP35" s="602"/>
      <c r="AQ35" s="602"/>
    </row>
    <row r="36" spans="3:43" ht="12" customHeight="1">
      <c r="AM36" s="602"/>
      <c r="AN36" s="602"/>
      <c r="AO36" s="602"/>
      <c r="AP36" s="602"/>
      <c r="AQ36" s="602"/>
    </row>
    <row r="37" spans="3:43" ht="12" customHeight="1">
      <c r="AM37" s="602"/>
      <c r="AN37" s="602"/>
      <c r="AO37" s="602"/>
      <c r="AP37" s="602"/>
      <c r="AQ37" s="602"/>
    </row>
    <row r="38" spans="3:43" ht="12" customHeight="1">
      <c r="AM38" s="602"/>
      <c r="AN38" s="602"/>
      <c r="AO38" s="602"/>
      <c r="AP38" s="602"/>
      <c r="AQ38" s="602"/>
    </row>
    <row r="39" spans="3:43" ht="12" customHeight="1">
      <c r="AM39" s="603"/>
      <c r="AN39" s="603"/>
      <c r="AO39" s="603"/>
      <c r="AP39" s="603"/>
      <c r="AQ39" s="603"/>
    </row>
    <row r="40" spans="3:43" ht="12" customHeight="1">
      <c r="AM40" s="618"/>
      <c r="AN40" s="618"/>
      <c r="AO40" s="618"/>
      <c r="AP40" s="618"/>
      <c r="AQ40" s="618"/>
    </row>
    <row r="41" spans="3:43" ht="12" customHeight="1">
      <c r="AM41" s="602"/>
      <c r="AN41" s="602"/>
      <c r="AO41" s="602"/>
      <c r="AP41" s="602"/>
      <c r="AQ41" s="602"/>
    </row>
    <row r="49" spans="39:43" ht="12" customHeight="1">
      <c r="AM49" s="602"/>
      <c r="AN49" s="602"/>
      <c r="AO49" s="602"/>
      <c r="AP49" s="602"/>
      <c r="AQ49" s="602"/>
    </row>
    <row r="50" spans="39:43" ht="12" customHeight="1">
      <c r="AM50" s="602"/>
      <c r="AN50" s="602"/>
      <c r="AO50" s="602"/>
      <c r="AP50" s="602"/>
      <c r="AQ50" s="602"/>
    </row>
    <row r="51" spans="39:43" ht="12" customHeight="1">
      <c r="AM51" s="602"/>
      <c r="AN51" s="602"/>
      <c r="AO51" s="602"/>
      <c r="AP51" s="602"/>
      <c r="AQ51" s="602"/>
    </row>
  </sheetData>
  <sheetProtection formatColumns="0" formatRows="0" deleteRows="0" autoFilter="0"/>
  <protectedRanges>
    <protectedRange sqref="AG29:AH29 AD29:AE29" name="区域2_2_1"/>
  </protectedRanges>
  <mergeCells count="12">
    <mergeCell ref="A2:T2"/>
    <mergeCell ref="AI7:AI8"/>
    <mergeCell ref="AJ7:AJ8"/>
    <mergeCell ref="U7:Z7"/>
    <mergeCell ref="A7:A8"/>
    <mergeCell ref="B7:B8"/>
    <mergeCell ref="C7:C8"/>
    <mergeCell ref="D7:J7"/>
    <mergeCell ref="K7:R7"/>
    <mergeCell ref="AA7:AH7"/>
    <mergeCell ref="S7:S8"/>
    <mergeCell ref="T7:T8"/>
  </mergeCells>
  <phoneticPr fontId="5" type="noConversion"/>
  <dataValidations count="2">
    <dataValidation type="list" allowBlank="1" showInputMessage="1" showErrorMessage="1" sqref="C9:C28">
      <formula1>"合并范围内关联方,非合并范围关联方,非关联方"</formula1>
    </dataValidation>
    <dataValidation type="list" allowBlank="1" showInputMessage="1" showErrorMessage="1" sqref="AJ29">
      <formula1>#REF!</formula1>
    </dataValidation>
  </dataValidations>
  <printOptions horizontalCentered="1"/>
  <pageMargins left="0.39370078740157483" right="0.39370078740157483" top="0.74803149606299213" bottom="0.74803149606299213" header="0.31496062992125984" footer="0.31496062992125984"/>
  <pageSetup paperSize="9" scale="70" fitToHeight="0" orientation="landscape" blackAndWhite="1" verticalDpi="1200" r:id="rId1"/>
  <headerFooter alignWithMargins="0"/>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pageSetUpPr fitToPage="1"/>
  </sheetPr>
  <dimension ref="A1:AL25"/>
  <sheetViews>
    <sheetView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K15" sqref="K15"/>
    </sheetView>
  </sheetViews>
  <sheetFormatPr defaultColWidth="9.140625" defaultRowHeight="12" customHeight="1"/>
  <cols>
    <col min="1" max="1" width="20.7109375" style="311" customWidth="1"/>
    <col min="2" max="9" width="12.5703125" style="311" customWidth="1"/>
    <col min="10" max="12" width="12.5703125" style="223" customWidth="1"/>
    <col min="13" max="13" width="12.5703125" style="311" customWidth="1"/>
    <col min="14" max="16384" width="9.140625" style="311"/>
  </cols>
  <sheetData>
    <row r="1" spans="1:14" s="293" customFormat="1" ht="15" customHeight="1">
      <c r="A1" s="2691" t="str">
        <f>HYPERLINK("#资产表审定!A1","返回资产表审定")</f>
        <v>返回资产表审定</v>
      </c>
      <c r="B1" s="2692" t="str">
        <f>HYPERLINK("#资产表原报!A1","返回资产表原报")</f>
        <v>返回资产表原报</v>
      </c>
      <c r="C1" s="623"/>
      <c r="D1" s="623"/>
      <c r="J1" s="317"/>
      <c r="K1" s="623"/>
      <c r="L1" s="623"/>
    </row>
    <row r="2" spans="1:14" s="595" customFormat="1" ht="30" customHeight="1">
      <c r="A2" s="594" t="s">
        <v>1188</v>
      </c>
      <c r="B2" s="594"/>
      <c r="C2" s="594"/>
      <c r="D2" s="594"/>
      <c r="E2" s="900"/>
      <c r="F2" s="594"/>
      <c r="G2" s="594"/>
      <c r="H2" s="594"/>
      <c r="I2" s="594"/>
      <c r="J2" s="594"/>
      <c r="K2" s="594"/>
      <c r="L2" s="594"/>
      <c r="M2" s="594"/>
      <c r="N2" s="581"/>
    </row>
    <row r="3" spans="1:14" s="935" customFormat="1" ht="11.25">
      <c r="A3" s="939"/>
      <c r="B3" s="939"/>
      <c r="C3" s="939"/>
      <c r="D3" s="939"/>
      <c r="E3" s="943"/>
      <c r="F3" s="943"/>
      <c r="G3" s="943"/>
      <c r="H3" s="943"/>
      <c r="I3" s="943"/>
      <c r="J3" s="939"/>
      <c r="K3" s="939"/>
      <c r="L3" s="939"/>
      <c r="M3" s="944" t="str">
        <f>"单位："&amp;表头!$C$5</f>
        <v>单位：人民币元</v>
      </c>
    </row>
    <row r="4" spans="1:14" s="951" customFormat="1">
      <c r="A4" s="1155" t="str">
        <f>"客户："&amp;表头!C3</f>
        <v>客户：</v>
      </c>
      <c r="B4" s="1268"/>
      <c r="C4" s="1268"/>
      <c r="D4" s="1268"/>
      <c r="E4" s="1268"/>
      <c r="F4" s="1268"/>
      <c r="G4" s="948" t="str">
        <f>"编制人员："&amp;表头!$C$6</f>
        <v>编制人员：</v>
      </c>
      <c r="H4" s="1268"/>
      <c r="I4" s="1268"/>
      <c r="J4" s="950"/>
      <c r="K4" s="950"/>
      <c r="L4" s="950" t="s">
        <v>1460</v>
      </c>
      <c r="M4" s="2085" t="s">
        <v>2029</v>
      </c>
    </row>
    <row r="5" spans="1:14" s="951" customFormat="1" ht="11.25">
      <c r="A5" s="1155" t="str">
        <f>"报表截止日："&amp;TEXT(表头!C4,"yyyy-mm-dd")</f>
        <v>报表截止日：2019-12-31</v>
      </c>
      <c r="B5" s="1268"/>
      <c r="C5" s="1268"/>
      <c r="D5" s="1268"/>
      <c r="E5" s="1268"/>
      <c r="F5" s="1268"/>
      <c r="G5" s="948" t="str">
        <f>"会计主管："&amp;表头!$C$7</f>
        <v>会计主管：</v>
      </c>
      <c r="H5" s="1268"/>
      <c r="I5" s="1268"/>
      <c r="J5" s="950"/>
      <c r="K5" s="950"/>
      <c r="L5" s="950" t="s">
        <v>1461</v>
      </c>
      <c r="M5" s="950"/>
    </row>
    <row r="6" spans="1:14" s="306" customFormat="1" ht="8.1" customHeight="1" thickBot="1">
      <c r="A6" s="14"/>
      <c r="B6" s="14"/>
      <c r="C6" s="14"/>
      <c r="D6" s="14"/>
      <c r="E6" s="14"/>
      <c r="F6" s="14"/>
      <c r="G6" s="14"/>
      <c r="H6" s="14"/>
      <c r="I6" s="14"/>
      <c r="J6" s="14"/>
      <c r="K6" s="14"/>
      <c r="L6" s="14"/>
      <c r="M6" s="14"/>
    </row>
    <row r="7" spans="1:14" s="597" customFormat="1" ht="15" customHeight="1">
      <c r="A7" s="2813" t="s">
        <v>1183</v>
      </c>
      <c r="B7" s="2815" t="s">
        <v>1180</v>
      </c>
      <c r="C7" s="2815"/>
      <c r="D7" s="2815"/>
      <c r="E7" s="2815" t="s">
        <v>1181</v>
      </c>
      <c r="F7" s="2815"/>
      <c r="G7" s="2815" t="s">
        <v>1184</v>
      </c>
      <c r="H7" s="2815"/>
      <c r="I7" s="2815"/>
      <c r="J7" s="2815" t="s">
        <v>1182</v>
      </c>
      <c r="K7" s="2815"/>
      <c r="L7" s="2815"/>
      <c r="M7" s="2811" t="s">
        <v>1185</v>
      </c>
    </row>
    <row r="8" spans="1:14" s="631" customFormat="1" ht="21" customHeight="1">
      <c r="A8" s="2814"/>
      <c r="B8" s="214" t="s">
        <v>1177</v>
      </c>
      <c r="C8" s="214" t="s">
        <v>1178</v>
      </c>
      <c r="D8" s="214" t="s">
        <v>1179</v>
      </c>
      <c r="E8" s="214" t="s">
        <v>342</v>
      </c>
      <c r="F8" s="214" t="s">
        <v>344</v>
      </c>
      <c r="G8" s="214" t="s">
        <v>1186</v>
      </c>
      <c r="H8" s="214" t="s">
        <v>1187</v>
      </c>
      <c r="I8" s="214" t="s">
        <v>343</v>
      </c>
      <c r="J8" s="214" t="s">
        <v>1189</v>
      </c>
      <c r="K8" s="214" t="s">
        <v>1190</v>
      </c>
      <c r="L8" s="214" t="s">
        <v>1191</v>
      </c>
      <c r="M8" s="2812"/>
    </row>
    <row r="9" spans="1:14" s="223" customFormat="1" ht="15" customHeight="1">
      <c r="A9" s="622" t="s">
        <v>2016</v>
      </c>
      <c r="B9" s="82">
        <f t="shared" ref="B9:K9" si="0">SUM(B10:B13)</f>
        <v>0</v>
      </c>
      <c r="C9" s="82">
        <f t="shared" si="0"/>
        <v>0</v>
      </c>
      <c r="D9" s="82">
        <f t="shared" si="0"/>
        <v>0</v>
      </c>
      <c r="E9" s="82">
        <f t="shared" si="0"/>
        <v>0</v>
      </c>
      <c r="F9" s="82">
        <f t="shared" si="0"/>
        <v>0</v>
      </c>
      <c r="G9" s="82">
        <f t="shared" si="0"/>
        <v>0</v>
      </c>
      <c r="H9" s="82">
        <f t="shared" si="0"/>
        <v>0</v>
      </c>
      <c r="I9" s="82">
        <f t="shared" si="0"/>
        <v>0</v>
      </c>
      <c r="J9" s="82">
        <f t="shared" si="0"/>
        <v>0</v>
      </c>
      <c r="K9" s="82">
        <f t="shared" si="0"/>
        <v>0</v>
      </c>
      <c r="L9" s="82">
        <f t="shared" ref="L9" si="1">SUM(L10:L13)</f>
        <v>0</v>
      </c>
      <c r="M9" s="1297"/>
    </row>
    <row r="10" spans="1:14" ht="15" customHeight="1">
      <c r="A10" s="1294" t="s">
        <v>1483</v>
      </c>
      <c r="B10" s="888"/>
      <c r="C10" s="1209"/>
      <c r="D10" s="1210">
        <f>B10+C10</f>
        <v>0</v>
      </c>
      <c r="E10" s="888"/>
      <c r="F10" s="888"/>
      <c r="G10" s="888"/>
      <c r="H10" s="888"/>
      <c r="I10" s="888"/>
      <c r="J10" s="82">
        <f>B10+SUM(E10:F10)-SUM(G10:I10)</f>
        <v>0</v>
      </c>
      <c r="K10" s="1209"/>
      <c r="L10" s="1210">
        <f>J10+K10</f>
        <v>0</v>
      </c>
      <c r="M10" s="1298"/>
    </row>
    <row r="11" spans="1:14" ht="15" customHeight="1">
      <c r="A11" s="1294"/>
      <c r="B11" s="888"/>
      <c r="C11" s="1209"/>
      <c r="D11" s="1210">
        <f>B11+C11</f>
        <v>0</v>
      </c>
      <c r="E11" s="888"/>
      <c r="F11" s="888"/>
      <c r="G11" s="888"/>
      <c r="H11" s="888"/>
      <c r="I11" s="888"/>
      <c r="J11" s="82">
        <f t="shared" ref="J11:J18" si="2">B11+SUM(E11:F11)-SUM(G11:I11)</f>
        <v>0</v>
      </c>
      <c r="K11" s="1209"/>
      <c r="L11" s="1210">
        <f>J11+K11</f>
        <v>0</v>
      </c>
      <c r="M11" s="1298"/>
    </row>
    <row r="12" spans="1:14" ht="15" customHeight="1">
      <c r="A12" s="1294"/>
      <c r="B12" s="888"/>
      <c r="C12" s="1209"/>
      <c r="D12" s="1210">
        <f t="shared" ref="D12:D18" si="3">B12+C12</f>
        <v>0</v>
      </c>
      <c r="E12" s="888"/>
      <c r="F12" s="888"/>
      <c r="G12" s="888"/>
      <c r="H12" s="888"/>
      <c r="I12" s="888"/>
      <c r="J12" s="82">
        <f t="shared" si="2"/>
        <v>0</v>
      </c>
      <c r="K12" s="1209"/>
      <c r="L12" s="1210">
        <f>J12+K12</f>
        <v>0</v>
      </c>
      <c r="M12" s="1298"/>
    </row>
    <row r="13" spans="1:14" ht="15" customHeight="1">
      <c r="A13" s="1294"/>
      <c r="B13" s="888"/>
      <c r="C13" s="1209"/>
      <c r="D13" s="1210">
        <f t="shared" si="3"/>
        <v>0</v>
      </c>
      <c r="E13" s="888"/>
      <c r="F13" s="888"/>
      <c r="G13" s="888"/>
      <c r="H13" s="888"/>
      <c r="I13" s="888"/>
      <c r="J13" s="82">
        <f>B13+SUM(E13:F13)-SUM(G13:I13)</f>
        <v>0</v>
      </c>
      <c r="K13" s="1209"/>
      <c r="L13" s="1210">
        <f>J13+K13</f>
        <v>0</v>
      </c>
      <c r="M13" s="1298"/>
    </row>
    <row r="14" spans="1:14" s="223" customFormat="1" ht="15" customHeight="1">
      <c r="A14" s="622" t="s">
        <v>1175</v>
      </c>
      <c r="B14" s="82">
        <f>SUM(B15:B18)</f>
        <v>0</v>
      </c>
      <c r="C14" s="82">
        <f>SUM(C15:C18)</f>
        <v>0</v>
      </c>
      <c r="D14" s="82">
        <f>SUM(D15:D18)</f>
        <v>0</v>
      </c>
      <c r="E14" s="82">
        <f t="shared" ref="E14:I14" si="4">SUM(E15:E18)</f>
        <v>0</v>
      </c>
      <c r="F14" s="82">
        <f>SUM(F15:F18)</f>
        <v>0</v>
      </c>
      <c r="G14" s="82">
        <f t="shared" si="4"/>
        <v>0</v>
      </c>
      <c r="H14" s="82">
        <f t="shared" si="4"/>
        <v>0</v>
      </c>
      <c r="I14" s="82">
        <f t="shared" si="4"/>
        <v>0</v>
      </c>
      <c r="J14" s="82">
        <f>SUM(J15:J18)</f>
        <v>0</v>
      </c>
      <c r="K14" s="82">
        <f>SUM(K15:K18)</f>
        <v>0</v>
      </c>
      <c r="L14" s="82">
        <f t="shared" ref="L14" si="5">SUM(L15:L18)</f>
        <v>0</v>
      </c>
      <c r="M14" s="1299"/>
    </row>
    <row r="15" spans="1:14" ht="15" customHeight="1">
      <c r="A15" s="228" t="s">
        <v>723</v>
      </c>
      <c r="B15" s="888"/>
      <c r="C15" s="1209"/>
      <c r="D15" s="1210">
        <f t="shared" si="3"/>
        <v>0</v>
      </c>
      <c r="E15" s="888"/>
      <c r="F15" s="888"/>
      <c r="G15" s="888"/>
      <c r="H15" s="888"/>
      <c r="I15" s="888"/>
      <c r="J15" s="82">
        <f>B15+SUM(E15:F15)-SUM(G15:I15)</f>
        <v>0</v>
      </c>
      <c r="K15" s="1209"/>
      <c r="L15" s="1210">
        <f>J15+K15</f>
        <v>0</v>
      </c>
      <c r="M15" s="1298"/>
    </row>
    <row r="16" spans="1:14" ht="15" customHeight="1">
      <c r="A16" s="228"/>
      <c r="B16" s="888"/>
      <c r="C16" s="1209"/>
      <c r="D16" s="1210">
        <f t="shared" si="3"/>
        <v>0</v>
      </c>
      <c r="E16" s="888"/>
      <c r="F16" s="888"/>
      <c r="G16" s="888"/>
      <c r="H16" s="888"/>
      <c r="I16" s="888"/>
      <c r="J16" s="82">
        <f t="shared" si="2"/>
        <v>0</v>
      </c>
      <c r="K16" s="1209"/>
      <c r="L16" s="1210">
        <f>J16+K16</f>
        <v>0</v>
      </c>
      <c r="M16" s="1298"/>
    </row>
    <row r="17" spans="1:38" ht="15" customHeight="1">
      <c r="A17" s="1295"/>
      <c r="B17" s="888"/>
      <c r="C17" s="1209"/>
      <c r="D17" s="1210">
        <f t="shared" si="3"/>
        <v>0</v>
      </c>
      <c r="E17" s="888"/>
      <c r="F17" s="888"/>
      <c r="G17" s="888"/>
      <c r="H17" s="888"/>
      <c r="I17" s="888"/>
      <c r="J17" s="82">
        <f t="shared" si="2"/>
        <v>0</v>
      </c>
      <c r="K17" s="1209"/>
      <c r="L17" s="1210">
        <f>J17+K17</f>
        <v>0</v>
      </c>
      <c r="M17" s="1298"/>
    </row>
    <row r="18" spans="1:38" ht="15" customHeight="1">
      <c r="A18" s="1294"/>
      <c r="B18" s="888"/>
      <c r="C18" s="1209"/>
      <c r="D18" s="1210">
        <f t="shared" si="3"/>
        <v>0</v>
      </c>
      <c r="E18" s="888"/>
      <c r="F18" s="888"/>
      <c r="G18" s="888"/>
      <c r="H18" s="888"/>
      <c r="I18" s="888"/>
      <c r="J18" s="82">
        <f t="shared" si="2"/>
        <v>0</v>
      </c>
      <c r="K18" s="1209"/>
      <c r="L18" s="1210">
        <f>J18+K18</f>
        <v>0</v>
      </c>
      <c r="M18" s="1298"/>
    </row>
    <row r="19" spans="1:38" ht="15" customHeight="1">
      <c r="A19" s="1294"/>
      <c r="B19" s="1146"/>
      <c r="C19" s="1146"/>
      <c r="D19" s="1146"/>
      <c r="E19" s="1146"/>
      <c r="F19" s="1146"/>
      <c r="G19" s="1146"/>
      <c r="H19" s="1146"/>
      <c r="I19" s="1146"/>
      <c r="J19" s="82"/>
      <c r="K19" s="82"/>
      <c r="L19" s="82"/>
      <c r="M19" s="1300"/>
    </row>
    <row r="20" spans="1:38" s="556" customFormat="1" ht="15" customHeight="1" thickBot="1">
      <c r="A20" s="624" t="s">
        <v>1192</v>
      </c>
      <c r="B20" s="1296">
        <f>B9+B14</f>
        <v>0</v>
      </c>
      <c r="C20" s="1296">
        <f>C9+C14</f>
        <v>0</v>
      </c>
      <c r="D20" s="1296">
        <f>D9+D14</f>
        <v>0</v>
      </c>
      <c r="E20" s="1296">
        <f t="shared" ref="E20:L20" si="6">E9+E14</f>
        <v>0</v>
      </c>
      <c r="F20" s="1296">
        <f t="shared" si="6"/>
        <v>0</v>
      </c>
      <c r="G20" s="1296">
        <f t="shared" si="6"/>
        <v>0</v>
      </c>
      <c r="H20" s="1296">
        <f t="shared" si="6"/>
        <v>0</v>
      </c>
      <c r="I20" s="1296">
        <f t="shared" si="6"/>
        <v>0</v>
      </c>
      <c r="J20" s="1296">
        <f>J9+J14</f>
        <v>0</v>
      </c>
      <c r="K20" s="1296">
        <f t="shared" si="6"/>
        <v>0</v>
      </c>
      <c r="L20" s="1296">
        <f t="shared" si="6"/>
        <v>0</v>
      </c>
      <c r="M20" s="625">
        <f>SUM(M9:M19)</f>
        <v>0</v>
      </c>
    </row>
    <row r="21" spans="1:38" s="602" customFormat="1" ht="15" customHeight="1">
      <c r="A21" s="602" t="s">
        <v>1150</v>
      </c>
      <c r="C21" s="609"/>
      <c r="D21" s="611"/>
      <c r="E21" s="611"/>
      <c r="F21" s="611"/>
      <c r="G21" s="611"/>
      <c r="H21" s="611"/>
      <c r="I21" s="611"/>
      <c r="J21" s="611"/>
      <c r="K21" s="611"/>
      <c r="L21" s="611"/>
      <c r="M21" s="611"/>
      <c r="N21" s="611"/>
      <c r="O21" s="611"/>
      <c r="P21" s="611"/>
      <c r="Q21" s="611"/>
      <c r="R21" s="612"/>
      <c r="S21" s="612"/>
      <c r="T21" s="612"/>
      <c r="U21" s="612"/>
      <c r="V21" s="611"/>
      <c r="W21" s="611"/>
      <c r="X21" s="611"/>
      <c r="Y21" s="611"/>
      <c r="Z21" s="611"/>
      <c r="AA21" s="611"/>
      <c r="AB21" s="611"/>
      <c r="AC21" s="611"/>
      <c r="AD21" s="611"/>
      <c r="AE21" s="1290"/>
      <c r="AG21" s="224"/>
    </row>
    <row r="22" spans="1:38" s="602" customFormat="1" ht="15" customHeight="1">
      <c r="A22" s="602" t="s">
        <v>1176</v>
      </c>
      <c r="C22" s="609"/>
      <c r="R22" s="598"/>
      <c r="S22" s="598"/>
      <c r="T22" s="598"/>
      <c r="U22" s="598"/>
      <c r="V22" s="604"/>
      <c r="AE22" s="1291"/>
      <c r="AG22" s="224"/>
      <c r="AH22" s="311"/>
      <c r="AI22" s="311"/>
      <c r="AJ22" s="311"/>
      <c r="AK22" s="311"/>
      <c r="AL22" s="311"/>
    </row>
    <row r="23" spans="1:38" s="602" customFormat="1" ht="15" customHeight="1">
      <c r="A23" s="602" t="s">
        <v>1151</v>
      </c>
      <c r="C23" s="609"/>
      <c r="R23" s="598"/>
      <c r="S23" s="598"/>
      <c r="T23" s="598"/>
      <c r="U23" s="598"/>
      <c r="V23" s="604"/>
      <c r="AE23" s="1291"/>
      <c r="AG23" s="224"/>
      <c r="AH23" s="311"/>
      <c r="AI23" s="311"/>
      <c r="AJ23" s="311"/>
      <c r="AK23" s="311"/>
      <c r="AL23" s="311"/>
    </row>
    <row r="24" spans="1:38" s="602" customFormat="1" ht="15" customHeight="1">
      <c r="A24" s="602" t="s">
        <v>1152</v>
      </c>
      <c r="C24" s="609"/>
      <c r="R24" s="598"/>
      <c r="S24" s="598"/>
      <c r="T24" s="598"/>
      <c r="U24" s="598"/>
      <c r="V24" s="604"/>
      <c r="AE24" s="1291"/>
      <c r="AG24" s="224"/>
      <c r="AH24" s="311"/>
      <c r="AI24" s="311"/>
      <c r="AJ24" s="311"/>
      <c r="AK24" s="311"/>
      <c r="AL24" s="311"/>
    </row>
    <row r="25" spans="1:38" s="602" customFormat="1" ht="15" customHeight="1">
      <c r="A25" s="602" t="s">
        <v>1153</v>
      </c>
      <c r="C25" s="609"/>
      <c r="R25" s="598"/>
      <c r="S25" s="598"/>
      <c r="T25" s="598"/>
      <c r="U25" s="598"/>
      <c r="V25" s="604"/>
      <c r="AE25" s="1291"/>
      <c r="AG25" s="224"/>
      <c r="AH25" s="311"/>
      <c r="AI25" s="311"/>
      <c r="AJ25" s="311"/>
      <c r="AK25" s="311"/>
      <c r="AL25" s="311"/>
    </row>
  </sheetData>
  <sheetProtection insertRows="0"/>
  <mergeCells count="6">
    <mergeCell ref="M7:M8"/>
    <mergeCell ref="A7:A8"/>
    <mergeCell ref="E7:F7"/>
    <mergeCell ref="G7:I7"/>
    <mergeCell ref="B7:D7"/>
    <mergeCell ref="J7:L7"/>
  </mergeCells>
  <phoneticPr fontId="5" type="noConversion"/>
  <printOptions horizontalCentered="1"/>
  <pageMargins left="0.70866141732283472" right="0.70866141732283472" top="0.74803149606299213" bottom="0.74803149606299213" header="0.31496062992125984" footer="0.31496062992125984"/>
  <pageSetup paperSize="9" scale="85" fitToHeight="0" orientation="landscape" blackAndWhite="1" verticalDpi="1200" r:id="rId1"/>
  <headerFooter alignWithMargins="0"/>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pageSetUpPr fitToPage="1"/>
  </sheetPr>
  <dimension ref="A1:M3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D9" sqref="D9"/>
    </sheetView>
  </sheetViews>
  <sheetFormatPr defaultColWidth="9.140625" defaultRowHeight="12" customHeight="1"/>
  <cols>
    <col min="1" max="1" width="6.7109375" style="223" customWidth="1"/>
    <col min="2" max="2" width="34.85546875" style="223" customWidth="1"/>
    <col min="3" max="3" width="8.7109375" style="223" customWidth="1"/>
    <col min="4" max="13" width="12.7109375" style="223" customWidth="1"/>
    <col min="14" max="16384" width="9.140625" style="223"/>
  </cols>
  <sheetData>
    <row r="1" spans="1:13" s="293" customFormat="1" ht="15" customHeight="1">
      <c r="A1" s="2691" t="str">
        <f>HYPERLINK("#资产表审定!A1","返回资产表审定")</f>
        <v>返回资产表审定</v>
      </c>
      <c r="B1" s="2692" t="str">
        <f>HYPERLINK("#资产表原报!A1","返回资产表原报")</f>
        <v>返回资产表原报</v>
      </c>
    </row>
    <row r="2" spans="1:13" s="595" customFormat="1" ht="30" customHeight="1">
      <c r="A2" s="594" t="s">
        <v>1193</v>
      </c>
      <c r="B2" s="594"/>
      <c r="C2" s="594"/>
      <c r="D2" s="594"/>
      <c r="E2" s="594"/>
      <c r="F2" s="594"/>
      <c r="G2" s="594"/>
      <c r="H2" s="594"/>
      <c r="I2" s="594"/>
      <c r="J2" s="594"/>
      <c r="K2" s="594"/>
      <c r="L2" s="594"/>
      <c r="M2" s="901"/>
    </row>
    <row r="3" spans="1:13" s="935" customFormat="1" ht="11.25">
      <c r="A3" s="939"/>
      <c r="B3" s="943"/>
      <c r="C3" s="943"/>
      <c r="D3" s="943"/>
      <c r="E3" s="943"/>
      <c r="F3" s="943"/>
      <c r="G3" s="943"/>
      <c r="H3" s="943"/>
      <c r="I3" s="939"/>
      <c r="J3" s="1216"/>
      <c r="K3" s="1216"/>
      <c r="L3" s="944" t="str">
        <f>"单位："&amp;表头!$C$5</f>
        <v>单位：人民币元</v>
      </c>
    </row>
    <row r="4" spans="1:13" s="951" customFormat="1">
      <c r="A4" s="1155" t="str">
        <f>"客户："&amp;表头!C3</f>
        <v>客户：</v>
      </c>
      <c r="B4" s="950"/>
      <c r="C4" s="1221"/>
      <c r="D4" s="1221"/>
      <c r="E4" s="1221"/>
      <c r="F4" s="948" t="str">
        <f>"编制人员："&amp;表头!$C$6</f>
        <v>编制人员：</v>
      </c>
      <c r="G4" s="948"/>
      <c r="H4" s="1221"/>
      <c r="I4" s="970"/>
      <c r="J4" s="950">
        <v>0</v>
      </c>
      <c r="K4" s="950" t="s">
        <v>1460</v>
      </c>
      <c r="L4" s="11" t="s">
        <v>2030</v>
      </c>
    </row>
    <row r="5" spans="1:13" s="951" customFormat="1" ht="11.25">
      <c r="A5" s="1155" t="str">
        <f>"报表截止日："&amp;TEXT(表头!C4,"yyyy-mm-dd")</f>
        <v>报表截止日：2019-12-31</v>
      </c>
      <c r="B5" s="950"/>
      <c r="C5" s="1221"/>
      <c r="D5" s="1221"/>
      <c r="E5" s="1221"/>
      <c r="F5" s="948" t="str">
        <f>"会计主管："&amp;表头!$C$7</f>
        <v>会计主管：</v>
      </c>
      <c r="G5" s="948"/>
      <c r="H5" s="1221"/>
      <c r="I5" s="970"/>
      <c r="J5" s="950">
        <v>0</v>
      </c>
      <c r="K5" s="950" t="s">
        <v>1461</v>
      </c>
      <c r="L5" s="950"/>
    </row>
    <row r="6" spans="1:13" s="962" customFormat="1" ht="8.1" customHeight="1" thickBot="1">
      <c r="A6" s="1301"/>
      <c r="B6" s="1302"/>
      <c r="C6" s="1302"/>
      <c r="D6" s="1302"/>
      <c r="E6" s="1302"/>
      <c r="F6" s="1302"/>
      <c r="G6" s="1302"/>
      <c r="H6" s="1302"/>
      <c r="I6" s="1302"/>
      <c r="J6" s="1302"/>
      <c r="K6" s="1302"/>
      <c r="L6" s="1302"/>
    </row>
    <row r="7" spans="1:13" s="935" customFormat="1" ht="15" customHeight="1">
      <c r="A7" s="2837" t="s">
        <v>1594</v>
      </c>
      <c r="B7" s="2838"/>
      <c r="C7" s="2838"/>
      <c r="D7" s="2838"/>
      <c r="E7" s="2838"/>
      <c r="F7" s="2838"/>
      <c r="G7" s="2838"/>
      <c r="H7" s="2838"/>
      <c r="I7" s="2838"/>
      <c r="J7" s="2838"/>
      <c r="K7" s="2838"/>
      <c r="L7" s="2839"/>
    </row>
    <row r="8" spans="1:13" ht="23.25">
      <c r="A8" s="925" t="s">
        <v>398</v>
      </c>
      <c r="B8" s="1304" t="s">
        <v>1595</v>
      </c>
      <c r="C8" s="1304" t="s">
        <v>1154</v>
      </c>
      <c r="D8" s="252" t="s">
        <v>310</v>
      </c>
      <c r="E8" s="226" t="s">
        <v>606</v>
      </c>
      <c r="F8" s="252" t="s">
        <v>605</v>
      </c>
      <c r="G8" s="436" t="s">
        <v>824</v>
      </c>
      <c r="H8" s="173" t="s">
        <v>12</v>
      </c>
      <c r="I8" s="173" t="s">
        <v>11</v>
      </c>
      <c r="J8" s="173" t="s">
        <v>10</v>
      </c>
      <c r="K8" s="173" t="s">
        <v>9</v>
      </c>
      <c r="L8" s="174" t="s">
        <v>8</v>
      </c>
      <c r="M8" s="315"/>
    </row>
    <row r="9" spans="1:13" ht="15" customHeight="1">
      <c r="A9" s="1305">
        <v>1</v>
      </c>
      <c r="B9" s="1306"/>
      <c r="C9" s="1254"/>
      <c r="D9" s="1309">
        <f>G9+H9+I9+J9+K9+L9</f>
        <v>0</v>
      </c>
      <c r="E9" s="888"/>
      <c r="F9" s="888"/>
      <c r="G9" s="1210">
        <f>E9+F9</f>
        <v>0</v>
      </c>
      <c r="H9" s="888"/>
      <c r="I9" s="888"/>
      <c r="J9" s="888"/>
      <c r="K9" s="888"/>
      <c r="L9" s="1308"/>
      <c r="M9" s="224"/>
    </row>
    <row r="10" spans="1:13" ht="15" customHeight="1">
      <c r="A10" s="1305">
        <v>2</v>
      </c>
      <c r="B10" s="1306"/>
      <c r="C10" s="1254"/>
      <c r="D10" s="1309">
        <f t="shared" ref="D10:D18" si="0">G10+H10+I10+J10+K10+L10</f>
        <v>0</v>
      </c>
      <c r="E10" s="888"/>
      <c r="F10" s="888"/>
      <c r="G10" s="1210">
        <f t="shared" ref="G10:G18" si="1">E10+F10</f>
        <v>0</v>
      </c>
      <c r="H10" s="888"/>
      <c r="I10" s="888"/>
      <c r="J10" s="888"/>
      <c r="K10" s="888"/>
      <c r="L10" s="1308"/>
      <c r="M10" s="224"/>
    </row>
    <row r="11" spans="1:13" ht="15" customHeight="1">
      <c r="A11" s="1305">
        <v>3</v>
      </c>
      <c r="B11" s="1306"/>
      <c r="C11" s="1254"/>
      <c r="D11" s="1309">
        <f t="shared" si="0"/>
        <v>0</v>
      </c>
      <c r="E11" s="888"/>
      <c r="F11" s="888"/>
      <c r="G11" s="1210">
        <f t="shared" si="1"/>
        <v>0</v>
      </c>
      <c r="H11" s="888"/>
      <c r="I11" s="888"/>
      <c r="J11" s="888"/>
      <c r="K11" s="888"/>
      <c r="L11" s="1308"/>
      <c r="M11" s="224"/>
    </row>
    <row r="12" spans="1:13" ht="15" customHeight="1">
      <c r="A12" s="1305">
        <v>4</v>
      </c>
      <c r="B12" s="1306"/>
      <c r="C12" s="1254"/>
      <c r="D12" s="1309">
        <f t="shared" si="0"/>
        <v>0</v>
      </c>
      <c r="E12" s="888"/>
      <c r="F12" s="888"/>
      <c r="G12" s="1210">
        <f t="shared" si="1"/>
        <v>0</v>
      </c>
      <c r="H12" s="888"/>
      <c r="I12" s="888"/>
      <c r="J12" s="888"/>
      <c r="K12" s="888"/>
      <c r="L12" s="1308"/>
      <c r="M12" s="224"/>
    </row>
    <row r="13" spans="1:13" ht="15" customHeight="1">
      <c r="A13" s="1305">
        <v>5</v>
      </c>
      <c r="B13" s="1306"/>
      <c r="C13" s="1254"/>
      <c r="D13" s="1309">
        <f t="shared" si="0"/>
        <v>0</v>
      </c>
      <c r="E13" s="888"/>
      <c r="F13" s="888"/>
      <c r="G13" s="1210">
        <f t="shared" si="1"/>
        <v>0</v>
      </c>
      <c r="H13" s="1211"/>
      <c r="I13" s="888"/>
      <c r="J13" s="888"/>
      <c r="K13" s="888"/>
      <c r="L13" s="1308"/>
      <c r="M13" s="224"/>
    </row>
    <row r="14" spans="1:13" ht="15" customHeight="1">
      <c r="A14" s="1305">
        <v>6</v>
      </c>
      <c r="B14" s="1306"/>
      <c r="C14" s="1254"/>
      <c r="D14" s="1309">
        <f t="shared" si="0"/>
        <v>0</v>
      </c>
      <c r="E14" s="888"/>
      <c r="F14" s="888"/>
      <c r="G14" s="1210">
        <f t="shared" si="1"/>
        <v>0</v>
      </c>
      <c r="H14" s="888"/>
      <c r="I14" s="888"/>
      <c r="J14" s="888"/>
      <c r="K14" s="888"/>
      <c r="L14" s="1308"/>
      <c r="M14" s="224"/>
    </row>
    <row r="15" spans="1:13" ht="15" customHeight="1">
      <c r="A15" s="1305">
        <v>7</v>
      </c>
      <c r="B15" s="1306"/>
      <c r="C15" s="1254"/>
      <c r="D15" s="1309">
        <f t="shared" si="0"/>
        <v>0</v>
      </c>
      <c r="E15" s="888"/>
      <c r="F15" s="888"/>
      <c r="G15" s="1210">
        <f t="shared" si="1"/>
        <v>0</v>
      </c>
      <c r="H15" s="888"/>
      <c r="I15" s="888"/>
      <c r="J15" s="888"/>
      <c r="K15" s="888"/>
      <c r="L15" s="1308"/>
      <c r="M15" s="224"/>
    </row>
    <row r="16" spans="1:13" ht="15" customHeight="1">
      <c r="A16" s="1305">
        <v>8</v>
      </c>
      <c r="B16" s="1306"/>
      <c r="C16" s="1254"/>
      <c r="D16" s="1309">
        <f t="shared" si="0"/>
        <v>0</v>
      </c>
      <c r="E16" s="888"/>
      <c r="F16" s="888"/>
      <c r="G16" s="1210">
        <f t="shared" si="1"/>
        <v>0</v>
      </c>
      <c r="H16" s="888"/>
      <c r="I16" s="888"/>
      <c r="J16" s="888"/>
      <c r="K16" s="888"/>
      <c r="L16" s="1308"/>
      <c r="M16" s="224"/>
    </row>
    <row r="17" spans="1:13" ht="15" customHeight="1">
      <c r="A17" s="1305">
        <v>9</v>
      </c>
      <c r="B17" s="1306"/>
      <c r="C17" s="1254"/>
      <c r="D17" s="1309">
        <f t="shared" si="0"/>
        <v>0</v>
      </c>
      <c r="E17" s="888"/>
      <c r="F17" s="888"/>
      <c r="G17" s="1210">
        <f t="shared" si="1"/>
        <v>0</v>
      </c>
      <c r="H17" s="888"/>
      <c r="I17" s="888"/>
      <c r="J17" s="888"/>
      <c r="K17" s="888"/>
      <c r="L17" s="1308"/>
      <c r="M17" s="224"/>
    </row>
    <row r="18" spans="1:13" ht="15" customHeight="1">
      <c r="A18" s="1305">
        <v>10</v>
      </c>
      <c r="B18" s="1306"/>
      <c r="C18" s="1254"/>
      <c r="D18" s="1309">
        <f t="shared" si="0"/>
        <v>0</v>
      </c>
      <c r="E18" s="888"/>
      <c r="F18" s="888"/>
      <c r="G18" s="1210">
        <f t="shared" si="1"/>
        <v>0</v>
      </c>
      <c r="H18" s="888"/>
      <c r="I18" s="888"/>
      <c r="J18" s="888"/>
      <c r="K18" s="888"/>
      <c r="L18" s="1308"/>
      <c r="M18" s="224"/>
    </row>
    <row r="19" spans="1:13" s="627" customFormat="1" ht="15" customHeight="1">
      <c r="A19" s="2840" t="s">
        <v>220</v>
      </c>
      <c r="B19" s="2841"/>
      <c r="C19" s="1307"/>
      <c r="D19" s="1309">
        <f>SUM(D9:D18)</f>
        <v>0</v>
      </c>
      <c r="E19" s="1309">
        <f>SUM(E9:E18)</f>
        <v>0</v>
      </c>
      <c r="F19" s="1309">
        <f t="shared" ref="F19:L19" si="2">SUM(F9:F18)</f>
        <v>0</v>
      </c>
      <c r="G19" s="1309">
        <f>SUM(G9:G18)</f>
        <v>0</v>
      </c>
      <c r="H19" s="1309">
        <f>SUM(H9:H18)</f>
        <v>0</v>
      </c>
      <c r="I19" s="1309">
        <f t="shared" si="2"/>
        <v>0</v>
      </c>
      <c r="J19" s="1309">
        <f>SUM(J9:J18)</f>
        <v>0</v>
      </c>
      <c r="K19" s="1309">
        <f>SUM(K9:K18)</f>
        <v>0</v>
      </c>
      <c r="L19" s="1310">
        <f t="shared" si="2"/>
        <v>0</v>
      </c>
      <c r="M19" s="626"/>
    </row>
    <row r="20" spans="1:13" ht="15" customHeight="1">
      <c r="A20" s="2842" t="s">
        <v>313</v>
      </c>
      <c r="B20" s="2843"/>
      <c r="C20" s="2843"/>
      <c r="D20" s="2843"/>
      <c r="E20" s="2843"/>
      <c r="F20" s="2843"/>
      <c r="G20" s="2843"/>
      <c r="H20" s="2843"/>
      <c r="I20" s="2843"/>
      <c r="J20" s="2843"/>
      <c r="K20" s="2843"/>
      <c r="L20" s="2844"/>
    </row>
    <row r="21" spans="1:13" ht="23.25">
      <c r="A21" s="925" t="s">
        <v>398</v>
      </c>
      <c r="B21" s="1304" t="s">
        <v>1595</v>
      </c>
      <c r="C21" s="2055" t="s">
        <v>1154</v>
      </c>
      <c r="D21" s="252" t="s">
        <v>314</v>
      </c>
      <c r="E21" s="226" t="s">
        <v>606</v>
      </c>
      <c r="F21" s="252" t="s">
        <v>605</v>
      </c>
      <c r="G21" s="436" t="s">
        <v>824</v>
      </c>
      <c r="H21" s="254" t="s">
        <v>12</v>
      </c>
      <c r="I21" s="254" t="s">
        <v>11</v>
      </c>
      <c r="J21" s="254" t="s">
        <v>10</v>
      </c>
      <c r="K21" s="254" t="s">
        <v>9</v>
      </c>
      <c r="L21" s="163" t="s">
        <v>8</v>
      </c>
      <c r="M21" s="315"/>
    </row>
    <row r="22" spans="1:13" ht="15" customHeight="1">
      <c r="A22" s="1305">
        <v>1</v>
      </c>
      <c r="B22" s="1306"/>
      <c r="C22" s="1254"/>
      <c r="D22" s="1309">
        <f>G22+H22+I22+J22+K22+L22</f>
        <v>0</v>
      </c>
      <c r="E22" s="888"/>
      <c r="F22" s="888"/>
      <c r="G22" s="1210">
        <f>E22+F22</f>
        <v>0</v>
      </c>
      <c r="H22" s="888"/>
      <c r="I22" s="888"/>
      <c r="J22" s="888"/>
      <c r="K22" s="888"/>
      <c r="L22" s="1308"/>
      <c r="M22" s="224"/>
    </row>
    <row r="23" spans="1:13" ht="15" customHeight="1">
      <c r="A23" s="1305">
        <v>2</v>
      </c>
      <c r="B23" s="1306"/>
      <c r="C23" s="1254"/>
      <c r="D23" s="1309">
        <f t="shared" ref="D23:D31" si="3">G23+H23+I23+J23+K23+L23</f>
        <v>0</v>
      </c>
      <c r="E23" s="888"/>
      <c r="F23" s="888"/>
      <c r="G23" s="1210">
        <f t="shared" ref="G23:G31" si="4">E23+F23</f>
        <v>0</v>
      </c>
      <c r="H23" s="888"/>
      <c r="I23" s="888"/>
      <c r="J23" s="888"/>
      <c r="K23" s="888"/>
      <c r="L23" s="1308"/>
      <c r="M23" s="224"/>
    </row>
    <row r="24" spans="1:13" ht="15" customHeight="1">
      <c r="A24" s="1305">
        <v>3</v>
      </c>
      <c r="B24" s="1306"/>
      <c r="C24" s="1254"/>
      <c r="D24" s="1309">
        <f t="shared" si="3"/>
        <v>0</v>
      </c>
      <c r="E24" s="888"/>
      <c r="F24" s="888"/>
      <c r="G24" s="1210">
        <f t="shared" si="4"/>
        <v>0</v>
      </c>
      <c r="H24" s="888"/>
      <c r="I24" s="888"/>
      <c r="J24" s="888"/>
      <c r="K24" s="888"/>
      <c r="L24" s="1308"/>
      <c r="M24" s="224"/>
    </row>
    <row r="25" spans="1:13" ht="15" customHeight="1">
      <c r="A25" s="1305">
        <v>4</v>
      </c>
      <c r="B25" s="1306"/>
      <c r="C25" s="1254"/>
      <c r="D25" s="1309">
        <f t="shared" si="3"/>
        <v>0</v>
      </c>
      <c r="E25" s="888"/>
      <c r="F25" s="888"/>
      <c r="G25" s="1210">
        <f t="shared" si="4"/>
        <v>0</v>
      </c>
      <c r="H25" s="888"/>
      <c r="I25" s="888"/>
      <c r="J25" s="888"/>
      <c r="K25" s="888"/>
      <c r="L25" s="1308"/>
      <c r="M25" s="224"/>
    </row>
    <row r="26" spans="1:13" ht="15" customHeight="1">
      <c r="A26" s="1305">
        <v>5</v>
      </c>
      <c r="B26" s="1306"/>
      <c r="C26" s="1254"/>
      <c r="D26" s="1309">
        <f t="shared" si="3"/>
        <v>0</v>
      </c>
      <c r="E26" s="888"/>
      <c r="F26" s="888"/>
      <c r="G26" s="1210">
        <f t="shared" si="4"/>
        <v>0</v>
      </c>
      <c r="H26" s="888"/>
      <c r="I26" s="888"/>
      <c r="J26" s="888"/>
      <c r="K26" s="888"/>
      <c r="L26" s="1308"/>
      <c r="M26" s="224"/>
    </row>
    <row r="27" spans="1:13" ht="15" customHeight="1">
      <c r="A27" s="1305">
        <v>6</v>
      </c>
      <c r="B27" s="1306"/>
      <c r="C27" s="1254"/>
      <c r="D27" s="1309">
        <f t="shared" si="3"/>
        <v>0</v>
      </c>
      <c r="E27" s="888"/>
      <c r="F27" s="888"/>
      <c r="G27" s="1210">
        <f t="shared" si="4"/>
        <v>0</v>
      </c>
      <c r="H27" s="888"/>
      <c r="I27" s="888"/>
      <c r="J27" s="888"/>
      <c r="K27" s="888"/>
      <c r="L27" s="1308"/>
      <c r="M27" s="224"/>
    </row>
    <row r="28" spans="1:13" ht="15" customHeight="1">
      <c r="A28" s="1305">
        <v>7</v>
      </c>
      <c r="B28" s="1306"/>
      <c r="C28" s="1254"/>
      <c r="D28" s="1309">
        <f t="shared" si="3"/>
        <v>0</v>
      </c>
      <c r="E28" s="888"/>
      <c r="F28" s="888"/>
      <c r="G28" s="1210">
        <f t="shared" si="4"/>
        <v>0</v>
      </c>
      <c r="H28" s="888"/>
      <c r="I28" s="888"/>
      <c r="J28" s="888"/>
      <c r="K28" s="888"/>
      <c r="L28" s="1308"/>
      <c r="M28" s="224"/>
    </row>
    <row r="29" spans="1:13" ht="15" customHeight="1">
      <c r="A29" s="1305">
        <v>8</v>
      </c>
      <c r="B29" s="1306"/>
      <c r="C29" s="1254"/>
      <c r="D29" s="1309">
        <f t="shared" si="3"/>
        <v>0</v>
      </c>
      <c r="E29" s="888"/>
      <c r="F29" s="888"/>
      <c r="G29" s="1210">
        <f t="shared" si="4"/>
        <v>0</v>
      </c>
      <c r="H29" s="888"/>
      <c r="I29" s="888"/>
      <c r="J29" s="888"/>
      <c r="K29" s="888"/>
      <c r="L29" s="1308"/>
      <c r="M29" s="224"/>
    </row>
    <row r="30" spans="1:13" ht="15" customHeight="1">
      <c r="A30" s="1305">
        <v>9</v>
      </c>
      <c r="B30" s="1306"/>
      <c r="C30" s="1254"/>
      <c r="D30" s="1309">
        <f t="shared" si="3"/>
        <v>0</v>
      </c>
      <c r="E30" s="888"/>
      <c r="F30" s="888"/>
      <c r="G30" s="1210">
        <f t="shared" si="4"/>
        <v>0</v>
      </c>
      <c r="H30" s="888"/>
      <c r="I30" s="888"/>
      <c r="J30" s="888"/>
      <c r="K30" s="888"/>
      <c r="L30" s="1308"/>
      <c r="M30" s="224"/>
    </row>
    <row r="31" spans="1:13" ht="15" customHeight="1">
      <c r="A31" s="1305">
        <v>10</v>
      </c>
      <c r="B31" s="1306"/>
      <c r="C31" s="1254"/>
      <c r="D31" s="1309">
        <f t="shared" si="3"/>
        <v>0</v>
      </c>
      <c r="E31" s="888"/>
      <c r="F31" s="888"/>
      <c r="G31" s="1210">
        <f t="shared" si="4"/>
        <v>0</v>
      </c>
      <c r="H31" s="888"/>
      <c r="I31" s="888"/>
      <c r="J31" s="888"/>
      <c r="K31" s="888"/>
      <c r="L31" s="1308"/>
      <c r="M31" s="224"/>
    </row>
    <row r="32" spans="1:13" s="293" customFormat="1" ht="15" customHeight="1">
      <c r="A32" s="2840" t="s">
        <v>220</v>
      </c>
      <c r="B32" s="2841"/>
      <c r="C32" s="1307"/>
      <c r="D32" s="889">
        <f t="shared" ref="D32:L32" si="5">SUM(D22:D31)</f>
        <v>0</v>
      </c>
      <c r="E32" s="889">
        <f t="shared" si="5"/>
        <v>0</v>
      </c>
      <c r="F32" s="889">
        <f t="shared" si="5"/>
        <v>0</v>
      </c>
      <c r="G32" s="889">
        <f t="shared" si="5"/>
        <v>0</v>
      </c>
      <c r="H32" s="889">
        <f t="shared" si="5"/>
        <v>0</v>
      </c>
      <c r="I32" s="889">
        <f t="shared" si="5"/>
        <v>0</v>
      </c>
      <c r="J32" s="889">
        <f t="shared" si="5"/>
        <v>0</v>
      </c>
      <c r="K32" s="889">
        <f t="shared" si="5"/>
        <v>0</v>
      </c>
      <c r="L32" s="1311">
        <f t="shared" si="5"/>
        <v>0</v>
      </c>
      <c r="M32" s="352"/>
    </row>
  </sheetData>
  <mergeCells count="4">
    <mergeCell ref="A7:L7"/>
    <mergeCell ref="A19:B19"/>
    <mergeCell ref="A20:L20"/>
    <mergeCell ref="A32:B32"/>
  </mergeCells>
  <phoneticPr fontId="5" type="noConversion"/>
  <dataValidations count="1">
    <dataValidation type="list" allowBlank="1" showInputMessage="1" showErrorMessage="1" sqref="C22:C31 C9:C18">
      <formula1>"合并范围内关联方,合并范围外关联方,非关联方"</formula1>
    </dataValidation>
  </dataValidations>
  <printOptions horizontalCentered="1"/>
  <pageMargins left="0.70866141732283472" right="0.70866141732283472" top="0.74803149606299213" bottom="0.74803149606299213" header="0.31496062992125984" footer="0.31496062992125984"/>
  <pageSetup paperSize="9" scale="89" orientation="landscape" blackAndWhite="1" verticalDpi="1200" r:id="rId1"/>
  <headerFooter alignWithMargins="0"/>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pageSetUpPr fitToPage="1"/>
  </sheetPr>
  <dimension ref="A1:L22"/>
  <sheetViews>
    <sheetView showZeros="0" view="pageBreakPreview" zoomScaleSheetLayoutView="100" workbookViewId="0">
      <pane xSplit="3" ySplit="8" topLeftCell="D9" activePane="bottomRight" state="frozen"/>
      <selection activeCell="I9" sqref="I9"/>
      <selection pane="topRight" activeCell="I9" sqref="I9"/>
      <selection pane="bottomLeft" activeCell="I9" sqref="I9"/>
      <selection pane="bottomRight" activeCell="I9" sqref="I9"/>
    </sheetView>
  </sheetViews>
  <sheetFormatPr defaultColWidth="9.140625" defaultRowHeight="12" customHeight="1"/>
  <cols>
    <col min="1" max="1" width="5.7109375" style="223" customWidth="1"/>
    <col min="2" max="2" width="21.28515625" style="223" customWidth="1"/>
    <col min="3" max="11" width="12.5703125" style="223" customWidth="1"/>
    <col min="12" max="12" width="9.140625" style="223" customWidth="1"/>
    <col min="13" max="16384" width="9.140625" style="223"/>
  </cols>
  <sheetData>
    <row r="1" spans="1:12" s="293" customFormat="1" ht="15" customHeight="1">
      <c r="A1" s="2691" t="str">
        <f>HYPERLINK("#资产表审定!A1","返回资产表审定")</f>
        <v>返回资产表审定</v>
      </c>
      <c r="B1" s="2692" t="str">
        <f>HYPERLINK("#资产表原报!A1","返回资产表原报")</f>
        <v>返回资产表原报</v>
      </c>
    </row>
    <row r="2" spans="1:12" s="593" customFormat="1" ht="30" customHeight="1">
      <c r="A2" s="547" t="s">
        <v>1194</v>
      </c>
      <c r="B2" s="547"/>
      <c r="C2" s="547"/>
      <c r="D2" s="547"/>
      <c r="E2" s="547"/>
      <c r="F2" s="547"/>
      <c r="G2" s="547"/>
      <c r="H2" s="547"/>
      <c r="I2" s="547"/>
      <c r="J2" s="547"/>
      <c r="K2" s="547"/>
    </row>
    <row r="3" spans="1:12" s="935" customFormat="1" ht="11.25">
      <c r="A3" s="943"/>
      <c r="B3" s="943"/>
      <c r="C3" s="943"/>
      <c r="D3" s="943"/>
      <c r="E3" s="943"/>
      <c r="F3" s="943"/>
      <c r="G3" s="943"/>
      <c r="H3" s="943"/>
      <c r="I3" s="943"/>
      <c r="J3" s="1268"/>
      <c r="K3" s="944" t="str">
        <f>"单位："&amp;表头!$C$5</f>
        <v>单位：人民币元</v>
      </c>
    </row>
    <row r="4" spans="1:12" s="951" customFormat="1">
      <c r="A4" s="1155" t="str">
        <f>"客户："&amp;表头!C3</f>
        <v>客户：</v>
      </c>
      <c r="B4" s="946"/>
      <c r="C4" s="1312"/>
      <c r="D4" s="1312"/>
      <c r="E4" s="1312"/>
      <c r="F4" s="948" t="str">
        <f>"编制人员："&amp;表头!$C$6</f>
        <v>编制人员：</v>
      </c>
      <c r="G4" s="1312"/>
      <c r="H4" s="1312"/>
      <c r="I4" s="948"/>
      <c r="J4" s="950" t="s">
        <v>1460</v>
      </c>
      <c r="K4" s="2085" t="s">
        <v>2274</v>
      </c>
    </row>
    <row r="5" spans="1:12" s="951" customFormat="1" ht="11.25">
      <c r="A5" s="1155" t="str">
        <f>"报表截止日："&amp;TEXT(表头!C4,"yyyy-mm-dd")</f>
        <v>报表截止日：2019-12-31</v>
      </c>
      <c r="B5" s="946"/>
      <c r="C5" s="946"/>
      <c r="D5" s="946"/>
      <c r="E5" s="946"/>
      <c r="F5" s="948" t="str">
        <f>"会计主管："&amp;表头!$C$7</f>
        <v>会计主管：</v>
      </c>
      <c r="G5" s="946"/>
      <c r="H5" s="946"/>
      <c r="I5" s="948"/>
      <c r="J5" s="950" t="s">
        <v>1461</v>
      </c>
      <c r="K5" s="1268"/>
    </row>
    <row r="6" spans="1:12" s="962" customFormat="1" ht="12.75" customHeight="1" thickBot="1">
      <c r="A6" s="1301"/>
      <c r="B6" s="1301"/>
      <c r="C6" s="1301"/>
      <c r="D6" s="1301"/>
      <c r="E6" s="1301"/>
      <c r="F6" s="1301"/>
      <c r="G6" s="1301"/>
      <c r="H6" s="1301"/>
      <c r="I6" s="1301"/>
      <c r="J6" s="1301"/>
      <c r="K6" s="1301"/>
    </row>
    <row r="7" spans="1:12" s="306" customFormat="1" ht="20.85" customHeight="1">
      <c r="A7" s="2849" t="s">
        <v>183</v>
      </c>
      <c r="B7" s="2851" t="s">
        <v>494</v>
      </c>
      <c r="C7" s="2847" t="s">
        <v>1195</v>
      </c>
      <c r="D7" s="2848"/>
      <c r="E7" s="2848"/>
      <c r="F7" s="2853" t="s">
        <v>1197</v>
      </c>
      <c r="G7" s="2854"/>
      <c r="H7" s="2847" t="s">
        <v>1144</v>
      </c>
      <c r="I7" s="2848"/>
      <c r="J7" s="2848"/>
      <c r="K7" s="2811" t="s">
        <v>672</v>
      </c>
    </row>
    <row r="8" spans="1:12" s="467" customFormat="1" ht="21" customHeight="1">
      <c r="A8" s="2850"/>
      <c r="B8" s="2852"/>
      <c r="C8" s="2102" t="s">
        <v>937</v>
      </c>
      <c r="D8" s="2102" t="s">
        <v>1196</v>
      </c>
      <c r="E8" s="2102" t="s">
        <v>955</v>
      </c>
      <c r="F8" s="2102" t="s">
        <v>1198</v>
      </c>
      <c r="G8" s="2102" t="s">
        <v>1199</v>
      </c>
      <c r="H8" s="2013" t="s">
        <v>936</v>
      </c>
      <c r="I8" s="2013" t="s">
        <v>927</v>
      </c>
      <c r="J8" s="2013" t="s">
        <v>928</v>
      </c>
      <c r="K8" s="2812"/>
      <c r="L8" s="464"/>
    </row>
    <row r="9" spans="1:12" s="311" customFormat="1" ht="15" customHeight="1">
      <c r="A9" s="1354">
        <v>1</v>
      </c>
      <c r="B9" s="1303"/>
      <c r="C9" s="1182"/>
      <c r="D9" s="1209"/>
      <c r="E9" s="496">
        <f>C9+D9</f>
        <v>0</v>
      </c>
      <c r="F9" s="1182"/>
      <c r="G9" s="1182"/>
      <c r="H9" s="496">
        <f>C9+F9-G9</f>
        <v>0</v>
      </c>
      <c r="I9" s="1209"/>
      <c r="J9" s="1210">
        <f>H9+I9</f>
        <v>0</v>
      </c>
      <c r="K9" s="2312"/>
      <c r="L9" s="225" t="str">
        <f t="shared" ref="L9:L17" si="0">IF(K9&lt;0,"负数"," ")</f>
        <v xml:space="preserve"> </v>
      </c>
    </row>
    <row r="10" spans="1:12" s="311" customFormat="1" ht="15" customHeight="1">
      <c r="A10" s="1354">
        <v>2</v>
      </c>
      <c r="B10" s="1303"/>
      <c r="C10" s="1182"/>
      <c r="D10" s="1209"/>
      <c r="E10" s="496">
        <f t="shared" ref="E10:E18" si="1">C10+D10</f>
        <v>0</v>
      </c>
      <c r="F10" s="1182"/>
      <c r="G10" s="1182"/>
      <c r="H10" s="496">
        <f t="shared" ref="H10:H18" si="2">C10+F10-G10</f>
        <v>0</v>
      </c>
      <c r="I10" s="1209"/>
      <c r="J10" s="1210">
        <f t="shared" ref="J10:J17" si="3">H10+I10</f>
        <v>0</v>
      </c>
      <c r="K10" s="2312"/>
      <c r="L10" s="225" t="str">
        <f t="shared" si="0"/>
        <v xml:space="preserve"> </v>
      </c>
    </row>
    <row r="11" spans="1:12" s="311" customFormat="1" ht="15" customHeight="1">
      <c r="A11" s="1354">
        <v>3</v>
      </c>
      <c r="B11" s="1303"/>
      <c r="C11" s="1182"/>
      <c r="D11" s="1209"/>
      <c r="E11" s="496">
        <f t="shared" si="1"/>
        <v>0</v>
      </c>
      <c r="F11" s="1182"/>
      <c r="G11" s="1182"/>
      <c r="H11" s="496">
        <f t="shared" si="2"/>
        <v>0</v>
      </c>
      <c r="I11" s="1314"/>
      <c r="J11" s="1210">
        <f t="shared" si="3"/>
        <v>0</v>
      </c>
      <c r="K11" s="2312"/>
      <c r="L11" s="225" t="str">
        <f t="shared" si="0"/>
        <v xml:space="preserve"> </v>
      </c>
    </row>
    <row r="12" spans="1:12" s="311" customFormat="1" ht="15" customHeight="1">
      <c r="A12" s="1354">
        <v>4</v>
      </c>
      <c r="B12" s="1303"/>
      <c r="C12" s="1182"/>
      <c r="D12" s="1209"/>
      <c r="E12" s="496">
        <f t="shared" si="1"/>
        <v>0</v>
      </c>
      <c r="F12" s="1182"/>
      <c r="G12" s="1182"/>
      <c r="H12" s="496">
        <f t="shared" si="2"/>
        <v>0</v>
      </c>
      <c r="I12" s="1209"/>
      <c r="J12" s="1210">
        <f t="shared" si="3"/>
        <v>0</v>
      </c>
      <c r="K12" s="2312"/>
      <c r="L12" s="225" t="str">
        <f t="shared" si="0"/>
        <v xml:space="preserve"> </v>
      </c>
    </row>
    <row r="13" spans="1:12" s="311" customFormat="1" ht="15" customHeight="1">
      <c r="A13" s="1354">
        <v>5</v>
      </c>
      <c r="B13" s="1303"/>
      <c r="C13" s="1182"/>
      <c r="D13" s="1209"/>
      <c r="E13" s="496">
        <f t="shared" si="1"/>
        <v>0</v>
      </c>
      <c r="F13" s="1182"/>
      <c r="G13" s="1182"/>
      <c r="H13" s="496">
        <f t="shared" si="2"/>
        <v>0</v>
      </c>
      <c r="I13" s="1209"/>
      <c r="J13" s="1210">
        <f t="shared" si="3"/>
        <v>0</v>
      </c>
      <c r="K13" s="2312"/>
      <c r="L13" s="225" t="str">
        <f t="shared" si="0"/>
        <v xml:space="preserve"> </v>
      </c>
    </row>
    <row r="14" spans="1:12" s="311" customFormat="1" ht="15" customHeight="1">
      <c r="A14" s="1354">
        <v>6</v>
      </c>
      <c r="B14" s="1303"/>
      <c r="C14" s="1182"/>
      <c r="D14" s="1209"/>
      <c r="E14" s="496">
        <f t="shared" si="1"/>
        <v>0</v>
      </c>
      <c r="F14" s="1182"/>
      <c r="G14" s="1182"/>
      <c r="H14" s="496">
        <f t="shared" si="2"/>
        <v>0</v>
      </c>
      <c r="I14" s="1209"/>
      <c r="J14" s="1210">
        <f t="shared" si="3"/>
        <v>0</v>
      </c>
      <c r="K14" s="2312"/>
      <c r="L14" s="225" t="str">
        <f t="shared" si="0"/>
        <v xml:space="preserve"> </v>
      </c>
    </row>
    <row r="15" spans="1:12" s="311" customFormat="1" ht="15" customHeight="1">
      <c r="A15" s="1354">
        <v>7</v>
      </c>
      <c r="B15" s="1303"/>
      <c r="C15" s="1182"/>
      <c r="D15" s="1209"/>
      <c r="E15" s="496">
        <f t="shared" si="1"/>
        <v>0</v>
      </c>
      <c r="F15" s="1182"/>
      <c r="G15" s="1182"/>
      <c r="H15" s="496">
        <f t="shared" si="2"/>
        <v>0</v>
      </c>
      <c r="I15" s="1209"/>
      <c r="J15" s="1210">
        <f t="shared" si="3"/>
        <v>0</v>
      </c>
      <c r="K15" s="2312"/>
      <c r="L15" s="225" t="str">
        <f t="shared" si="0"/>
        <v xml:space="preserve"> </v>
      </c>
    </row>
    <row r="16" spans="1:12" s="311" customFormat="1" ht="15" customHeight="1">
      <c r="A16" s="1354">
        <v>8</v>
      </c>
      <c r="B16" s="1303"/>
      <c r="C16" s="1182"/>
      <c r="D16" s="1209"/>
      <c r="E16" s="496">
        <f t="shared" si="1"/>
        <v>0</v>
      </c>
      <c r="F16" s="1182"/>
      <c r="G16" s="1182"/>
      <c r="H16" s="496">
        <f t="shared" si="2"/>
        <v>0</v>
      </c>
      <c r="I16" s="1209"/>
      <c r="J16" s="1210">
        <f t="shared" si="3"/>
        <v>0</v>
      </c>
      <c r="K16" s="2312"/>
      <c r="L16" s="225" t="str">
        <f t="shared" si="0"/>
        <v xml:space="preserve"> </v>
      </c>
    </row>
    <row r="17" spans="1:12" s="311" customFormat="1" ht="15" customHeight="1">
      <c r="A17" s="1354">
        <v>9</v>
      </c>
      <c r="B17" s="1303"/>
      <c r="C17" s="1182"/>
      <c r="D17" s="1209"/>
      <c r="E17" s="496">
        <f t="shared" si="1"/>
        <v>0</v>
      </c>
      <c r="F17" s="1182"/>
      <c r="G17" s="1182"/>
      <c r="H17" s="496">
        <f t="shared" si="2"/>
        <v>0</v>
      </c>
      <c r="I17" s="1209"/>
      <c r="J17" s="1210">
        <f t="shared" si="3"/>
        <v>0</v>
      </c>
      <c r="K17" s="2312"/>
      <c r="L17" s="225" t="str">
        <f t="shared" si="0"/>
        <v xml:space="preserve"> </v>
      </c>
    </row>
    <row r="18" spans="1:12" s="311" customFormat="1" ht="15" customHeight="1">
      <c r="A18" s="1354">
        <v>10</v>
      </c>
      <c r="B18" s="1303"/>
      <c r="C18" s="1182"/>
      <c r="D18" s="1209"/>
      <c r="E18" s="496">
        <f t="shared" si="1"/>
        <v>0</v>
      </c>
      <c r="F18" s="1182"/>
      <c r="G18" s="1182"/>
      <c r="H18" s="496">
        <f t="shared" si="2"/>
        <v>0</v>
      </c>
      <c r="I18" s="1209"/>
      <c r="J18" s="1210"/>
      <c r="K18" s="2312"/>
      <c r="L18" s="225"/>
    </row>
    <row r="19" spans="1:12" s="522" customFormat="1" ht="15" customHeight="1">
      <c r="A19" s="2293"/>
      <c r="B19" s="1313"/>
      <c r="C19" s="1187"/>
      <c r="D19" s="1315"/>
      <c r="E19" s="1187"/>
      <c r="F19" s="1187"/>
      <c r="G19" s="1187"/>
      <c r="H19" s="1187"/>
      <c r="I19" s="1315"/>
      <c r="J19" s="1315"/>
      <c r="K19" s="2313"/>
      <c r="L19" s="628"/>
    </row>
    <row r="20" spans="1:12" s="293" customFormat="1" ht="15" customHeight="1" thickBot="1">
      <c r="A20" s="2845" t="s">
        <v>3</v>
      </c>
      <c r="B20" s="2846"/>
      <c r="C20" s="2314">
        <f>SUM(C9:C19)</f>
        <v>0</v>
      </c>
      <c r="D20" s="2314">
        <f t="shared" ref="D20:J20" si="4">SUM(D9:D19)</f>
        <v>0</v>
      </c>
      <c r="E20" s="2314">
        <f t="shared" si="4"/>
        <v>0</v>
      </c>
      <c r="F20" s="2314">
        <f t="shared" si="4"/>
        <v>0</v>
      </c>
      <c r="G20" s="2314">
        <f t="shared" si="4"/>
        <v>0</v>
      </c>
      <c r="H20" s="2314">
        <f t="shared" si="4"/>
        <v>0</v>
      </c>
      <c r="I20" s="2314">
        <f t="shared" si="4"/>
        <v>0</v>
      </c>
      <c r="J20" s="2314">
        <f t="shared" si="4"/>
        <v>0</v>
      </c>
      <c r="K20" s="625">
        <f>SUM(K9:K18)</f>
        <v>0</v>
      </c>
      <c r="L20" s="314" t="str">
        <f>IF(K20&lt;0,"负数"," ")</f>
        <v xml:space="preserve"> </v>
      </c>
    </row>
    <row r="21" spans="1:12" ht="15" customHeight="1">
      <c r="A21" s="597" t="s">
        <v>2481</v>
      </c>
    </row>
    <row r="22" spans="1:12" ht="12" customHeight="1">
      <c r="A22" s="2655" t="s">
        <v>2480</v>
      </c>
    </row>
  </sheetData>
  <sheetProtection formatColumns="0" formatRows="0" deleteRows="0" autoFilter="0"/>
  <mergeCells count="7">
    <mergeCell ref="K7:K8"/>
    <mergeCell ref="A20:B20"/>
    <mergeCell ref="C7:E7"/>
    <mergeCell ref="H7:J7"/>
    <mergeCell ref="A7:A8"/>
    <mergeCell ref="B7:B8"/>
    <mergeCell ref="F7:G7"/>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pageSetUpPr fitToPage="1"/>
  </sheetPr>
  <dimension ref="A1:I25"/>
  <sheetViews>
    <sheetView showZeros="0" view="pageBreakPreview" zoomScaleSheetLayoutView="100" workbookViewId="0">
      <selection activeCell="G24" sqref="G24"/>
    </sheetView>
  </sheetViews>
  <sheetFormatPr defaultColWidth="9.140625" defaultRowHeight="12" customHeight="1"/>
  <cols>
    <col min="1" max="2" width="11.42578125" style="223" customWidth="1"/>
    <col min="3" max="3" width="13.85546875" style="223" customWidth="1"/>
    <col min="4" max="4" width="21.28515625" style="223" customWidth="1"/>
    <col min="5" max="5" width="20.28515625" style="223" customWidth="1"/>
    <col min="6" max="6" width="21.140625" style="223" customWidth="1"/>
    <col min="7" max="7" width="18.7109375" style="223" customWidth="1"/>
    <col min="8" max="8" width="17.140625" style="223" customWidth="1"/>
    <col min="9" max="9" width="9.140625" style="223" customWidth="1"/>
    <col min="10" max="16384" width="9.140625" style="223"/>
  </cols>
  <sheetData>
    <row r="1" spans="1:9" s="293" customFormat="1" ht="15" customHeight="1">
      <c r="A1" s="2691" t="str">
        <f>HYPERLINK("#资产表审定!A1","返回资产表审定")</f>
        <v>返回资产表审定</v>
      </c>
      <c r="B1" s="2692" t="str">
        <f>HYPERLINK("#资产表原报!A1","返回资产表原报")</f>
        <v>返回资产表原报</v>
      </c>
      <c r="C1" s="292"/>
    </row>
    <row r="2" spans="1:9" s="294" customFormat="1" ht="30" customHeight="1">
      <c r="A2" s="2859" t="s">
        <v>1200</v>
      </c>
      <c r="B2" s="2859"/>
      <c r="C2" s="2859"/>
      <c r="D2" s="2859"/>
      <c r="E2" s="2859"/>
      <c r="F2" s="2859"/>
      <c r="G2" s="2859"/>
      <c r="H2" s="2859"/>
    </row>
    <row r="3" spans="1:9" s="935" customFormat="1" ht="11.25">
      <c r="A3" s="943"/>
      <c r="B3" s="943"/>
      <c r="C3" s="943"/>
      <c r="D3" s="943"/>
      <c r="E3" s="943"/>
      <c r="F3" s="943"/>
      <c r="G3" s="943"/>
      <c r="H3" s="944" t="str">
        <f>"单位："&amp;表头!$C$5</f>
        <v>单位：人民币元</v>
      </c>
    </row>
    <row r="4" spans="1:9" s="951" customFormat="1">
      <c r="A4" s="1155" t="str">
        <f>"客户："&amp;表头!C3</f>
        <v>客户：</v>
      </c>
      <c r="B4" s="1155"/>
      <c r="C4" s="1155"/>
      <c r="D4" s="946"/>
      <c r="E4" s="948" t="str">
        <f>"编制人员："&amp;表头!$C$6</f>
        <v>编制人员：</v>
      </c>
      <c r="F4" s="1312"/>
      <c r="G4" s="950" t="s">
        <v>1460</v>
      </c>
      <c r="H4" s="11" t="s">
        <v>2031</v>
      </c>
    </row>
    <row r="5" spans="1:9" s="951" customFormat="1" ht="11.25">
      <c r="A5" s="1155" t="str">
        <f>"报表截止日："&amp;TEXT(表头!C4,"yyyy-mm-dd")</f>
        <v>报表截止日：2019-12-31</v>
      </c>
      <c r="B5" s="1155"/>
      <c r="C5" s="1155"/>
      <c r="D5" s="946"/>
      <c r="E5" s="948" t="str">
        <f>"会计主管："&amp;表头!$C$7</f>
        <v>会计主管：</v>
      </c>
      <c r="F5" s="946"/>
      <c r="G5" s="950" t="s">
        <v>1461</v>
      </c>
      <c r="H5" s="946"/>
    </row>
    <row r="6" spans="1:9" s="306" customFormat="1" ht="12.75" customHeight="1" thickBot="1">
      <c r="A6" s="14"/>
      <c r="B6" s="14"/>
      <c r="C6" s="14"/>
      <c r="D6" s="14"/>
      <c r="E6" s="14"/>
      <c r="F6" s="14"/>
      <c r="G6" s="14"/>
      <c r="H6" s="14"/>
    </row>
    <row r="7" spans="1:9" s="467" customFormat="1" ht="19.7" customHeight="1">
      <c r="A7" s="2857" t="s">
        <v>958</v>
      </c>
      <c r="B7" s="2855"/>
      <c r="C7" s="2855"/>
      <c r="D7" s="2315" t="s">
        <v>959</v>
      </c>
      <c r="E7" s="2315" t="s">
        <v>960</v>
      </c>
      <c r="F7" s="2315" t="s">
        <v>961</v>
      </c>
      <c r="G7" s="2855" t="s">
        <v>962</v>
      </c>
      <c r="H7" s="2860" t="s">
        <v>7</v>
      </c>
      <c r="I7" s="464"/>
    </row>
    <row r="8" spans="1:9" s="311" customFormat="1" ht="30" customHeight="1">
      <c r="A8" s="2858"/>
      <c r="B8" s="2856"/>
      <c r="C8" s="2856"/>
      <c r="D8" s="498" t="s">
        <v>963</v>
      </c>
      <c r="E8" s="498" t="s">
        <v>964</v>
      </c>
      <c r="F8" s="498" t="s">
        <v>965</v>
      </c>
      <c r="G8" s="2856"/>
      <c r="H8" s="2861"/>
      <c r="I8" s="225"/>
    </row>
    <row r="9" spans="1:9" s="311" customFormat="1" ht="15" customHeight="1">
      <c r="A9" s="2862" t="s">
        <v>977</v>
      </c>
      <c r="B9" s="2863" t="s">
        <v>978</v>
      </c>
      <c r="C9" s="2863"/>
      <c r="D9" s="1235"/>
      <c r="E9" s="1235"/>
      <c r="F9" s="1235"/>
      <c r="G9" s="1240">
        <f>SUM(D9:F9)</f>
        <v>0</v>
      </c>
      <c r="H9" s="2316"/>
      <c r="I9" s="225"/>
    </row>
    <row r="10" spans="1:9" s="311" customFormat="1" ht="15" customHeight="1">
      <c r="A10" s="2862"/>
      <c r="B10" s="2863" t="s">
        <v>1201</v>
      </c>
      <c r="C10" s="2863"/>
      <c r="D10" s="1316"/>
      <c r="E10" s="1316"/>
      <c r="F10" s="1316"/>
      <c r="G10" s="1240">
        <f>SUM(D10:F10)</f>
        <v>0</v>
      </c>
      <c r="H10" s="2316"/>
      <c r="I10" s="225"/>
    </row>
    <row r="11" spans="1:9" s="311" customFormat="1" ht="15" customHeight="1">
      <c r="A11" s="2862"/>
      <c r="B11" s="2863" t="s">
        <v>979</v>
      </c>
      <c r="C11" s="2863"/>
      <c r="D11" s="1240">
        <f>D9+D10</f>
        <v>0</v>
      </c>
      <c r="E11" s="1240">
        <f>E9+E10</f>
        <v>0</v>
      </c>
      <c r="F11" s="1240">
        <f>F9+F10</f>
        <v>0</v>
      </c>
      <c r="G11" s="1240">
        <f>SUM(D11:F11)</f>
        <v>0</v>
      </c>
      <c r="H11" s="2317"/>
      <c r="I11" s="225"/>
    </row>
    <row r="12" spans="1:9" s="311" customFormat="1" ht="15" customHeight="1">
      <c r="A12" s="2862" t="s">
        <v>980</v>
      </c>
      <c r="B12" s="499" t="s">
        <v>2637</v>
      </c>
      <c r="C12" s="499"/>
      <c r="D12" s="1240">
        <f>-D13-D14+D16</f>
        <v>0</v>
      </c>
      <c r="E12" s="1240">
        <f>E13-E14-E16+E15</f>
        <v>0</v>
      </c>
      <c r="F12" s="1240">
        <f>F14-F15-F16</f>
        <v>0</v>
      </c>
      <c r="G12" s="1240">
        <f>SUM(D12:F12)</f>
        <v>0</v>
      </c>
      <c r="H12" s="2317"/>
      <c r="I12" s="225"/>
    </row>
    <row r="13" spans="1:9" s="311" customFormat="1" ht="15" customHeight="1">
      <c r="A13" s="2862"/>
      <c r="B13" s="499" t="s">
        <v>973</v>
      </c>
      <c r="C13" s="499"/>
      <c r="D13" s="1235"/>
      <c r="E13" s="1235"/>
      <c r="F13" s="2317"/>
      <c r="G13" s="1240">
        <f t="shared" ref="G13:G20" si="0">SUM(D13:F13)</f>
        <v>0</v>
      </c>
      <c r="H13" s="2316"/>
      <c r="I13" s="225"/>
    </row>
    <row r="14" spans="1:9" s="311" customFormat="1" ht="15" customHeight="1">
      <c r="A14" s="2862"/>
      <c r="B14" s="2103" t="s">
        <v>974</v>
      </c>
      <c r="C14" s="2103"/>
      <c r="D14" s="1235"/>
      <c r="E14" s="1235"/>
      <c r="F14" s="2316"/>
      <c r="G14" s="1240">
        <f>SUM(D14:F14)</f>
        <v>0</v>
      </c>
      <c r="H14" s="2316"/>
      <c r="I14" s="225"/>
    </row>
    <row r="15" spans="1:9" s="311" customFormat="1" ht="15" customHeight="1">
      <c r="A15" s="2862"/>
      <c r="B15" s="2103" t="s">
        <v>975</v>
      </c>
      <c r="C15" s="2103"/>
      <c r="D15" s="2317"/>
      <c r="E15" s="2724"/>
      <c r="F15" s="1235"/>
      <c r="G15" s="1240">
        <f t="shared" si="0"/>
        <v>0</v>
      </c>
      <c r="H15" s="2316"/>
      <c r="I15" s="225"/>
    </row>
    <row r="16" spans="1:9" s="311" customFormat="1" ht="15" customHeight="1">
      <c r="A16" s="2862"/>
      <c r="B16" s="2103" t="s">
        <v>976</v>
      </c>
      <c r="C16" s="2103"/>
      <c r="D16" s="1235"/>
      <c r="E16" s="1235"/>
      <c r="F16" s="1235"/>
      <c r="G16" s="1240">
        <f t="shared" si="0"/>
        <v>0</v>
      </c>
      <c r="H16" s="2316"/>
      <c r="I16" s="225"/>
    </row>
    <row r="17" spans="1:9" s="311" customFormat="1" ht="15" customHeight="1">
      <c r="A17" s="2862"/>
      <c r="B17" s="2869" t="s">
        <v>2639</v>
      </c>
      <c r="C17" s="2870"/>
      <c r="D17" s="1240">
        <f>D11+D12</f>
        <v>0</v>
      </c>
      <c r="E17" s="1240">
        <f t="shared" ref="E17:F17" si="1">E11+E12</f>
        <v>0</v>
      </c>
      <c r="F17" s="1240">
        <f t="shared" si="1"/>
        <v>0</v>
      </c>
      <c r="G17" s="1240">
        <f>SUM(D17:F17)</f>
        <v>0</v>
      </c>
      <c r="H17" s="2317"/>
      <c r="I17" s="225"/>
    </row>
    <row r="18" spans="1:9" s="311" customFormat="1" ht="15" customHeight="1">
      <c r="A18" s="2862"/>
      <c r="B18" s="2863" t="s">
        <v>967</v>
      </c>
      <c r="C18" s="2863"/>
      <c r="D18" s="1235"/>
      <c r="E18" s="1235"/>
      <c r="F18" s="1235"/>
      <c r="G18" s="1240">
        <f t="shared" si="0"/>
        <v>0</v>
      </c>
      <c r="H18" s="2316"/>
      <c r="I18" s="225"/>
    </row>
    <row r="19" spans="1:9" s="311" customFormat="1" ht="15" customHeight="1">
      <c r="A19" s="2862"/>
      <c r="B19" s="2863" t="s">
        <v>968</v>
      </c>
      <c r="C19" s="2863"/>
      <c r="D19" s="1235"/>
      <c r="E19" s="1235"/>
      <c r="F19" s="1235"/>
      <c r="G19" s="1240">
        <f t="shared" si="0"/>
        <v>0</v>
      </c>
      <c r="H19" s="2316"/>
      <c r="I19" s="225"/>
    </row>
    <row r="20" spans="1:9" s="311" customFormat="1" ht="15" customHeight="1">
      <c r="A20" s="2862"/>
      <c r="B20" s="2863" t="s">
        <v>969</v>
      </c>
      <c r="C20" s="2863"/>
      <c r="D20" s="1235"/>
      <c r="E20" s="1235"/>
      <c r="F20" s="1235"/>
      <c r="G20" s="1240">
        <f t="shared" si="0"/>
        <v>0</v>
      </c>
      <c r="H20" s="2316"/>
      <c r="I20" s="225"/>
    </row>
    <row r="21" spans="1:9" s="311" customFormat="1" ht="15" customHeight="1">
      <c r="A21" s="2862"/>
      <c r="B21" s="2863" t="s">
        <v>970</v>
      </c>
      <c r="C21" s="2863"/>
      <c r="D21" s="1182"/>
      <c r="E21" s="1182"/>
      <c r="F21" s="1182"/>
      <c r="G21" s="1240">
        <f>SUM(D21:F21)</f>
        <v>0</v>
      </c>
      <c r="H21" s="2316"/>
      <c r="I21" s="225"/>
    </row>
    <row r="22" spans="1:9" s="311" customFormat="1" ht="15" customHeight="1">
      <c r="A22" s="2862"/>
      <c r="B22" s="2863" t="s">
        <v>971</v>
      </c>
      <c r="C22" s="2863"/>
      <c r="D22" s="1182"/>
      <c r="E22" s="1182"/>
      <c r="F22" s="1182"/>
      <c r="G22" s="1240">
        <f t="shared" ref="G22:G24" si="2">SUM(D22:F22)</f>
        <v>0</v>
      </c>
      <c r="H22" s="2316"/>
      <c r="I22" s="225"/>
    </row>
    <row r="23" spans="1:9" ht="15" customHeight="1">
      <c r="A23" s="2862" t="s">
        <v>981</v>
      </c>
      <c r="B23" s="2863" t="s">
        <v>972</v>
      </c>
      <c r="C23" s="2863"/>
      <c r="D23" s="1317">
        <f>D17+D18-D19-D20-D21</f>
        <v>0</v>
      </c>
      <c r="E23" s="1317">
        <f t="shared" ref="E23:F23" si="3">E17+E18-E19-E20-E21</f>
        <v>0</v>
      </c>
      <c r="F23" s="1317">
        <f t="shared" si="3"/>
        <v>0</v>
      </c>
      <c r="G23" s="1240">
        <f t="shared" si="2"/>
        <v>0</v>
      </c>
      <c r="H23" s="2318"/>
      <c r="I23" s="225"/>
    </row>
    <row r="24" spans="1:9" ht="15" customHeight="1">
      <c r="A24" s="2862"/>
      <c r="B24" s="2865" t="s">
        <v>1202</v>
      </c>
      <c r="C24" s="2866"/>
      <c r="D24" s="1318"/>
      <c r="E24" s="1318"/>
      <c r="F24" s="1318"/>
      <c r="G24" s="1240">
        <f t="shared" si="2"/>
        <v>0</v>
      </c>
      <c r="H24" s="2318"/>
    </row>
    <row r="25" spans="1:9" ht="15" customHeight="1" thickBot="1">
      <c r="A25" s="2864"/>
      <c r="B25" s="2867" t="s">
        <v>1203</v>
      </c>
      <c r="C25" s="2868"/>
      <c r="D25" s="2319">
        <f>D23+D24</f>
        <v>0</v>
      </c>
      <c r="E25" s="2319">
        <f>E23+E24</f>
        <v>0</v>
      </c>
      <c r="F25" s="2319">
        <f>F23+F24</f>
        <v>0</v>
      </c>
      <c r="G25" s="2319">
        <f>G23+G24</f>
        <v>0</v>
      </c>
      <c r="H25" s="2320"/>
    </row>
  </sheetData>
  <sheetProtection formatColumns="0" formatRows="0" deleteRows="0" autoFilter="0"/>
  <mergeCells count="19">
    <mergeCell ref="A23:A25"/>
    <mergeCell ref="B23:C23"/>
    <mergeCell ref="B21:C21"/>
    <mergeCell ref="B22:C22"/>
    <mergeCell ref="A12:A22"/>
    <mergeCell ref="B24:C24"/>
    <mergeCell ref="B25:C25"/>
    <mergeCell ref="B18:C18"/>
    <mergeCell ref="B19:C19"/>
    <mergeCell ref="B20:C20"/>
    <mergeCell ref="B17:C17"/>
    <mergeCell ref="G7:G8"/>
    <mergeCell ref="A7:C8"/>
    <mergeCell ref="A2:H2"/>
    <mergeCell ref="H7:H8"/>
    <mergeCell ref="A9:A11"/>
    <mergeCell ref="B9:C9"/>
    <mergeCell ref="B10:C10"/>
    <mergeCell ref="B11:C11"/>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pageSetUpPr fitToPage="1"/>
  </sheetPr>
  <dimension ref="A1:AF985"/>
  <sheetViews>
    <sheetView showZeros="0" view="pageBreakPreview" zoomScaleSheetLayoutView="100" workbookViewId="0">
      <selection activeCell="M22" sqref="M22"/>
    </sheetView>
  </sheetViews>
  <sheetFormatPr defaultColWidth="9.140625" defaultRowHeight="12" customHeight="1"/>
  <cols>
    <col min="1" max="1" width="5.7109375" style="430" customWidth="1"/>
    <col min="2" max="2" width="11.42578125" style="223" customWidth="1"/>
    <col min="3" max="3" width="11.28515625" style="223" customWidth="1"/>
    <col min="4" max="18" width="10.5703125" style="475" customWidth="1"/>
    <col min="19" max="23" width="9.140625" style="223"/>
    <col min="24" max="24" width="12.7109375" style="223" customWidth="1"/>
    <col min="25" max="28" width="9.140625" style="223"/>
    <col min="29" max="31" width="14.85546875" style="223" bestFit="1" customWidth="1"/>
    <col min="32" max="16384" width="9.140625" style="223"/>
  </cols>
  <sheetData>
    <row r="1" spans="1:32" s="629" customFormat="1" ht="15" customHeight="1">
      <c r="A1" s="2691" t="str">
        <f>HYPERLINK("#资产表审定!A1","返回资产表审定")</f>
        <v>返回资产表审定</v>
      </c>
      <c r="B1" s="2692" t="str">
        <f>HYPERLINK("#资产表原报!A1","返回资产表原报")</f>
        <v>返回资产表原报</v>
      </c>
      <c r="D1" s="630"/>
      <c r="E1" s="630"/>
      <c r="F1" s="630"/>
      <c r="G1" s="630"/>
      <c r="H1" s="630"/>
      <c r="I1" s="630"/>
      <c r="J1" s="630"/>
      <c r="K1" s="630"/>
      <c r="L1" s="630"/>
      <c r="M1" s="630"/>
      <c r="N1" s="630"/>
      <c r="O1" s="630"/>
      <c r="P1" s="630"/>
      <c r="Q1" s="630"/>
      <c r="R1" s="630"/>
      <c r="X1" s="293"/>
    </row>
    <row r="2" spans="1:32" s="593" customFormat="1" ht="30" customHeight="1">
      <c r="A2" s="632" t="s">
        <v>2190</v>
      </c>
      <c r="B2" s="547"/>
      <c r="C2" s="576"/>
      <c r="D2" s="576"/>
      <c r="E2" s="576"/>
      <c r="F2" s="576"/>
      <c r="G2" s="576"/>
      <c r="H2" s="576"/>
      <c r="I2" s="576"/>
      <c r="J2" s="576"/>
      <c r="K2" s="576"/>
      <c r="L2" s="576"/>
      <c r="M2" s="576"/>
      <c r="N2" s="576"/>
      <c r="O2" s="576"/>
      <c r="P2" s="576"/>
      <c r="Q2" s="576"/>
      <c r="R2" s="576"/>
      <c r="S2" s="576"/>
      <c r="T2" s="576"/>
      <c r="U2" s="576"/>
      <c r="V2" s="576"/>
      <c r="W2" s="576"/>
      <c r="X2" s="294"/>
    </row>
    <row r="3" spans="1:32" s="935" customFormat="1">
      <c r="A3" s="1215"/>
      <c r="B3" s="943"/>
      <c r="C3" s="1172"/>
      <c r="D3" s="1172"/>
      <c r="E3" s="1172"/>
      <c r="F3" s="1172"/>
      <c r="G3" s="1172"/>
      <c r="H3" s="1172"/>
      <c r="I3" s="1172"/>
      <c r="J3" s="1172"/>
      <c r="K3" s="1172"/>
      <c r="L3" s="1172"/>
      <c r="M3" s="1169"/>
      <c r="N3" s="1169"/>
      <c r="O3" s="1169"/>
      <c r="P3" s="1169"/>
      <c r="Q3" s="1169"/>
      <c r="R3" s="1169"/>
      <c r="S3" s="1169"/>
      <c r="T3" s="1167"/>
      <c r="U3" s="1252"/>
      <c r="V3" s="1252"/>
      <c r="W3" s="1198" t="str">
        <f>"单位："&amp;表头!$C$5</f>
        <v>单位：人民币元</v>
      </c>
      <c r="X3" s="223"/>
    </row>
    <row r="4" spans="1:32" s="951" customFormat="1">
      <c r="A4" s="1219" t="str">
        <f>"客户："&amp;表头!C3</f>
        <v>客户：</v>
      </c>
      <c r="B4" s="946"/>
      <c r="C4" s="1174"/>
      <c r="D4" s="1174"/>
      <c r="E4" s="1174"/>
      <c r="F4" s="1174"/>
      <c r="G4" s="1174"/>
      <c r="H4" s="1174"/>
      <c r="I4" s="1174"/>
      <c r="J4" s="1174"/>
      <c r="K4" s="1174"/>
      <c r="L4" s="1175" t="str">
        <f>"编制人员："&amp;表头!$C$6</f>
        <v>编制人员：</v>
      </c>
      <c r="M4" s="1169"/>
      <c r="N4" s="1169"/>
      <c r="O4" s="1169"/>
      <c r="P4" s="1169"/>
      <c r="Q4" s="1169"/>
      <c r="R4" s="1169"/>
      <c r="S4" s="1169"/>
      <c r="T4" s="1172"/>
      <c r="U4" s="1178" t="s">
        <v>2191</v>
      </c>
      <c r="V4" s="947"/>
      <c r="W4" s="2146" t="s">
        <v>2192</v>
      </c>
      <c r="X4" s="305"/>
    </row>
    <row r="5" spans="1:32" s="951" customFormat="1">
      <c r="A5" s="1219" t="str">
        <f>"报表截止日："&amp;TEXT(表头!C4,"yyyy-mm-dd")</f>
        <v>报表截止日：2019-12-31</v>
      </c>
      <c r="B5" s="946"/>
      <c r="C5" s="1172"/>
      <c r="D5" s="1172"/>
      <c r="E5" s="1172"/>
      <c r="F5" s="1172"/>
      <c r="G5" s="1172"/>
      <c r="H5" s="1172"/>
      <c r="I5" s="1172"/>
      <c r="J5" s="1172"/>
      <c r="K5" s="1172"/>
      <c r="L5" s="1175" t="str">
        <f>"会计主管："&amp;表头!$C$7</f>
        <v>会计主管：</v>
      </c>
      <c r="M5" s="1169"/>
      <c r="N5" s="1169"/>
      <c r="O5" s="1169"/>
      <c r="P5" s="1169"/>
      <c r="Q5" s="1169"/>
      <c r="R5" s="1169"/>
      <c r="S5" s="1169"/>
      <c r="T5" s="1172"/>
      <c r="U5" s="1178" t="s">
        <v>2193</v>
      </c>
      <c r="V5" s="947"/>
      <c r="W5" s="947"/>
      <c r="X5" s="305"/>
    </row>
    <row r="6" spans="1:32" s="306" customFormat="1" ht="12.75" customHeight="1" thickBot="1">
      <c r="A6" s="500"/>
      <c r="B6" s="14"/>
      <c r="C6" s="14"/>
      <c r="D6" s="473"/>
      <c r="E6" s="473"/>
      <c r="F6" s="473"/>
      <c r="G6" s="473"/>
      <c r="H6" s="473"/>
      <c r="I6" s="473"/>
      <c r="J6" s="473"/>
      <c r="K6" s="1175"/>
      <c r="L6" s="473"/>
      <c r="M6" s="473"/>
      <c r="N6" s="473"/>
      <c r="O6" s="473"/>
      <c r="P6" s="473"/>
      <c r="Q6" s="473"/>
      <c r="R6" s="473"/>
      <c r="S6" s="473"/>
      <c r="T6" s="473"/>
      <c r="U6" s="473"/>
      <c r="V6" s="473"/>
      <c r="W6" s="473"/>
    </row>
    <row r="7" spans="1:32" s="616" customFormat="1" ht="11.45" customHeight="1">
      <c r="A7" s="2822" t="s">
        <v>1165</v>
      </c>
      <c r="B7" s="2826" t="s">
        <v>1204</v>
      </c>
      <c r="C7" s="2873" t="s">
        <v>1205</v>
      </c>
      <c r="D7" s="2824" t="s">
        <v>1154</v>
      </c>
      <c r="E7" s="2826" t="s">
        <v>1159</v>
      </c>
      <c r="F7" s="2826"/>
      <c r="G7" s="2826"/>
      <c r="H7" s="2826"/>
      <c r="I7" s="2827"/>
      <c r="J7" s="2827"/>
      <c r="K7" s="2827"/>
      <c r="L7" s="2827"/>
      <c r="M7" s="2828" t="s">
        <v>1167</v>
      </c>
      <c r="N7" s="2826" t="s">
        <v>1168</v>
      </c>
      <c r="O7" s="2826" t="s">
        <v>1163</v>
      </c>
      <c r="P7" s="2826"/>
      <c r="Q7" s="2826"/>
      <c r="R7" s="2826"/>
      <c r="S7" s="2817"/>
      <c r="T7" s="2817"/>
      <c r="U7" s="2817"/>
      <c r="V7" s="2817"/>
      <c r="W7" s="2871" t="s">
        <v>2185</v>
      </c>
      <c r="X7" s="517" t="s">
        <v>2184</v>
      </c>
      <c r="Y7" s="616" t="s">
        <v>2199</v>
      </c>
    </row>
    <row r="8" spans="1:32" s="616" customFormat="1" ht="13.5" customHeight="1">
      <c r="A8" s="2823"/>
      <c r="B8" s="2830"/>
      <c r="C8" s="2874"/>
      <c r="D8" s="2825"/>
      <c r="E8" s="2044" t="s">
        <v>1155</v>
      </c>
      <c r="F8" s="2044" t="s">
        <v>1156</v>
      </c>
      <c r="G8" s="2044" t="s">
        <v>1157</v>
      </c>
      <c r="H8" s="2044" t="s">
        <v>955</v>
      </c>
      <c r="I8" s="617" t="s">
        <v>2182</v>
      </c>
      <c r="J8" s="617" t="s">
        <v>12</v>
      </c>
      <c r="K8" s="617" t="s">
        <v>11</v>
      </c>
      <c r="L8" s="617" t="s">
        <v>2183</v>
      </c>
      <c r="M8" s="2829"/>
      <c r="N8" s="2830"/>
      <c r="O8" s="2044" t="s">
        <v>135</v>
      </c>
      <c r="P8" s="2044" t="s">
        <v>1156</v>
      </c>
      <c r="Q8" s="2044" t="s">
        <v>1161</v>
      </c>
      <c r="R8" s="2044" t="s">
        <v>1162</v>
      </c>
      <c r="S8" s="661" t="str">
        <f>I8</f>
        <v>1年以内</v>
      </c>
      <c r="T8" s="661" t="str">
        <f>J8</f>
        <v>1-2年</v>
      </c>
      <c r="U8" s="661" t="str">
        <f>K8</f>
        <v>2-3年</v>
      </c>
      <c r="V8" s="661" t="str">
        <f>L8</f>
        <v>3年以上</v>
      </c>
      <c r="W8" s="2872"/>
      <c r="X8" s="224"/>
      <c r="Y8" s="661" t="s">
        <v>12</v>
      </c>
      <c r="Z8" s="661" t="s">
        <v>11</v>
      </c>
      <c r="AA8" s="661" t="s">
        <v>2622</v>
      </c>
      <c r="AC8" s="616" t="s">
        <v>2618</v>
      </c>
      <c r="AD8" s="616" t="s">
        <v>2619</v>
      </c>
      <c r="AE8" s="616" t="s">
        <v>2620</v>
      </c>
      <c r="AF8" s="616" t="s">
        <v>2621</v>
      </c>
    </row>
    <row r="9" spans="1:32" s="602" customFormat="1" ht="15" customHeight="1">
      <c r="A9" s="1968">
        <v>1</v>
      </c>
      <c r="B9" s="728"/>
      <c r="C9" s="728"/>
      <c r="D9" s="1224"/>
      <c r="E9" s="1275"/>
      <c r="F9" s="1277">
        <f>IF(E9&gt;0,0,-E9)</f>
        <v>0</v>
      </c>
      <c r="G9" s="1276"/>
      <c r="H9" s="1277">
        <f>E9+F9+G9</f>
        <v>0</v>
      </c>
      <c r="I9" s="1278"/>
      <c r="J9" s="1278"/>
      <c r="K9" s="1278"/>
      <c r="L9" s="1278"/>
      <c r="M9" s="1278"/>
      <c r="N9" s="1278"/>
      <c r="O9" s="1279">
        <f t="shared" ref="O9:O28" si="0">E9+M9-N9</f>
        <v>0</v>
      </c>
      <c r="P9" s="1277">
        <f>IF(O9&gt;0,0,-O9)</f>
        <v>0</v>
      </c>
      <c r="Q9" s="1280"/>
      <c r="R9" s="1279">
        <f>SUM(O9:Q9)</f>
        <v>0</v>
      </c>
      <c r="S9" s="1278"/>
      <c r="T9" s="1281"/>
      <c r="U9" s="1281"/>
      <c r="V9" s="1281"/>
      <c r="W9" s="1278"/>
      <c r="X9" s="318">
        <f>SUM(S9:V9)-R9</f>
        <v>0</v>
      </c>
      <c r="Y9" s="602" t="b">
        <f>IF(T9&lt;=I9,TRUE,FALSE)</f>
        <v>1</v>
      </c>
      <c r="Z9" s="602" t="b">
        <f>IF(U9&lt;=J9,TRUE,FALSE)</f>
        <v>1</v>
      </c>
      <c r="AA9" s="602" t="b">
        <f>IF(V9&lt;=L9+K9,TRUE,FALSE)</f>
        <v>1</v>
      </c>
      <c r="AC9" s="2721">
        <f>E9-I9-J9-K9-L9</f>
        <v>0</v>
      </c>
      <c r="AD9" s="2721">
        <f>H9-I9-J9-K9-L9</f>
        <v>0</v>
      </c>
      <c r="AE9" s="2721">
        <f>O9-S9-T9-U9-V9</f>
        <v>0</v>
      </c>
      <c r="AF9" s="2721">
        <f>R9-S9-T9-U9-V9</f>
        <v>0</v>
      </c>
    </row>
    <row r="10" spans="1:32" s="602" customFormat="1" ht="15" customHeight="1">
      <c r="A10" s="1968">
        <v>2</v>
      </c>
      <c r="B10" s="728"/>
      <c r="C10" s="728"/>
      <c r="D10" s="1224"/>
      <c r="E10" s="1275"/>
      <c r="F10" s="1277">
        <f t="shared" ref="F10:F28" si="1">IF(E10&gt;0,0,-E10)</f>
        <v>0</v>
      </c>
      <c r="G10" s="1276"/>
      <c r="H10" s="1277">
        <f t="shared" ref="H10:H28" si="2">E10+F10+G10</f>
        <v>0</v>
      </c>
      <c r="I10" s="1278"/>
      <c r="J10" s="1278"/>
      <c r="K10" s="1278"/>
      <c r="L10" s="1278"/>
      <c r="M10" s="1278"/>
      <c r="N10" s="1278"/>
      <c r="O10" s="1279">
        <f t="shared" si="0"/>
        <v>0</v>
      </c>
      <c r="P10" s="1277">
        <f t="shared" ref="P10:P28" si="3">IF(O10&gt;0,0,-O10)</f>
        <v>0</v>
      </c>
      <c r="Q10" s="1280"/>
      <c r="R10" s="1279">
        <f t="shared" ref="R10:R28" si="4">SUM(O10:Q10)</f>
        <v>0</v>
      </c>
      <c r="S10" s="1278"/>
      <c r="T10" s="1281"/>
      <c r="U10" s="1281"/>
      <c r="V10" s="1281"/>
      <c r="W10" s="1278"/>
      <c r="X10" s="318">
        <f t="shared" ref="X10:X12" si="5">SUM(S10:V10)-R10</f>
        <v>0</v>
      </c>
      <c r="Y10" s="602" t="b">
        <f t="shared" ref="Y10:Y29" si="6">IF(T10&lt;=I10,TRUE,FALSE)</f>
        <v>1</v>
      </c>
      <c r="Z10" s="602" t="b">
        <f t="shared" ref="Z10:Z29" si="7">IF(U10&lt;=J10,TRUE,FALSE)</f>
        <v>1</v>
      </c>
      <c r="AA10" s="602" t="b">
        <f t="shared" ref="AA10:AA29" si="8">IF(V10&lt;=L10+K10,TRUE,FALSE)</f>
        <v>1</v>
      </c>
      <c r="AC10" s="2721">
        <f t="shared" ref="AC10:AC30" si="9">E10-I10-J10-K10-L10</f>
        <v>0</v>
      </c>
      <c r="AD10" s="2721">
        <f t="shared" ref="AD10:AD30" si="10">H10-I10-J10-K10-L10</f>
        <v>0</v>
      </c>
      <c r="AE10" s="2721">
        <f t="shared" ref="AE10:AE30" si="11">O10-S10-T10-U10-V10</f>
        <v>0</v>
      </c>
      <c r="AF10" s="2721">
        <f t="shared" ref="AF10:AF30" si="12">R10-S10-T10-U10-V10</f>
        <v>0</v>
      </c>
    </row>
    <row r="11" spans="1:32" s="602" customFormat="1" ht="15" customHeight="1">
      <c r="A11" s="1968">
        <v>3</v>
      </c>
      <c r="B11" s="728"/>
      <c r="C11" s="728"/>
      <c r="D11" s="1224"/>
      <c r="E11" s="1275"/>
      <c r="F11" s="1277">
        <f t="shared" si="1"/>
        <v>0</v>
      </c>
      <c r="G11" s="1276"/>
      <c r="H11" s="1277">
        <f t="shared" si="2"/>
        <v>0</v>
      </c>
      <c r="I11" s="1278"/>
      <c r="J11" s="1278"/>
      <c r="K11" s="1278"/>
      <c r="L11" s="1278"/>
      <c r="M11" s="1278"/>
      <c r="N11" s="1278"/>
      <c r="O11" s="1279">
        <f t="shared" si="0"/>
        <v>0</v>
      </c>
      <c r="P11" s="1277">
        <f t="shared" si="3"/>
        <v>0</v>
      </c>
      <c r="Q11" s="1280"/>
      <c r="R11" s="1279">
        <f t="shared" si="4"/>
        <v>0</v>
      </c>
      <c r="S11" s="1278"/>
      <c r="T11" s="1281"/>
      <c r="U11" s="1281"/>
      <c r="V11" s="1281"/>
      <c r="W11" s="1278"/>
      <c r="X11" s="318">
        <f t="shared" si="5"/>
        <v>0</v>
      </c>
      <c r="Y11" s="602" t="b">
        <f t="shared" si="6"/>
        <v>1</v>
      </c>
      <c r="Z11" s="602" t="b">
        <f t="shared" si="7"/>
        <v>1</v>
      </c>
      <c r="AA11" s="602" t="b">
        <f t="shared" si="8"/>
        <v>1</v>
      </c>
      <c r="AC11" s="2721">
        <f t="shared" si="9"/>
        <v>0</v>
      </c>
      <c r="AD11" s="2721">
        <f t="shared" si="10"/>
        <v>0</v>
      </c>
      <c r="AE11" s="2721">
        <f t="shared" si="11"/>
        <v>0</v>
      </c>
      <c r="AF11" s="2721">
        <f t="shared" si="12"/>
        <v>0</v>
      </c>
    </row>
    <row r="12" spans="1:32" s="602" customFormat="1" ht="15" customHeight="1">
      <c r="A12" s="1968">
        <v>4</v>
      </c>
      <c r="B12" s="728"/>
      <c r="C12" s="728"/>
      <c r="D12" s="1224"/>
      <c r="E12" s="1275"/>
      <c r="F12" s="1277">
        <f t="shared" si="1"/>
        <v>0</v>
      </c>
      <c r="G12" s="1276"/>
      <c r="H12" s="1277">
        <f t="shared" si="2"/>
        <v>0</v>
      </c>
      <c r="I12" s="1278"/>
      <c r="J12" s="1278"/>
      <c r="K12" s="1278"/>
      <c r="L12" s="1278"/>
      <c r="M12" s="1278"/>
      <c r="N12" s="1278"/>
      <c r="O12" s="1279">
        <f t="shared" si="0"/>
        <v>0</v>
      </c>
      <c r="P12" s="1277">
        <f t="shared" si="3"/>
        <v>0</v>
      </c>
      <c r="Q12" s="1280"/>
      <c r="R12" s="1279">
        <f t="shared" si="4"/>
        <v>0</v>
      </c>
      <c r="S12" s="1278"/>
      <c r="T12" s="1281"/>
      <c r="U12" s="1281"/>
      <c r="V12" s="1281"/>
      <c r="W12" s="1278"/>
      <c r="X12" s="318">
        <f t="shared" si="5"/>
        <v>0</v>
      </c>
      <c r="Y12" s="602" t="b">
        <f t="shared" si="6"/>
        <v>1</v>
      </c>
      <c r="Z12" s="602" t="b">
        <f t="shared" si="7"/>
        <v>1</v>
      </c>
      <c r="AA12" s="602" t="b">
        <f t="shared" si="8"/>
        <v>1</v>
      </c>
      <c r="AC12" s="2721">
        <f t="shared" si="9"/>
        <v>0</v>
      </c>
      <c r="AD12" s="2721">
        <f t="shared" si="10"/>
        <v>0</v>
      </c>
      <c r="AE12" s="2721">
        <f t="shared" si="11"/>
        <v>0</v>
      </c>
      <c r="AF12" s="2721">
        <f t="shared" si="12"/>
        <v>0</v>
      </c>
    </row>
    <row r="13" spans="1:32" s="602" customFormat="1" ht="15" customHeight="1">
      <c r="A13" s="1968">
        <v>5</v>
      </c>
      <c r="B13" s="728"/>
      <c r="C13" s="728"/>
      <c r="D13" s="1224"/>
      <c r="E13" s="1275"/>
      <c r="F13" s="1277">
        <f t="shared" si="1"/>
        <v>0</v>
      </c>
      <c r="G13" s="1276"/>
      <c r="H13" s="1277">
        <f t="shared" si="2"/>
        <v>0</v>
      </c>
      <c r="I13" s="1278"/>
      <c r="J13" s="1278"/>
      <c r="K13" s="1278"/>
      <c r="L13" s="1278"/>
      <c r="M13" s="1278"/>
      <c r="N13" s="1278"/>
      <c r="O13" s="1279">
        <f t="shared" si="0"/>
        <v>0</v>
      </c>
      <c r="P13" s="1277">
        <f t="shared" si="3"/>
        <v>0</v>
      </c>
      <c r="Q13" s="1280"/>
      <c r="R13" s="1279">
        <f t="shared" si="4"/>
        <v>0</v>
      </c>
      <c r="S13" s="1278"/>
      <c r="T13" s="1281"/>
      <c r="U13" s="1281"/>
      <c r="V13" s="1281"/>
      <c r="W13" s="1278"/>
      <c r="X13" s="318">
        <f t="shared" ref="X13:X22" si="13">SUM(S13:V13)-R13</f>
        <v>0</v>
      </c>
      <c r="Y13" s="602" t="b">
        <f t="shared" si="6"/>
        <v>1</v>
      </c>
      <c r="Z13" s="602" t="b">
        <f t="shared" si="7"/>
        <v>1</v>
      </c>
      <c r="AA13" s="602" t="b">
        <f t="shared" si="8"/>
        <v>1</v>
      </c>
      <c r="AC13" s="2721">
        <f t="shared" si="9"/>
        <v>0</v>
      </c>
      <c r="AD13" s="2721">
        <f t="shared" si="10"/>
        <v>0</v>
      </c>
      <c r="AE13" s="2721">
        <f t="shared" si="11"/>
        <v>0</v>
      </c>
      <c r="AF13" s="2721">
        <f t="shared" si="12"/>
        <v>0</v>
      </c>
    </row>
    <row r="14" spans="1:32" s="602" customFormat="1" ht="15" customHeight="1">
      <c r="A14" s="1968">
        <v>6</v>
      </c>
      <c r="B14" s="728"/>
      <c r="C14" s="728"/>
      <c r="D14" s="1224"/>
      <c r="E14" s="1275"/>
      <c r="F14" s="1277">
        <f t="shared" si="1"/>
        <v>0</v>
      </c>
      <c r="G14" s="1276"/>
      <c r="H14" s="1277">
        <f t="shared" si="2"/>
        <v>0</v>
      </c>
      <c r="I14" s="1278"/>
      <c r="J14" s="1278"/>
      <c r="K14" s="1278"/>
      <c r="L14" s="1278"/>
      <c r="M14" s="1278"/>
      <c r="N14" s="1278"/>
      <c r="O14" s="1279">
        <f t="shared" si="0"/>
        <v>0</v>
      </c>
      <c r="P14" s="1277">
        <f t="shared" si="3"/>
        <v>0</v>
      </c>
      <c r="Q14" s="1280"/>
      <c r="R14" s="1279">
        <f t="shared" si="4"/>
        <v>0</v>
      </c>
      <c r="S14" s="1278"/>
      <c r="T14" s="1281"/>
      <c r="U14" s="1281"/>
      <c r="V14" s="1281"/>
      <c r="W14" s="1278"/>
      <c r="X14" s="318">
        <f t="shared" si="13"/>
        <v>0</v>
      </c>
      <c r="Y14" s="602" t="b">
        <f t="shared" si="6"/>
        <v>1</v>
      </c>
      <c r="Z14" s="602" t="b">
        <f t="shared" si="7"/>
        <v>1</v>
      </c>
      <c r="AA14" s="602" t="b">
        <f t="shared" si="8"/>
        <v>1</v>
      </c>
      <c r="AC14" s="2721">
        <f t="shared" si="9"/>
        <v>0</v>
      </c>
      <c r="AD14" s="2721">
        <f t="shared" si="10"/>
        <v>0</v>
      </c>
      <c r="AE14" s="2721">
        <f t="shared" si="11"/>
        <v>0</v>
      </c>
      <c r="AF14" s="2721">
        <f t="shared" si="12"/>
        <v>0</v>
      </c>
    </row>
    <row r="15" spans="1:32" s="602" customFormat="1" ht="15" customHeight="1">
      <c r="A15" s="1968">
        <v>7</v>
      </c>
      <c r="B15" s="728"/>
      <c r="C15" s="728"/>
      <c r="D15" s="1224"/>
      <c r="E15" s="1275"/>
      <c r="F15" s="1277">
        <f t="shared" si="1"/>
        <v>0</v>
      </c>
      <c r="G15" s="1276"/>
      <c r="H15" s="1277">
        <f t="shared" si="2"/>
        <v>0</v>
      </c>
      <c r="I15" s="1278"/>
      <c r="J15" s="1278"/>
      <c r="K15" s="1278"/>
      <c r="L15" s="1278"/>
      <c r="M15" s="1278"/>
      <c r="N15" s="1278"/>
      <c r="O15" s="1279">
        <f t="shared" si="0"/>
        <v>0</v>
      </c>
      <c r="P15" s="1277">
        <f t="shared" si="3"/>
        <v>0</v>
      </c>
      <c r="Q15" s="1280"/>
      <c r="R15" s="1279">
        <f t="shared" si="4"/>
        <v>0</v>
      </c>
      <c r="S15" s="1278"/>
      <c r="T15" s="1281"/>
      <c r="U15" s="1281"/>
      <c r="V15" s="1281"/>
      <c r="W15" s="1278"/>
      <c r="X15" s="318">
        <f t="shared" si="13"/>
        <v>0</v>
      </c>
      <c r="Y15" s="602" t="b">
        <f t="shared" si="6"/>
        <v>1</v>
      </c>
      <c r="Z15" s="602" t="b">
        <f t="shared" si="7"/>
        <v>1</v>
      </c>
      <c r="AA15" s="602" t="b">
        <f t="shared" si="8"/>
        <v>1</v>
      </c>
      <c r="AC15" s="2721">
        <f t="shared" si="9"/>
        <v>0</v>
      </c>
      <c r="AD15" s="2721">
        <f t="shared" si="10"/>
        <v>0</v>
      </c>
      <c r="AE15" s="2721">
        <f t="shared" si="11"/>
        <v>0</v>
      </c>
      <c r="AF15" s="2721">
        <f t="shared" si="12"/>
        <v>0</v>
      </c>
    </row>
    <row r="16" spans="1:32" s="602" customFormat="1" ht="15" customHeight="1">
      <c r="A16" s="1968">
        <v>8</v>
      </c>
      <c r="B16" s="728"/>
      <c r="C16" s="728"/>
      <c r="D16" s="1224"/>
      <c r="E16" s="1275"/>
      <c r="F16" s="1277">
        <f t="shared" si="1"/>
        <v>0</v>
      </c>
      <c r="G16" s="1276"/>
      <c r="H16" s="1277">
        <f t="shared" si="2"/>
        <v>0</v>
      </c>
      <c r="I16" s="1278"/>
      <c r="J16" s="1278"/>
      <c r="K16" s="1278"/>
      <c r="L16" s="1278"/>
      <c r="M16" s="1278"/>
      <c r="N16" s="1278"/>
      <c r="O16" s="1279">
        <f t="shared" si="0"/>
        <v>0</v>
      </c>
      <c r="P16" s="1277">
        <f t="shared" si="3"/>
        <v>0</v>
      </c>
      <c r="Q16" s="1280"/>
      <c r="R16" s="1279">
        <f t="shared" si="4"/>
        <v>0</v>
      </c>
      <c r="S16" s="1278"/>
      <c r="T16" s="1281"/>
      <c r="U16" s="1281"/>
      <c r="V16" s="1281"/>
      <c r="W16" s="1278"/>
      <c r="X16" s="318">
        <f t="shared" si="13"/>
        <v>0</v>
      </c>
      <c r="Y16" s="602" t="b">
        <f t="shared" si="6"/>
        <v>1</v>
      </c>
      <c r="Z16" s="602" t="b">
        <f t="shared" si="7"/>
        <v>1</v>
      </c>
      <c r="AA16" s="602" t="b">
        <f t="shared" si="8"/>
        <v>1</v>
      </c>
      <c r="AC16" s="2721">
        <f t="shared" si="9"/>
        <v>0</v>
      </c>
      <c r="AD16" s="2721">
        <f t="shared" si="10"/>
        <v>0</v>
      </c>
      <c r="AE16" s="2721">
        <f t="shared" si="11"/>
        <v>0</v>
      </c>
      <c r="AF16" s="2721">
        <f t="shared" si="12"/>
        <v>0</v>
      </c>
    </row>
    <row r="17" spans="1:32" s="602" customFormat="1" ht="15" customHeight="1">
      <c r="A17" s="1968">
        <v>9</v>
      </c>
      <c r="B17" s="728"/>
      <c r="C17" s="728"/>
      <c r="D17" s="1224"/>
      <c r="E17" s="1275"/>
      <c r="F17" s="1277">
        <f t="shared" si="1"/>
        <v>0</v>
      </c>
      <c r="G17" s="1276"/>
      <c r="H17" s="1277">
        <f t="shared" si="2"/>
        <v>0</v>
      </c>
      <c r="I17" s="1278"/>
      <c r="J17" s="1278"/>
      <c r="K17" s="1278"/>
      <c r="L17" s="1278"/>
      <c r="M17" s="1278"/>
      <c r="N17" s="1278"/>
      <c r="O17" s="1279">
        <f t="shared" si="0"/>
        <v>0</v>
      </c>
      <c r="P17" s="1277">
        <f t="shared" si="3"/>
        <v>0</v>
      </c>
      <c r="Q17" s="1280"/>
      <c r="R17" s="1279">
        <f t="shared" si="4"/>
        <v>0</v>
      </c>
      <c r="S17" s="1278"/>
      <c r="T17" s="1281"/>
      <c r="U17" s="1281"/>
      <c r="V17" s="1281"/>
      <c r="W17" s="1278"/>
      <c r="X17" s="318">
        <f t="shared" si="13"/>
        <v>0</v>
      </c>
      <c r="Y17" s="602" t="b">
        <f t="shared" si="6"/>
        <v>1</v>
      </c>
      <c r="Z17" s="602" t="b">
        <f t="shared" si="7"/>
        <v>1</v>
      </c>
      <c r="AA17" s="602" t="b">
        <f t="shared" si="8"/>
        <v>1</v>
      </c>
      <c r="AC17" s="2721">
        <f t="shared" si="9"/>
        <v>0</v>
      </c>
      <c r="AD17" s="2721">
        <f t="shared" si="10"/>
        <v>0</v>
      </c>
      <c r="AE17" s="2721">
        <f t="shared" si="11"/>
        <v>0</v>
      </c>
      <c r="AF17" s="2721">
        <f t="shared" si="12"/>
        <v>0</v>
      </c>
    </row>
    <row r="18" spans="1:32" s="602" customFormat="1" ht="15" customHeight="1">
      <c r="A18" s="1968">
        <v>10</v>
      </c>
      <c r="B18" s="728"/>
      <c r="C18" s="728"/>
      <c r="D18" s="1224"/>
      <c r="E18" s="1275"/>
      <c r="F18" s="1277">
        <f t="shared" si="1"/>
        <v>0</v>
      </c>
      <c r="G18" s="1276"/>
      <c r="H18" s="1277">
        <f t="shared" si="2"/>
        <v>0</v>
      </c>
      <c r="I18" s="1278"/>
      <c r="J18" s="1278"/>
      <c r="K18" s="1278"/>
      <c r="L18" s="1278"/>
      <c r="M18" s="1278"/>
      <c r="N18" s="1278"/>
      <c r="O18" s="1279">
        <f t="shared" si="0"/>
        <v>0</v>
      </c>
      <c r="P18" s="1277">
        <f t="shared" si="3"/>
        <v>0</v>
      </c>
      <c r="Q18" s="1280"/>
      <c r="R18" s="1279">
        <f t="shared" si="4"/>
        <v>0</v>
      </c>
      <c r="S18" s="1278"/>
      <c r="T18" s="1281"/>
      <c r="U18" s="1281"/>
      <c r="V18" s="1281"/>
      <c r="W18" s="1278"/>
      <c r="X18" s="318">
        <f t="shared" si="13"/>
        <v>0</v>
      </c>
      <c r="Y18" s="602" t="b">
        <f t="shared" si="6"/>
        <v>1</v>
      </c>
      <c r="Z18" s="602" t="b">
        <f t="shared" si="7"/>
        <v>1</v>
      </c>
      <c r="AA18" s="602" t="b">
        <f t="shared" si="8"/>
        <v>1</v>
      </c>
      <c r="AC18" s="2721">
        <f t="shared" si="9"/>
        <v>0</v>
      </c>
      <c r="AD18" s="2721">
        <f t="shared" si="10"/>
        <v>0</v>
      </c>
      <c r="AE18" s="2721">
        <f t="shared" si="11"/>
        <v>0</v>
      </c>
      <c r="AF18" s="2721">
        <f t="shared" si="12"/>
        <v>0</v>
      </c>
    </row>
    <row r="19" spans="1:32" s="602" customFormat="1" ht="15" customHeight="1">
      <c r="A19" s="1968">
        <v>11</v>
      </c>
      <c r="B19" s="728"/>
      <c r="C19" s="728"/>
      <c r="D19" s="1224"/>
      <c r="E19" s="1275"/>
      <c r="F19" s="1277">
        <f t="shared" si="1"/>
        <v>0</v>
      </c>
      <c r="G19" s="1276"/>
      <c r="H19" s="1277">
        <f t="shared" si="2"/>
        <v>0</v>
      </c>
      <c r="I19" s="1278"/>
      <c r="J19" s="1278"/>
      <c r="K19" s="1278"/>
      <c r="L19" s="1278"/>
      <c r="M19" s="1278"/>
      <c r="N19" s="1278"/>
      <c r="O19" s="1279">
        <f t="shared" si="0"/>
        <v>0</v>
      </c>
      <c r="P19" s="1277">
        <f t="shared" si="3"/>
        <v>0</v>
      </c>
      <c r="Q19" s="1280"/>
      <c r="R19" s="1279">
        <f t="shared" si="4"/>
        <v>0</v>
      </c>
      <c r="S19" s="1278"/>
      <c r="T19" s="1281"/>
      <c r="U19" s="1281"/>
      <c r="V19" s="1281"/>
      <c r="W19" s="1278"/>
      <c r="X19" s="318">
        <f t="shared" si="13"/>
        <v>0</v>
      </c>
      <c r="Y19" s="602" t="b">
        <f t="shared" si="6"/>
        <v>1</v>
      </c>
      <c r="Z19" s="602" t="b">
        <f t="shared" si="7"/>
        <v>1</v>
      </c>
      <c r="AA19" s="602" t="b">
        <f t="shared" si="8"/>
        <v>1</v>
      </c>
      <c r="AC19" s="2721">
        <f t="shared" si="9"/>
        <v>0</v>
      </c>
      <c r="AD19" s="2721">
        <f t="shared" si="10"/>
        <v>0</v>
      </c>
      <c r="AE19" s="2721">
        <f t="shared" si="11"/>
        <v>0</v>
      </c>
      <c r="AF19" s="2721">
        <f t="shared" si="12"/>
        <v>0</v>
      </c>
    </row>
    <row r="20" spans="1:32" s="602" customFormat="1" ht="15" customHeight="1">
      <c r="A20" s="1968">
        <v>12</v>
      </c>
      <c r="B20" s="728"/>
      <c r="C20" s="728"/>
      <c r="D20" s="1224"/>
      <c r="E20" s="1275"/>
      <c r="F20" s="1277">
        <f t="shared" si="1"/>
        <v>0</v>
      </c>
      <c r="G20" s="1276"/>
      <c r="H20" s="1277">
        <f t="shared" si="2"/>
        <v>0</v>
      </c>
      <c r="I20" s="1278"/>
      <c r="J20" s="1278"/>
      <c r="K20" s="1278"/>
      <c r="L20" s="1278"/>
      <c r="M20" s="1278"/>
      <c r="N20" s="1278"/>
      <c r="O20" s="1279">
        <f t="shared" si="0"/>
        <v>0</v>
      </c>
      <c r="P20" s="1277">
        <f t="shared" si="3"/>
        <v>0</v>
      </c>
      <c r="Q20" s="1280"/>
      <c r="R20" s="1279">
        <f t="shared" si="4"/>
        <v>0</v>
      </c>
      <c r="S20" s="1278"/>
      <c r="T20" s="1281"/>
      <c r="U20" s="1281"/>
      <c r="V20" s="1281"/>
      <c r="W20" s="1278"/>
      <c r="X20" s="318">
        <f t="shared" si="13"/>
        <v>0</v>
      </c>
      <c r="Y20" s="602" t="b">
        <f t="shared" si="6"/>
        <v>1</v>
      </c>
      <c r="Z20" s="602" t="b">
        <f t="shared" si="7"/>
        <v>1</v>
      </c>
      <c r="AA20" s="602" t="b">
        <f t="shared" si="8"/>
        <v>1</v>
      </c>
      <c r="AC20" s="2721">
        <f t="shared" si="9"/>
        <v>0</v>
      </c>
      <c r="AD20" s="2721">
        <f t="shared" si="10"/>
        <v>0</v>
      </c>
      <c r="AE20" s="2721">
        <f t="shared" si="11"/>
        <v>0</v>
      </c>
      <c r="AF20" s="2721">
        <f t="shared" si="12"/>
        <v>0</v>
      </c>
    </row>
    <row r="21" spans="1:32" s="602" customFormat="1" ht="15" customHeight="1">
      <c r="A21" s="1968">
        <v>13</v>
      </c>
      <c r="B21" s="728"/>
      <c r="C21" s="728"/>
      <c r="D21" s="1224"/>
      <c r="E21" s="1275"/>
      <c r="F21" s="1277">
        <f t="shared" si="1"/>
        <v>0</v>
      </c>
      <c r="G21" s="1276"/>
      <c r="H21" s="1277">
        <f t="shared" si="2"/>
        <v>0</v>
      </c>
      <c r="I21" s="1278"/>
      <c r="J21" s="1278"/>
      <c r="K21" s="1278"/>
      <c r="L21" s="1278"/>
      <c r="M21" s="1278"/>
      <c r="N21" s="1278"/>
      <c r="O21" s="1279">
        <f t="shared" si="0"/>
        <v>0</v>
      </c>
      <c r="P21" s="1277">
        <f t="shared" si="3"/>
        <v>0</v>
      </c>
      <c r="Q21" s="1280"/>
      <c r="R21" s="1279">
        <f t="shared" si="4"/>
        <v>0</v>
      </c>
      <c r="S21" s="1278"/>
      <c r="T21" s="1281"/>
      <c r="U21" s="1281"/>
      <c r="V21" s="1281"/>
      <c r="W21" s="1278"/>
      <c r="X21" s="318">
        <f t="shared" si="13"/>
        <v>0</v>
      </c>
      <c r="Y21" s="602" t="b">
        <f t="shared" si="6"/>
        <v>1</v>
      </c>
      <c r="Z21" s="602" t="b">
        <f t="shared" si="7"/>
        <v>1</v>
      </c>
      <c r="AA21" s="602" t="b">
        <f t="shared" si="8"/>
        <v>1</v>
      </c>
      <c r="AC21" s="2721">
        <f t="shared" si="9"/>
        <v>0</v>
      </c>
      <c r="AD21" s="2721">
        <f t="shared" si="10"/>
        <v>0</v>
      </c>
      <c r="AE21" s="2721">
        <f t="shared" si="11"/>
        <v>0</v>
      </c>
      <c r="AF21" s="2721">
        <f t="shared" si="12"/>
        <v>0</v>
      </c>
    </row>
    <row r="22" spans="1:32" s="602" customFormat="1" ht="15" customHeight="1">
      <c r="A22" s="1968">
        <v>14</v>
      </c>
      <c r="B22" s="728"/>
      <c r="C22" s="728"/>
      <c r="D22" s="1224"/>
      <c r="E22" s="1275"/>
      <c r="F22" s="1277">
        <f t="shared" si="1"/>
        <v>0</v>
      </c>
      <c r="G22" s="1276"/>
      <c r="H22" s="1277">
        <f t="shared" si="2"/>
        <v>0</v>
      </c>
      <c r="I22" s="1278"/>
      <c r="J22" s="1278"/>
      <c r="K22" s="1278"/>
      <c r="L22" s="1278"/>
      <c r="M22" s="1278"/>
      <c r="N22" s="1278"/>
      <c r="O22" s="1279">
        <f t="shared" si="0"/>
        <v>0</v>
      </c>
      <c r="P22" s="1277">
        <f t="shared" si="3"/>
        <v>0</v>
      </c>
      <c r="Q22" s="1280"/>
      <c r="R22" s="1279">
        <f t="shared" si="4"/>
        <v>0</v>
      </c>
      <c r="S22" s="1278"/>
      <c r="T22" s="1281"/>
      <c r="U22" s="1281"/>
      <c r="V22" s="1281"/>
      <c r="W22" s="1278"/>
      <c r="X22" s="318">
        <f t="shared" si="13"/>
        <v>0</v>
      </c>
      <c r="Y22" s="602" t="b">
        <f t="shared" si="6"/>
        <v>1</v>
      </c>
      <c r="Z22" s="602" t="b">
        <f t="shared" si="7"/>
        <v>1</v>
      </c>
      <c r="AA22" s="602" t="b">
        <f t="shared" si="8"/>
        <v>1</v>
      </c>
      <c r="AC22" s="2721">
        <f t="shared" si="9"/>
        <v>0</v>
      </c>
      <c r="AD22" s="2721">
        <f t="shared" si="10"/>
        <v>0</v>
      </c>
      <c r="AE22" s="2721">
        <f t="shared" si="11"/>
        <v>0</v>
      </c>
      <c r="AF22" s="2721">
        <f t="shared" si="12"/>
        <v>0</v>
      </c>
    </row>
    <row r="23" spans="1:32" s="602" customFormat="1" ht="15" customHeight="1">
      <c r="A23" s="1968">
        <v>15</v>
      </c>
      <c r="B23" s="728"/>
      <c r="C23" s="728"/>
      <c r="D23" s="1224"/>
      <c r="E23" s="1275"/>
      <c r="F23" s="1277">
        <f t="shared" si="1"/>
        <v>0</v>
      </c>
      <c r="G23" s="1276"/>
      <c r="H23" s="1277">
        <f t="shared" si="2"/>
        <v>0</v>
      </c>
      <c r="I23" s="1278"/>
      <c r="J23" s="1278"/>
      <c r="K23" s="1278"/>
      <c r="L23" s="1278"/>
      <c r="M23" s="1278"/>
      <c r="N23" s="1278"/>
      <c r="O23" s="1279">
        <f t="shared" si="0"/>
        <v>0</v>
      </c>
      <c r="P23" s="1277">
        <f t="shared" si="3"/>
        <v>0</v>
      </c>
      <c r="Q23" s="1280"/>
      <c r="R23" s="1279">
        <f t="shared" si="4"/>
        <v>0</v>
      </c>
      <c r="S23" s="1278"/>
      <c r="T23" s="1281"/>
      <c r="U23" s="1281"/>
      <c r="V23" s="1281"/>
      <c r="W23" s="1278"/>
      <c r="X23" s="318">
        <f t="shared" ref="X23:X28" si="14">SUM(S23:V23)-R23</f>
        <v>0</v>
      </c>
      <c r="Y23" s="602" t="b">
        <f t="shared" si="6"/>
        <v>1</v>
      </c>
      <c r="Z23" s="602" t="b">
        <f t="shared" si="7"/>
        <v>1</v>
      </c>
      <c r="AA23" s="602" t="b">
        <f t="shared" si="8"/>
        <v>1</v>
      </c>
      <c r="AC23" s="2721">
        <f t="shared" si="9"/>
        <v>0</v>
      </c>
      <c r="AD23" s="2721">
        <f t="shared" si="10"/>
        <v>0</v>
      </c>
      <c r="AE23" s="2721">
        <f t="shared" si="11"/>
        <v>0</v>
      </c>
      <c r="AF23" s="2721">
        <f t="shared" si="12"/>
        <v>0</v>
      </c>
    </row>
    <row r="24" spans="1:32" s="602" customFormat="1" ht="15" customHeight="1">
      <c r="A24" s="1968">
        <v>16</v>
      </c>
      <c r="B24" s="728"/>
      <c r="C24" s="728"/>
      <c r="D24" s="1224"/>
      <c r="E24" s="1275"/>
      <c r="F24" s="1277">
        <f t="shared" si="1"/>
        <v>0</v>
      </c>
      <c r="G24" s="1276"/>
      <c r="H24" s="1277">
        <f t="shared" si="2"/>
        <v>0</v>
      </c>
      <c r="I24" s="1278"/>
      <c r="J24" s="1278"/>
      <c r="K24" s="1278"/>
      <c r="L24" s="1278"/>
      <c r="M24" s="1278"/>
      <c r="N24" s="1278"/>
      <c r="O24" s="1279">
        <f t="shared" si="0"/>
        <v>0</v>
      </c>
      <c r="P24" s="1277">
        <f t="shared" si="3"/>
        <v>0</v>
      </c>
      <c r="Q24" s="1280"/>
      <c r="R24" s="1279">
        <f t="shared" si="4"/>
        <v>0</v>
      </c>
      <c r="S24" s="1278"/>
      <c r="T24" s="1281"/>
      <c r="U24" s="1281"/>
      <c r="V24" s="1281"/>
      <c r="W24" s="1278"/>
      <c r="X24" s="318">
        <f t="shared" si="14"/>
        <v>0</v>
      </c>
      <c r="Y24" s="602" t="b">
        <f t="shared" si="6"/>
        <v>1</v>
      </c>
      <c r="Z24" s="602" t="b">
        <f t="shared" si="7"/>
        <v>1</v>
      </c>
      <c r="AA24" s="602" t="b">
        <f t="shared" si="8"/>
        <v>1</v>
      </c>
      <c r="AC24" s="2721">
        <f t="shared" si="9"/>
        <v>0</v>
      </c>
      <c r="AD24" s="2721">
        <f t="shared" si="10"/>
        <v>0</v>
      </c>
      <c r="AE24" s="2721">
        <f t="shared" si="11"/>
        <v>0</v>
      </c>
      <c r="AF24" s="2721">
        <f t="shared" si="12"/>
        <v>0</v>
      </c>
    </row>
    <row r="25" spans="1:32" s="602" customFormat="1" ht="15" customHeight="1">
      <c r="A25" s="1968">
        <v>17</v>
      </c>
      <c r="B25" s="728"/>
      <c r="C25" s="728"/>
      <c r="D25" s="1224"/>
      <c r="E25" s="1275"/>
      <c r="F25" s="1277">
        <f t="shared" si="1"/>
        <v>0</v>
      </c>
      <c r="G25" s="1276"/>
      <c r="H25" s="1277">
        <f t="shared" si="2"/>
        <v>0</v>
      </c>
      <c r="I25" s="1278"/>
      <c r="J25" s="1278"/>
      <c r="K25" s="1278"/>
      <c r="L25" s="1278"/>
      <c r="M25" s="1278"/>
      <c r="N25" s="1278"/>
      <c r="O25" s="1279">
        <f t="shared" si="0"/>
        <v>0</v>
      </c>
      <c r="P25" s="1277">
        <f t="shared" si="3"/>
        <v>0</v>
      </c>
      <c r="Q25" s="1280"/>
      <c r="R25" s="1279">
        <f t="shared" si="4"/>
        <v>0</v>
      </c>
      <c r="S25" s="1278"/>
      <c r="T25" s="1281"/>
      <c r="U25" s="1281"/>
      <c r="V25" s="1281"/>
      <c r="W25" s="1278"/>
      <c r="X25" s="318">
        <f t="shared" si="14"/>
        <v>0</v>
      </c>
      <c r="Y25" s="602" t="b">
        <f t="shared" si="6"/>
        <v>1</v>
      </c>
      <c r="Z25" s="602" t="b">
        <f t="shared" si="7"/>
        <v>1</v>
      </c>
      <c r="AA25" s="602" t="b">
        <f t="shared" si="8"/>
        <v>1</v>
      </c>
      <c r="AC25" s="2721">
        <f t="shared" si="9"/>
        <v>0</v>
      </c>
      <c r="AD25" s="2721">
        <f t="shared" si="10"/>
        <v>0</v>
      </c>
      <c r="AE25" s="2721">
        <f t="shared" si="11"/>
        <v>0</v>
      </c>
      <c r="AF25" s="2721">
        <f t="shared" si="12"/>
        <v>0</v>
      </c>
    </row>
    <row r="26" spans="1:32" s="602" customFormat="1" ht="15" customHeight="1">
      <c r="A26" s="1968">
        <v>18</v>
      </c>
      <c r="B26" s="728"/>
      <c r="C26" s="728"/>
      <c r="D26" s="1224"/>
      <c r="E26" s="1275"/>
      <c r="F26" s="1277">
        <f t="shared" si="1"/>
        <v>0</v>
      </c>
      <c r="G26" s="1276"/>
      <c r="H26" s="1277">
        <f t="shared" si="2"/>
        <v>0</v>
      </c>
      <c r="I26" s="1278"/>
      <c r="J26" s="1278"/>
      <c r="K26" s="1278"/>
      <c r="L26" s="1278"/>
      <c r="M26" s="1278"/>
      <c r="N26" s="1278"/>
      <c r="O26" s="1279">
        <f t="shared" si="0"/>
        <v>0</v>
      </c>
      <c r="P26" s="1277">
        <f t="shared" si="3"/>
        <v>0</v>
      </c>
      <c r="Q26" s="1280"/>
      <c r="R26" s="1279">
        <f t="shared" si="4"/>
        <v>0</v>
      </c>
      <c r="S26" s="1278"/>
      <c r="T26" s="1281"/>
      <c r="U26" s="1281"/>
      <c r="V26" s="1281"/>
      <c r="W26" s="1278"/>
      <c r="X26" s="318">
        <f t="shared" si="14"/>
        <v>0</v>
      </c>
      <c r="Y26" s="602" t="b">
        <f t="shared" si="6"/>
        <v>1</v>
      </c>
      <c r="Z26" s="602" t="b">
        <f t="shared" si="7"/>
        <v>1</v>
      </c>
      <c r="AA26" s="602" t="b">
        <f t="shared" si="8"/>
        <v>1</v>
      </c>
      <c r="AC26" s="2721">
        <f t="shared" si="9"/>
        <v>0</v>
      </c>
      <c r="AD26" s="2721">
        <f t="shared" si="10"/>
        <v>0</v>
      </c>
      <c r="AE26" s="2721">
        <f t="shared" si="11"/>
        <v>0</v>
      </c>
      <c r="AF26" s="2721">
        <f t="shared" si="12"/>
        <v>0</v>
      </c>
    </row>
    <row r="27" spans="1:32" s="602" customFormat="1" ht="15" customHeight="1">
      <c r="A27" s="1968">
        <v>19</v>
      </c>
      <c r="B27" s="728"/>
      <c r="C27" s="728"/>
      <c r="D27" s="1224"/>
      <c r="E27" s="1275"/>
      <c r="F27" s="1277">
        <f t="shared" si="1"/>
        <v>0</v>
      </c>
      <c r="G27" s="1276"/>
      <c r="H27" s="1277">
        <f t="shared" si="2"/>
        <v>0</v>
      </c>
      <c r="I27" s="1278"/>
      <c r="J27" s="1278"/>
      <c r="K27" s="1278"/>
      <c r="L27" s="1278"/>
      <c r="M27" s="1278"/>
      <c r="N27" s="1278"/>
      <c r="O27" s="1279">
        <f t="shared" si="0"/>
        <v>0</v>
      </c>
      <c r="P27" s="1277">
        <f t="shared" si="3"/>
        <v>0</v>
      </c>
      <c r="Q27" s="1280"/>
      <c r="R27" s="1279">
        <f t="shared" si="4"/>
        <v>0</v>
      </c>
      <c r="S27" s="1278"/>
      <c r="T27" s="1281"/>
      <c r="U27" s="1281"/>
      <c r="V27" s="1281"/>
      <c r="W27" s="1278"/>
      <c r="X27" s="318">
        <f t="shared" si="14"/>
        <v>0</v>
      </c>
      <c r="Y27" s="602" t="b">
        <f t="shared" si="6"/>
        <v>1</v>
      </c>
      <c r="Z27" s="602" t="b">
        <f t="shared" si="7"/>
        <v>1</v>
      </c>
      <c r="AA27" s="602" t="b">
        <f t="shared" si="8"/>
        <v>1</v>
      </c>
      <c r="AC27" s="2721">
        <f t="shared" si="9"/>
        <v>0</v>
      </c>
      <c r="AD27" s="2721">
        <f t="shared" si="10"/>
        <v>0</v>
      </c>
      <c r="AE27" s="2721">
        <f t="shared" si="11"/>
        <v>0</v>
      </c>
      <c r="AF27" s="2721">
        <f t="shared" si="12"/>
        <v>0</v>
      </c>
    </row>
    <row r="28" spans="1:32" s="602" customFormat="1" ht="15" customHeight="1">
      <c r="A28" s="1968">
        <v>20</v>
      </c>
      <c r="B28" s="728"/>
      <c r="C28" s="728"/>
      <c r="D28" s="1224"/>
      <c r="E28" s="1275"/>
      <c r="F28" s="1277">
        <f t="shared" si="1"/>
        <v>0</v>
      </c>
      <c r="G28" s="1276"/>
      <c r="H28" s="1277">
        <f t="shared" si="2"/>
        <v>0</v>
      </c>
      <c r="I28" s="1278"/>
      <c r="J28" s="1278"/>
      <c r="K28" s="1278"/>
      <c r="L28" s="1278"/>
      <c r="M28" s="1278"/>
      <c r="N28" s="1278"/>
      <c r="O28" s="1279">
        <f t="shared" si="0"/>
        <v>0</v>
      </c>
      <c r="P28" s="1277">
        <f t="shared" si="3"/>
        <v>0</v>
      </c>
      <c r="Q28" s="1280"/>
      <c r="R28" s="1279">
        <f t="shared" si="4"/>
        <v>0</v>
      </c>
      <c r="S28" s="1278"/>
      <c r="T28" s="1281"/>
      <c r="U28" s="1281"/>
      <c r="V28" s="1281"/>
      <c r="W28" s="1278"/>
      <c r="X28" s="318">
        <f t="shared" si="14"/>
        <v>0</v>
      </c>
      <c r="Y28" s="602" t="b">
        <f t="shared" si="6"/>
        <v>1</v>
      </c>
      <c r="Z28" s="602" t="b">
        <f t="shared" si="7"/>
        <v>1</v>
      </c>
      <c r="AA28" s="602" t="b">
        <f t="shared" si="8"/>
        <v>1</v>
      </c>
      <c r="AC28" s="2721">
        <f t="shared" si="9"/>
        <v>0</v>
      </c>
      <c r="AD28" s="2721">
        <f t="shared" si="10"/>
        <v>0</v>
      </c>
      <c r="AE28" s="2721">
        <f t="shared" si="11"/>
        <v>0</v>
      </c>
      <c r="AF28" s="2721">
        <f t="shared" si="12"/>
        <v>0</v>
      </c>
    </row>
    <row r="29" spans="1:32" s="603" customFormat="1" ht="15" customHeight="1">
      <c r="A29" s="1968"/>
      <c r="B29" s="1272"/>
      <c r="C29" s="1272"/>
      <c r="D29" s="1273"/>
      <c r="E29" s="1277"/>
      <c r="F29" s="1277"/>
      <c r="G29" s="1277"/>
      <c r="H29" s="1277"/>
      <c r="I29" s="717"/>
      <c r="J29" s="1284"/>
      <c r="K29" s="1284"/>
      <c r="L29" s="1284"/>
      <c r="M29" s="1284"/>
      <c r="N29" s="1284"/>
      <c r="O29" s="717"/>
      <c r="P29" s="717"/>
      <c r="Q29" s="1284"/>
      <c r="R29" s="717"/>
      <c r="S29" s="717"/>
      <c r="T29" s="717"/>
      <c r="U29" s="717"/>
      <c r="V29" s="717"/>
      <c r="W29" s="1284"/>
      <c r="X29" s="318">
        <f t="shared" ref="X29:X30" si="15">SUM(S29:V29)-R29</f>
        <v>0</v>
      </c>
      <c r="Y29" s="602" t="b">
        <f t="shared" si="6"/>
        <v>1</v>
      </c>
      <c r="Z29" s="602" t="b">
        <f t="shared" si="7"/>
        <v>1</v>
      </c>
      <c r="AA29" s="602" t="b">
        <f t="shared" si="8"/>
        <v>1</v>
      </c>
      <c r="AC29" s="2721">
        <f t="shared" si="9"/>
        <v>0</v>
      </c>
      <c r="AD29" s="2721">
        <f t="shared" si="10"/>
        <v>0</v>
      </c>
      <c r="AE29" s="2721">
        <f t="shared" si="11"/>
        <v>0</v>
      </c>
      <c r="AF29" s="2721">
        <f t="shared" si="12"/>
        <v>0</v>
      </c>
    </row>
    <row r="30" spans="1:32" s="618" customFormat="1" ht="15" customHeight="1" thickBot="1">
      <c r="A30" s="1976"/>
      <c r="B30" s="1977" t="s">
        <v>220</v>
      </c>
      <c r="C30" s="1977"/>
      <c r="D30" s="1977"/>
      <c r="E30" s="1978">
        <f t="shared" ref="E30:V30" si="16">SUM(E9:E29)</f>
        <v>0</v>
      </c>
      <c r="F30" s="1978">
        <f t="shared" si="16"/>
        <v>0</v>
      </c>
      <c r="G30" s="1978">
        <f t="shared" si="16"/>
        <v>0</v>
      </c>
      <c r="H30" s="1978">
        <f t="shared" si="16"/>
        <v>0</v>
      </c>
      <c r="I30" s="1978">
        <f t="shared" si="16"/>
        <v>0</v>
      </c>
      <c r="J30" s="1978">
        <f t="shared" si="16"/>
        <v>0</v>
      </c>
      <c r="K30" s="1978">
        <f t="shared" si="16"/>
        <v>0</v>
      </c>
      <c r="L30" s="1978">
        <f t="shared" si="16"/>
        <v>0</v>
      </c>
      <c r="M30" s="1978">
        <f t="shared" si="16"/>
        <v>0</v>
      </c>
      <c r="N30" s="1978">
        <f t="shared" si="16"/>
        <v>0</v>
      </c>
      <c r="O30" s="1978">
        <f t="shared" si="16"/>
        <v>0</v>
      </c>
      <c r="P30" s="1978">
        <f t="shared" si="16"/>
        <v>0</v>
      </c>
      <c r="Q30" s="1978">
        <f t="shared" si="16"/>
        <v>0</v>
      </c>
      <c r="R30" s="1978">
        <f t="shared" si="16"/>
        <v>0</v>
      </c>
      <c r="S30" s="1978">
        <f t="shared" si="16"/>
        <v>0</v>
      </c>
      <c r="T30" s="1978">
        <f t="shared" si="16"/>
        <v>0</v>
      </c>
      <c r="U30" s="1978">
        <f t="shared" si="16"/>
        <v>0</v>
      </c>
      <c r="V30" s="1978">
        <f t="shared" si="16"/>
        <v>0</v>
      </c>
      <c r="W30" s="1978"/>
      <c r="X30" s="318">
        <f t="shared" si="15"/>
        <v>0</v>
      </c>
      <c r="AC30" s="2721">
        <f t="shared" si="9"/>
        <v>0</v>
      </c>
      <c r="AD30" s="2721">
        <f t="shared" si="10"/>
        <v>0</v>
      </c>
      <c r="AE30" s="2721">
        <f t="shared" si="11"/>
        <v>0</v>
      </c>
      <c r="AF30" s="2721">
        <f t="shared" si="12"/>
        <v>0</v>
      </c>
    </row>
    <row r="31" spans="1:32" ht="15" customHeight="1">
      <c r="A31" s="430" t="s">
        <v>190</v>
      </c>
      <c r="X31" s="318"/>
    </row>
    <row r="32" spans="1:32" ht="15" customHeight="1">
      <c r="A32" s="430" t="s">
        <v>1206</v>
      </c>
      <c r="X32" s="318"/>
    </row>
    <row r="33" spans="1:24" ht="15" customHeight="1">
      <c r="A33" s="430" t="s">
        <v>2484</v>
      </c>
      <c r="X33" s="318"/>
    </row>
    <row r="34" spans="1:24" ht="15" customHeight="1">
      <c r="A34" s="510" t="s">
        <v>2482</v>
      </c>
      <c r="X34" s="318"/>
    </row>
    <row r="35" spans="1:24" ht="15" customHeight="1">
      <c r="A35" s="510"/>
      <c r="X35" s="318"/>
    </row>
    <row r="36" spans="1:24" ht="12" customHeight="1">
      <c r="X36" s="318"/>
    </row>
    <row r="37" spans="1:24" ht="12" customHeight="1">
      <c r="X37" s="318"/>
    </row>
    <row r="38" spans="1:24" ht="12" customHeight="1">
      <c r="X38" s="318"/>
    </row>
    <row r="39" spans="1:24" ht="12" customHeight="1">
      <c r="X39" s="318"/>
    </row>
    <row r="40" spans="1:24" ht="12" customHeight="1">
      <c r="X40" s="318"/>
    </row>
    <row r="41" spans="1:24" ht="12" customHeight="1">
      <c r="X41" s="318"/>
    </row>
    <row r="42" spans="1:24" ht="12" customHeight="1">
      <c r="X42" s="318"/>
    </row>
    <row r="43" spans="1:24" ht="12" customHeight="1">
      <c r="X43" s="318"/>
    </row>
    <row r="44" spans="1:24" ht="12" customHeight="1">
      <c r="X44" s="318"/>
    </row>
    <row r="45" spans="1:24" ht="12" customHeight="1">
      <c r="X45" s="318"/>
    </row>
    <row r="46" spans="1:24" ht="12" customHeight="1">
      <c r="X46" s="318"/>
    </row>
    <row r="47" spans="1:24" ht="12" customHeight="1">
      <c r="X47" s="318"/>
    </row>
    <row r="48" spans="1:24" ht="12" customHeight="1">
      <c r="X48" s="318"/>
    </row>
    <row r="49" spans="24:24" ht="12" customHeight="1">
      <c r="X49" s="318"/>
    </row>
    <row r="50" spans="24:24" ht="12" customHeight="1">
      <c r="X50" s="318"/>
    </row>
    <row r="51" spans="24:24" ht="12" customHeight="1">
      <c r="X51" s="318"/>
    </row>
    <row r="52" spans="24:24" ht="12" customHeight="1">
      <c r="X52" s="318"/>
    </row>
    <row r="53" spans="24:24" ht="12" customHeight="1">
      <c r="X53" s="318"/>
    </row>
    <row r="54" spans="24:24" ht="12" customHeight="1">
      <c r="X54" s="318"/>
    </row>
    <row r="55" spans="24:24" ht="12" customHeight="1">
      <c r="X55" s="318"/>
    </row>
    <row r="56" spans="24:24" ht="12" customHeight="1">
      <c r="X56" s="318"/>
    </row>
    <row r="57" spans="24:24" ht="12" customHeight="1">
      <c r="X57" s="318"/>
    </row>
    <row r="58" spans="24:24" ht="12" customHeight="1">
      <c r="X58" s="318"/>
    </row>
    <row r="59" spans="24:24" ht="12" customHeight="1">
      <c r="X59" s="318"/>
    </row>
    <row r="60" spans="24:24" ht="12" customHeight="1">
      <c r="X60" s="318"/>
    </row>
    <row r="61" spans="24:24" ht="12" customHeight="1">
      <c r="X61" s="318"/>
    </row>
    <row r="62" spans="24:24" ht="12" customHeight="1">
      <c r="X62" s="318"/>
    </row>
    <row r="63" spans="24:24" ht="12" customHeight="1">
      <c r="X63" s="318"/>
    </row>
    <row r="64" spans="24:24" ht="12" customHeight="1">
      <c r="X64" s="318"/>
    </row>
    <row r="65" spans="24:24" ht="12" customHeight="1">
      <c r="X65" s="318"/>
    </row>
    <row r="66" spans="24:24" ht="12" customHeight="1">
      <c r="X66" s="318"/>
    </row>
    <row r="67" spans="24:24" ht="12" customHeight="1">
      <c r="X67" s="318"/>
    </row>
    <row r="68" spans="24:24" ht="12" customHeight="1">
      <c r="X68" s="318"/>
    </row>
    <row r="69" spans="24:24" ht="12" customHeight="1">
      <c r="X69" s="318"/>
    </row>
    <row r="70" spans="24:24" ht="12" customHeight="1">
      <c r="X70" s="318"/>
    </row>
    <row r="71" spans="24:24" ht="12" customHeight="1">
      <c r="X71" s="318"/>
    </row>
    <row r="72" spans="24:24" ht="12" customHeight="1">
      <c r="X72" s="318"/>
    </row>
    <row r="73" spans="24:24" ht="12" customHeight="1">
      <c r="X73" s="318"/>
    </row>
    <row r="74" spans="24:24" ht="12" customHeight="1">
      <c r="X74" s="318"/>
    </row>
    <row r="75" spans="24:24" ht="12" customHeight="1">
      <c r="X75" s="318"/>
    </row>
    <row r="76" spans="24:24" ht="12" customHeight="1">
      <c r="X76" s="318"/>
    </row>
    <row r="77" spans="24:24" ht="12" customHeight="1">
      <c r="X77" s="318"/>
    </row>
    <row r="78" spans="24:24" ht="12" customHeight="1">
      <c r="X78" s="318"/>
    </row>
    <row r="79" spans="24:24" ht="12" customHeight="1">
      <c r="X79" s="318"/>
    </row>
    <row r="80" spans="24:24" ht="12" customHeight="1">
      <c r="X80" s="318"/>
    </row>
    <row r="81" spans="24:24" ht="12" customHeight="1">
      <c r="X81" s="318"/>
    </row>
    <row r="82" spans="24:24" ht="12" customHeight="1">
      <c r="X82" s="318"/>
    </row>
    <row r="83" spans="24:24" ht="12" customHeight="1">
      <c r="X83" s="318"/>
    </row>
    <row r="84" spans="24:24" ht="12" customHeight="1">
      <c r="X84" s="318"/>
    </row>
    <row r="85" spans="24:24" ht="12" customHeight="1">
      <c r="X85" s="318"/>
    </row>
    <row r="86" spans="24:24" ht="12" customHeight="1">
      <c r="X86" s="318"/>
    </row>
    <row r="87" spans="24:24" ht="12" customHeight="1">
      <c r="X87" s="318"/>
    </row>
    <row r="88" spans="24:24" ht="12" customHeight="1">
      <c r="X88" s="318"/>
    </row>
    <row r="89" spans="24:24" ht="12" customHeight="1">
      <c r="X89" s="318"/>
    </row>
    <row r="90" spans="24:24" ht="12" customHeight="1">
      <c r="X90" s="318"/>
    </row>
    <row r="91" spans="24:24" ht="12" customHeight="1">
      <c r="X91" s="318"/>
    </row>
    <row r="92" spans="24:24" ht="12" customHeight="1">
      <c r="X92" s="318"/>
    </row>
    <row r="93" spans="24:24" ht="12" customHeight="1">
      <c r="X93" s="318"/>
    </row>
    <row r="94" spans="24:24" ht="12" customHeight="1">
      <c r="X94" s="318"/>
    </row>
    <row r="95" spans="24:24" ht="12" customHeight="1">
      <c r="X95" s="318"/>
    </row>
    <row r="96" spans="24:24" ht="12" customHeight="1">
      <c r="X96" s="318"/>
    </row>
    <row r="97" spans="24:24" ht="12" customHeight="1">
      <c r="X97" s="318"/>
    </row>
    <row r="98" spans="24:24" ht="12" customHeight="1">
      <c r="X98" s="318"/>
    </row>
    <row r="99" spans="24:24" ht="12" customHeight="1">
      <c r="X99" s="318"/>
    </row>
    <row r="100" spans="24:24" ht="12" customHeight="1">
      <c r="X100" s="318"/>
    </row>
    <row r="101" spans="24:24" ht="12" customHeight="1">
      <c r="X101" s="318"/>
    </row>
    <row r="102" spans="24:24" ht="12" customHeight="1">
      <c r="X102" s="318"/>
    </row>
    <row r="103" spans="24:24" ht="12" customHeight="1">
      <c r="X103" s="318"/>
    </row>
    <row r="104" spans="24:24" ht="12" customHeight="1">
      <c r="X104" s="318"/>
    </row>
    <row r="105" spans="24:24" ht="12" customHeight="1">
      <c r="X105" s="318"/>
    </row>
    <row r="106" spans="24:24" ht="12" customHeight="1">
      <c r="X106" s="318"/>
    </row>
    <row r="107" spans="24:24" ht="12" customHeight="1">
      <c r="X107" s="318"/>
    </row>
    <row r="108" spans="24:24" ht="12" customHeight="1">
      <c r="X108" s="318"/>
    </row>
    <row r="109" spans="24:24" ht="12" customHeight="1">
      <c r="X109" s="318"/>
    </row>
    <row r="110" spans="24:24" ht="12" customHeight="1">
      <c r="X110" s="318"/>
    </row>
    <row r="111" spans="24:24" ht="12" customHeight="1">
      <c r="X111" s="318"/>
    </row>
    <row r="112" spans="24:24" ht="12" customHeight="1">
      <c r="X112" s="318"/>
    </row>
    <row r="113" spans="24:24" ht="12" customHeight="1">
      <c r="X113" s="318"/>
    </row>
    <row r="114" spans="24:24" ht="12" customHeight="1">
      <c r="X114" s="318"/>
    </row>
    <row r="115" spans="24:24" ht="12" customHeight="1">
      <c r="X115" s="318"/>
    </row>
    <row r="116" spans="24:24" ht="12" customHeight="1">
      <c r="X116" s="318"/>
    </row>
    <row r="117" spans="24:24" ht="12" customHeight="1">
      <c r="X117" s="318"/>
    </row>
    <row r="118" spans="24:24" ht="12" customHeight="1">
      <c r="X118" s="318"/>
    </row>
    <row r="119" spans="24:24" ht="12" customHeight="1">
      <c r="X119" s="318"/>
    </row>
    <row r="120" spans="24:24" ht="12" customHeight="1">
      <c r="X120" s="318"/>
    </row>
    <row r="121" spans="24:24" ht="12" customHeight="1">
      <c r="X121" s="318"/>
    </row>
    <row r="122" spans="24:24" ht="12" customHeight="1">
      <c r="X122" s="318"/>
    </row>
    <row r="123" spans="24:24" ht="12" customHeight="1">
      <c r="X123" s="318"/>
    </row>
    <row r="124" spans="24:24" ht="12" customHeight="1">
      <c r="X124" s="318"/>
    </row>
    <row r="125" spans="24:24" ht="12" customHeight="1">
      <c r="X125" s="318"/>
    </row>
    <row r="126" spans="24:24" ht="12" customHeight="1">
      <c r="X126" s="318"/>
    </row>
    <row r="127" spans="24:24" ht="12" customHeight="1">
      <c r="X127" s="318"/>
    </row>
    <row r="128" spans="24:24" ht="12" customHeight="1">
      <c r="X128" s="318"/>
    </row>
    <row r="129" spans="24:24" ht="12" customHeight="1">
      <c r="X129" s="318"/>
    </row>
    <row r="130" spans="24:24" ht="12" customHeight="1">
      <c r="X130" s="318"/>
    </row>
    <row r="131" spans="24:24" ht="12" customHeight="1">
      <c r="X131" s="318"/>
    </row>
    <row r="132" spans="24:24" ht="12" customHeight="1">
      <c r="X132" s="318"/>
    </row>
    <row r="133" spans="24:24" ht="12" customHeight="1">
      <c r="X133" s="318"/>
    </row>
    <row r="134" spans="24:24" ht="12" customHeight="1">
      <c r="X134" s="318"/>
    </row>
    <row r="135" spans="24:24" ht="12" customHeight="1">
      <c r="X135" s="318"/>
    </row>
    <row r="136" spans="24:24" ht="12" customHeight="1">
      <c r="X136" s="318"/>
    </row>
    <row r="137" spans="24:24" ht="12" customHeight="1">
      <c r="X137" s="318"/>
    </row>
    <row r="138" spans="24:24" ht="12" customHeight="1">
      <c r="X138" s="318"/>
    </row>
    <row r="139" spans="24:24" ht="12" customHeight="1">
      <c r="X139" s="318"/>
    </row>
    <row r="140" spans="24:24" ht="12" customHeight="1">
      <c r="X140" s="318"/>
    </row>
    <row r="141" spans="24:24" ht="12" customHeight="1">
      <c r="X141" s="318"/>
    </row>
    <row r="142" spans="24:24" ht="12" customHeight="1">
      <c r="X142" s="318"/>
    </row>
    <row r="143" spans="24:24" ht="12" customHeight="1">
      <c r="X143" s="318"/>
    </row>
    <row r="144" spans="24:24" ht="12" customHeight="1">
      <c r="X144" s="318"/>
    </row>
    <row r="145" spans="24:24" ht="12" customHeight="1">
      <c r="X145" s="318"/>
    </row>
    <row r="146" spans="24:24" ht="12" customHeight="1">
      <c r="X146" s="318"/>
    </row>
    <row r="147" spans="24:24" ht="12" customHeight="1">
      <c r="X147" s="318"/>
    </row>
    <row r="148" spans="24:24" ht="12" customHeight="1">
      <c r="X148" s="318"/>
    </row>
    <row r="149" spans="24:24" ht="12" customHeight="1">
      <c r="X149" s="318"/>
    </row>
    <row r="150" spans="24:24" ht="12" customHeight="1">
      <c r="X150" s="318"/>
    </row>
    <row r="151" spans="24:24" ht="12" customHeight="1">
      <c r="X151" s="318"/>
    </row>
    <row r="152" spans="24:24" ht="12" customHeight="1">
      <c r="X152" s="318"/>
    </row>
    <row r="153" spans="24:24" ht="12" customHeight="1">
      <c r="X153" s="318"/>
    </row>
    <row r="154" spans="24:24" ht="12" customHeight="1">
      <c r="X154" s="318"/>
    </row>
    <row r="155" spans="24:24" ht="12" customHeight="1">
      <c r="X155" s="318"/>
    </row>
    <row r="156" spans="24:24" ht="12" customHeight="1">
      <c r="X156" s="318"/>
    </row>
    <row r="157" spans="24:24" ht="12" customHeight="1">
      <c r="X157" s="318"/>
    </row>
    <row r="158" spans="24:24" ht="12" customHeight="1">
      <c r="X158" s="318"/>
    </row>
    <row r="159" spans="24:24" ht="12" customHeight="1">
      <c r="X159" s="318"/>
    </row>
    <row r="160" spans="24:24" ht="12" customHeight="1">
      <c r="X160" s="318"/>
    </row>
    <row r="161" spans="24:24" ht="12" customHeight="1">
      <c r="X161" s="318"/>
    </row>
    <row r="162" spans="24:24" ht="12" customHeight="1">
      <c r="X162" s="318"/>
    </row>
    <row r="163" spans="24:24" ht="12" customHeight="1">
      <c r="X163" s="318"/>
    </row>
    <row r="164" spans="24:24" ht="12" customHeight="1">
      <c r="X164" s="318"/>
    </row>
    <row r="165" spans="24:24" ht="12" customHeight="1">
      <c r="X165" s="318"/>
    </row>
    <row r="166" spans="24:24" ht="12" customHeight="1">
      <c r="X166" s="318"/>
    </row>
    <row r="167" spans="24:24" ht="12" customHeight="1">
      <c r="X167" s="318"/>
    </row>
    <row r="168" spans="24:24" ht="12" customHeight="1">
      <c r="X168" s="318"/>
    </row>
    <row r="169" spans="24:24" ht="12" customHeight="1">
      <c r="X169" s="318"/>
    </row>
    <row r="170" spans="24:24" ht="12" customHeight="1">
      <c r="X170" s="318"/>
    </row>
    <row r="171" spans="24:24" ht="12" customHeight="1">
      <c r="X171" s="318"/>
    </row>
    <row r="172" spans="24:24" ht="12" customHeight="1">
      <c r="X172" s="318"/>
    </row>
    <row r="173" spans="24:24" ht="12" customHeight="1">
      <c r="X173" s="318"/>
    </row>
    <row r="174" spans="24:24" ht="12" customHeight="1">
      <c r="X174" s="318"/>
    </row>
    <row r="175" spans="24:24" ht="12" customHeight="1">
      <c r="X175" s="318"/>
    </row>
    <row r="176" spans="24:24" ht="12" customHeight="1">
      <c r="X176" s="318"/>
    </row>
    <row r="177" spans="24:24" ht="12" customHeight="1">
      <c r="X177" s="318"/>
    </row>
    <row r="178" spans="24:24" ht="12" customHeight="1">
      <c r="X178" s="318"/>
    </row>
    <row r="179" spans="24:24" ht="12" customHeight="1">
      <c r="X179" s="318"/>
    </row>
    <row r="180" spans="24:24" ht="12" customHeight="1">
      <c r="X180" s="318"/>
    </row>
    <row r="181" spans="24:24" ht="12" customHeight="1">
      <c r="X181" s="318"/>
    </row>
    <row r="182" spans="24:24" ht="12" customHeight="1">
      <c r="X182" s="318"/>
    </row>
    <row r="183" spans="24:24" ht="12" customHeight="1">
      <c r="X183" s="318"/>
    </row>
    <row r="184" spans="24:24" ht="12" customHeight="1">
      <c r="X184" s="318"/>
    </row>
    <row r="185" spans="24:24" ht="12" customHeight="1">
      <c r="X185" s="318"/>
    </row>
    <row r="186" spans="24:24" ht="12" customHeight="1">
      <c r="X186" s="318"/>
    </row>
    <row r="187" spans="24:24" ht="12" customHeight="1">
      <c r="X187" s="318"/>
    </row>
    <row r="188" spans="24:24" ht="12" customHeight="1">
      <c r="X188" s="318"/>
    </row>
    <row r="189" spans="24:24" ht="12" customHeight="1">
      <c r="X189" s="318"/>
    </row>
    <row r="190" spans="24:24" ht="12" customHeight="1">
      <c r="X190" s="318"/>
    </row>
    <row r="191" spans="24:24" ht="12" customHeight="1">
      <c r="X191" s="318"/>
    </row>
    <row r="192" spans="24:24" ht="12" customHeight="1">
      <c r="X192" s="318"/>
    </row>
    <row r="193" spans="24:24" ht="12" customHeight="1">
      <c r="X193" s="318"/>
    </row>
    <row r="194" spans="24:24" ht="12" customHeight="1">
      <c r="X194" s="318"/>
    </row>
    <row r="195" spans="24:24" ht="12" customHeight="1">
      <c r="X195" s="318"/>
    </row>
    <row r="196" spans="24:24" ht="12" customHeight="1">
      <c r="X196" s="318"/>
    </row>
    <row r="197" spans="24:24" ht="12" customHeight="1">
      <c r="X197" s="318"/>
    </row>
    <row r="198" spans="24:24" ht="12" customHeight="1">
      <c r="X198" s="318"/>
    </row>
    <row r="199" spans="24:24" ht="12" customHeight="1">
      <c r="X199" s="318"/>
    </row>
    <row r="200" spans="24:24" ht="12" customHeight="1">
      <c r="X200" s="318"/>
    </row>
    <row r="201" spans="24:24" ht="12" customHeight="1">
      <c r="X201" s="318"/>
    </row>
    <row r="202" spans="24:24" ht="12" customHeight="1">
      <c r="X202" s="318"/>
    </row>
    <row r="203" spans="24:24" ht="12" customHeight="1">
      <c r="X203" s="318"/>
    </row>
    <row r="204" spans="24:24" ht="12" customHeight="1">
      <c r="X204" s="318"/>
    </row>
    <row r="205" spans="24:24" ht="12" customHeight="1">
      <c r="X205" s="318"/>
    </row>
    <row r="206" spans="24:24" ht="12" customHeight="1">
      <c r="X206" s="318"/>
    </row>
    <row r="207" spans="24:24" ht="12" customHeight="1">
      <c r="X207" s="318"/>
    </row>
    <row r="208" spans="24:24" ht="12" customHeight="1">
      <c r="X208" s="318"/>
    </row>
    <row r="209" spans="24:24" ht="12" customHeight="1">
      <c r="X209" s="318"/>
    </row>
    <row r="210" spans="24:24" ht="12" customHeight="1">
      <c r="X210" s="318"/>
    </row>
    <row r="211" spans="24:24" ht="12" customHeight="1">
      <c r="X211" s="318"/>
    </row>
    <row r="212" spans="24:24" ht="12" customHeight="1">
      <c r="X212" s="318"/>
    </row>
    <row r="213" spans="24:24" ht="12" customHeight="1">
      <c r="X213" s="318"/>
    </row>
    <row r="214" spans="24:24" ht="12" customHeight="1">
      <c r="X214" s="318"/>
    </row>
    <row r="215" spans="24:24" ht="12" customHeight="1">
      <c r="X215" s="318"/>
    </row>
    <row r="216" spans="24:24" ht="12" customHeight="1">
      <c r="X216" s="318"/>
    </row>
    <row r="217" spans="24:24" ht="12" customHeight="1">
      <c r="X217" s="318"/>
    </row>
    <row r="218" spans="24:24" ht="12" customHeight="1">
      <c r="X218" s="318"/>
    </row>
    <row r="219" spans="24:24" ht="12" customHeight="1">
      <c r="X219" s="318"/>
    </row>
    <row r="220" spans="24:24" ht="12" customHeight="1">
      <c r="X220" s="318"/>
    </row>
    <row r="221" spans="24:24" ht="12" customHeight="1">
      <c r="X221" s="318"/>
    </row>
    <row r="222" spans="24:24" ht="12" customHeight="1">
      <c r="X222" s="318"/>
    </row>
    <row r="223" spans="24:24" ht="12" customHeight="1">
      <c r="X223" s="318"/>
    </row>
    <row r="224" spans="24:24" ht="12" customHeight="1">
      <c r="X224" s="318"/>
    </row>
    <row r="225" spans="24:24" ht="12" customHeight="1">
      <c r="X225" s="318"/>
    </row>
    <row r="226" spans="24:24" ht="12" customHeight="1">
      <c r="X226" s="318"/>
    </row>
    <row r="227" spans="24:24" ht="12" customHeight="1">
      <c r="X227" s="318"/>
    </row>
    <row r="228" spans="24:24" ht="12" customHeight="1">
      <c r="X228" s="318"/>
    </row>
    <row r="229" spans="24:24" ht="12" customHeight="1">
      <c r="X229" s="318"/>
    </row>
    <row r="230" spans="24:24" ht="12" customHeight="1">
      <c r="X230" s="318"/>
    </row>
    <row r="231" spans="24:24" ht="12" customHeight="1">
      <c r="X231" s="318"/>
    </row>
    <row r="232" spans="24:24" ht="12" customHeight="1">
      <c r="X232" s="318"/>
    </row>
    <row r="233" spans="24:24" ht="12" customHeight="1">
      <c r="X233" s="318"/>
    </row>
    <row r="234" spans="24:24" ht="12" customHeight="1">
      <c r="X234" s="318"/>
    </row>
    <row r="235" spans="24:24" ht="12" customHeight="1">
      <c r="X235" s="318"/>
    </row>
    <row r="236" spans="24:24" ht="12" customHeight="1">
      <c r="X236" s="318"/>
    </row>
    <row r="237" spans="24:24" ht="12" customHeight="1">
      <c r="X237" s="318"/>
    </row>
    <row r="238" spans="24:24" ht="12" customHeight="1">
      <c r="X238" s="318"/>
    </row>
    <row r="239" spans="24:24" ht="12" customHeight="1">
      <c r="X239" s="318"/>
    </row>
    <row r="240" spans="24:24" ht="12" customHeight="1">
      <c r="X240" s="318"/>
    </row>
    <row r="241" spans="24:24" ht="12" customHeight="1">
      <c r="X241" s="318"/>
    </row>
    <row r="242" spans="24:24" ht="12" customHeight="1">
      <c r="X242" s="318"/>
    </row>
    <row r="243" spans="24:24" ht="12" customHeight="1">
      <c r="X243" s="318"/>
    </row>
    <row r="244" spans="24:24" ht="12" customHeight="1">
      <c r="X244" s="318"/>
    </row>
    <row r="245" spans="24:24" ht="12" customHeight="1">
      <c r="X245" s="318"/>
    </row>
    <row r="246" spans="24:24" ht="12" customHeight="1">
      <c r="X246" s="318"/>
    </row>
    <row r="247" spans="24:24" ht="12" customHeight="1">
      <c r="X247" s="318"/>
    </row>
    <row r="248" spans="24:24" ht="12" customHeight="1">
      <c r="X248" s="318"/>
    </row>
    <row r="249" spans="24:24" ht="12" customHeight="1">
      <c r="X249" s="318"/>
    </row>
    <row r="250" spans="24:24" ht="12" customHeight="1">
      <c r="X250" s="318"/>
    </row>
    <row r="251" spans="24:24" ht="12" customHeight="1">
      <c r="X251" s="318"/>
    </row>
    <row r="252" spans="24:24" ht="12" customHeight="1">
      <c r="X252" s="318"/>
    </row>
    <row r="253" spans="24:24" ht="12" customHeight="1">
      <c r="X253" s="318"/>
    </row>
    <row r="254" spans="24:24" ht="12" customHeight="1">
      <c r="X254" s="318"/>
    </row>
    <row r="255" spans="24:24" ht="12" customHeight="1">
      <c r="X255" s="318"/>
    </row>
    <row r="256" spans="24:24" ht="12" customHeight="1">
      <c r="X256" s="318"/>
    </row>
    <row r="257" spans="24:24" ht="12" customHeight="1">
      <c r="X257" s="318"/>
    </row>
    <row r="258" spans="24:24" ht="12" customHeight="1">
      <c r="X258" s="318"/>
    </row>
    <row r="259" spans="24:24" ht="12" customHeight="1">
      <c r="X259" s="318"/>
    </row>
    <row r="260" spans="24:24" ht="12" customHeight="1">
      <c r="X260" s="318"/>
    </row>
    <row r="261" spans="24:24" ht="12" customHeight="1">
      <c r="X261" s="318"/>
    </row>
    <row r="262" spans="24:24" ht="12" customHeight="1">
      <c r="X262" s="318"/>
    </row>
    <row r="263" spans="24:24" ht="12" customHeight="1">
      <c r="X263" s="318"/>
    </row>
    <row r="264" spans="24:24" ht="12" customHeight="1">
      <c r="X264" s="318"/>
    </row>
    <row r="265" spans="24:24" ht="12" customHeight="1">
      <c r="X265" s="318"/>
    </row>
    <row r="266" spans="24:24" ht="12" customHeight="1">
      <c r="X266" s="318"/>
    </row>
    <row r="267" spans="24:24" ht="12" customHeight="1">
      <c r="X267" s="318"/>
    </row>
    <row r="268" spans="24:24" ht="12" customHeight="1">
      <c r="X268" s="318"/>
    </row>
    <row r="269" spans="24:24" ht="12" customHeight="1">
      <c r="X269" s="318"/>
    </row>
    <row r="270" spans="24:24" ht="12" customHeight="1">
      <c r="X270" s="318"/>
    </row>
    <row r="271" spans="24:24" ht="12" customHeight="1">
      <c r="X271" s="318"/>
    </row>
    <row r="272" spans="24:24" ht="12" customHeight="1">
      <c r="X272" s="318"/>
    </row>
    <row r="273" spans="24:24" ht="12" customHeight="1">
      <c r="X273" s="318"/>
    </row>
    <row r="274" spans="24:24" ht="12" customHeight="1">
      <c r="X274" s="318"/>
    </row>
    <row r="275" spans="24:24" ht="12" customHeight="1">
      <c r="X275" s="318"/>
    </row>
    <row r="276" spans="24:24" ht="12" customHeight="1">
      <c r="X276" s="318"/>
    </row>
    <row r="277" spans="24:24" ht="12" customHeight="1">
      <c r="X277" s="318"/>
    </row>
    <row r="278" spans="24:24" ht="12" customHeight="1">
      <c r="X278" s="318"/>
    </row>
    <row r="279" spans="24:24" ht="12" customHeight="1">
      <c r="X279" s="318"/>
    </row>
    <row r="280" spans="24:24" ht="12" customHeight="1">
      <c r="X280" s="318"/>
    </row>
    <row r="281" spans="24:24" ht="12" customHeight="1">
      <c r="X281" s="318"/>
    </row>
    <row r="282" spans="24:24" ht="12" customHeight="1">
      <c r="X282" s="318"/>
    </row>
    <row r="283" spans="24:24" ht="12" customHeight="1">
      <c r="X283" s="318"/>
    </row>
    <row r="284" spans="24:24" ht="12" customHeight="1">
      <c r="X284" s="318"/>
    </row>
    <row r="285" spans="24:24" ht="12" customHeight="1">
      <c r="X285" s="318"/>
    </row>
    <row r="286" spans="24:24" ht="12" customHeight="1">
      <c r="X286" s="318"/>
    </row>
    <row r="287" spans="24:24" ht="12" customHeight="1">
      <c r="X287" s="318"/>
    </row>
    <row r="288" spans="24:24" ht="12" customHeight="1">
      <c r="X288" s="318"/>
    </row>
    <row r="289" spans="24:24" ht="12" customHeight="1">
      <c r="X289" s="318"/>
    </row>
    <row r="290" spans="24:24" ht="12" customHeight="1">
      <c r="X290" s="318"/>
    </row>
    <row r="291" spans="24:24" ht="12" customHeight="1">
      <c r="X291" s="318"/>
    </row>
    <row r="292" spans="24:24" ht="12" customHeight="1">
      <c r="X292" s="318"/>
    </row>
    <row r="293" spans="24:24" ht="12" customHeight="1">
      <c r="X293" s="318"/>
    </row>
    <row r="294" spans="24:24" ht="12" customHeight="1">
      <c r="X294" s="318"/>
    </row>
    <row r="295" spans="24:24" ht="12" customHeight="1">
      <c r="X295" s="318"/>
    </row>
    <row r="296" spans="24:24" ht="12" customHeight="1">
      <c r="X296" s="318"/>
    </row>
    <row r="297" spans="24:24" ht="12" customHeight="1">
      <c r="X297" s="318"/>
    </row>
    <row r="298" spans="24:24" ht="12" customHeight="1">
      <c r="X298" s="318"/>
    </row>
    <row r="299" spans="24:24" ht="12" customHeight="1">
      <c r="X299" s="318"/>
    </row>
    <row r="300" spans="24:24" ht="12" customHeight="1">
      <c r="X300" s="318"/>
    </row>
    <row r="301" spans="24:24" ht="12" customHeight="1">
      <c r="X301" s="318"/>
    </row>
    <row r="302" spans="24:24" ht="12" customHeight="1">
      <c r="X302" s="318"/>
    </row>
    <row r="303" spans="24:24" ht="12" customHeight="1">
      <c r="X303" s="318"/>
    </row>
    <row r="304" spans="24:24" ht="12" customHeight="1">
      <c r="X304" s="318"/>
    </row>
    <row r="305" spans="24:24" ht="12" customHeight="1">
      <c r="X305" s="318"/>
    </row>
    <row r="306" spans="24:24" ht="12" customHeight="1">
      <c r="X306" s="318"/>
    </row>
    <row r="307" spans="24:24" ht="12" customHeight="1">
      <c r="X307" s="318"/>
    </row>
    <row r="308" spans="24:24" ht="12" customHeight="1">
      <c r="X308" s="318"/>
    </row>
    <row r="309" spans="24:24" ht="12" customHeight="1">
      <c r="X309" s="318"/>
    </row>
    <row r="310" spans="24:24" ht="12" customHeight="1">
      <c r="X310" s="318"/>
    </row>
    <row r="311" spans="24:24" ht="12" customHeight="1">
      <c r="X311" s="318"/>
    </row>
    <row r="312" spans="24:24" ht="12" customHeight="1">
      <c r="X312" s="318"/>
    </row>
    <row r="313" spans="24:24" ht="12" customHeight="1">
      <c r="X313" s="318"/>
    </row>
    <row r="314" spans="24:24" ht="12" customHeight="1">
      <c r="X314" s="318"/>
    </row>
    <row r="315" spans="24:24" ht="12" customHeight="1">
      <c r="X315" s="318"/>
    </row>
    <row r="316" spans="24:24" ht="12" customHeight="1">
      <c r="X316" s="318"/>
    </row>
    <row r="317" spans="24:24" ht="12" customHeight="1">
      <c r="X317" s="318"/>
    </row>
    <row r="318" spans="24:24" ht="12" customHeight="1">
      <c r="X318" s="318"/>
    </row>
    <row r="319" spans="24:24" ht="12" customHeight="1">
      <c r="X319" s="318"/>
    </row>
    <row r="320" spans="24:24" ht="12" customHeight="1">
      <c r="X320" s="318"/>
    </row>
    <row r="321" spans="24:24" ht="12" customHeight="1">
      <c r="X321" s="318"/>
    </row>
    <row r="322" spans="24:24" ht="12" customHeight="1">
      <c r="X322" s="318"/>
    </row>
    <row r="323" spans="24:24" ht="12" customHeight="1">
      <c r="X323" s="318"/>
    </row>
    <row r="324" spans="24:24" ht="12" customHeight="1">
      <c r="X324" s="318"/>
    </row>
    <row r="325" spans="24:24" ht="12" customHeight="1">
      <c r="X325" s="318"/>
    </row>
    <row r="326" spans="24:24" ht="12" customHeight="1">
      <c r="X326" s="318"/>
    </row>
    <row r="327" spans="24:24" ht="12" customHeight="1">
      <c r="X327" s="318"/>
    </row>
    <row r="328" spans="24:24" ht="12" customHeight="1">
      <c r="X328" s="318"/>
    </row>
    <row r="329" spans="24:24" ht="12" customHeight="1">
      <c r="X329" s="318"/>
    </row>
    <row r="330" spans="24:24" ht="12" customHeight="1">
      <c r="X330" s="318"/>
    </row>
    <row r="331" spans="24:24" ht="12" customHeight="1">
      <c r="X331" s="318"/>
    </row>
    <row r="332" spans="24:24" ht="12" customHeight="1">
      <c r="X332" s="318"/>
    </row>
    <row r="333" spans="24:24" ht="12" customHeight="1">
      <c r="X333" s="318"/>
    </row>
    <row r="334" spans="24:24" ht="12" customHeight="1">
      <c r="X334" s="318"/>
    </row>
    <row r="335" spans="24:24" ht="12" customHeight="1">
      <c r="X335" s="318"/>
    </row>
    <row r="336" spans="24:24" ht="12" customHeight="1">
      <c r="X336" s="318"/>
    </row>
    <row r="337" spans="24:24" ht="12" customHeight="1">
      <c r="X337" s="318"/>
    </row>
    <row r="338" spans="24:24" ht="12" customHeight="1">
      <c r="X338" s="318"/>
    </row>
    <row r="339" spans="24:24" ht="12" customHeight="1">
      <c r="X339" s="318"/>
    </row>
    <row r="340" spans="24:24" ht="12" customHeight="1">
      <c r="X340" s="318"/>
    </row>
    <row r="341" spans="24:24" ht="12" customHeight="1">
      <c r="X341" s="318"/>
    </row>
    <row r="342" spans="24:24" ht="12" customHeight="1">
      <c r="X342" s="318"/>
    </row>
    <row r="343" spans="24:24" ht="12" customHeight="1">
      <c r="X343" s="318"/>
    </row>
    <row r="344" spans="24:24" ht="12" customHeight="1">
      <c r="X344" s="318"/>
    </row>
    <row r="345" spans="24:24" ht="12" customHeight="1">
      <c r="X345" s="318"/>
    </row>
    <row r="346" spans="24:24" ht="12" customHeight="1">
      <c r="X346" s="318"/>
    </row>
    <row r="347" spans="24:24" ht="12" customHeight="1">
      <c r="X347" s="318"/>
    </row>
    <row r="348" spans="24:24" ht="12" customHeight="1">
      <c r="X348" s="318"/>
    </row>
    <row r="349" spans="24:24" ht="12" customHeight="1">
      <c r="X349" s="318"/>
    </row>
    <row r="350" spans="24:24" ht="12" customHeight="1">
      <c r="X350" s="318"/>
    </row>
    <row r="351" spans="24:24" ht="12" customHeight="1">
      <c r="X351" s="318"/>
    </row>
    <row r="352" spans="24:24" ht="12" customHeight="1">
      <c r="X352" s="318"/>
    </row>
    <row r="353" spans="24:24" ht="12" customHeight="1">
      <c r="X353" s="318"/>
    </row>
    <row r="354" spans="24:24" ht="12" customHeight="1">
      <c r="X354" s="318"/>
    </row>
    <row r="355" spans="24:24" ht="12" customHeight="1">
      <c r="X355" s="318"/>
    </row>
    <row r="356" spans="24:24" ht="12" customHeight="1">
      <c r="X356" s="318"/>
    </row>
    <row r="357" spans="24:24" ht="12" customHeight="1">
      <c r="X357" s="318"/>
    </row>
    <row r="358" spans="24:24" ht="12" customHeight="1">
      <c r="X358" s="318"/>
    </row>
    <row r="359" spans="24:24" ht="12" customHeight="1">
      <c r="X359" s="318"/>
    </row>
    <row r="360" spans="24:24" ht="12" customHeight="1">
      <c r="X360" s="318"/>
    </row>
    <row r="361" spans="24:24" ht="12" customHeight="1">
      <c r="X361" s="318"/>
    </row>
    <row r="362" spans="24:24" ht="12" customHeight="1">
      <c r="X362" s="318"/>
    </row>
    <row r="363" spans="24:24" ht="12" customHeight="1">
      <c r="X363" s="318"/>
    </row>
    <row r="364" spans="24:24" ht="12" customHeight="1">
      <c r="X364" s="318"/>
    </row>
    <row r="365" spans="24:24" ht="12" customHeight="1">
      <c r="X365" s="318"/>
    </row>
    <row r="366" spans="24:24" ht="12" customHeight="1">
      <c r="X366" s="318"/>
    </row>
    <row r="367" spans="24:24" ht="12" customHeight="1">
      <c r="X367" s="318"/>
    </row>
    <row r="368" spans="24:24" ht="12" customHeight="1">
      <c r="X368" s="318"/>
    </row>
    <row r="369" spans="24:24" ht="12" customHeight="1">
      <c r="X369" s="318"/>
    </row>
    <row r="370" spans="24:24" ht="12" customHeight="1">
      <c r="X370" s="318"/>
    </row>
    <row r="371" spans="24:24" ht="12" customHeight="1">
      <c r="X371" s="318"/>
    </row>
    <row r="372" spans="24:24" ht="12" customHeight="1">
      <c r="X372" s="318"/>
    </row>
    <row r="373" spans="24:24" ht="12" customHeight="1">
      <c r="X373" s="318"/>
    </row>
    <row r="374" spans="24:24" ht="12" customHeight="1">
      <c r="X374" s="318"/>
    </row>
    <row r="375" spans="24:24" ht="12" customHeight="1">
      <c r="X375" s="318"/>
    </row>
    <row r="376" spans="24:24" ht="12" customHeight="1">
      <c r="X376" s="318"/>
    </row>
    <row r="377" spans="24:24" ht="12" customHeight="1">
      <c r="X377" s="318"/>
    </row>
    <row r="378" spans="24:24" ht="12" customHeight="1">
      <c r="X378" s="318"/>
    </row>
    <row r="379" spans="24:24" ht="12" customHeight="1">
      <c r="X379" s="318"/>
    </row>
    <row r="380" spans="24:24" ht="12" customHeight="1">
      <c r="X380" s="318"/>
    </row>
    <row r="381" spans="24:24" ht="12" customHeight="1">
      <c r="X381" s="318"/>
    </row>
    <row r="382" spans="24:24" ht="12" customHeight="1">
      <c r="X382" s="318"/>
    </row>
    <row r="383" spans="24:24" ht="12" customHeight="1">
      <c r="X383" s="318"/>
    </row>
    <row r="384" spans="24:24" ht="12" customHeight="1">
      <c r="X384" s="318"/>
    </row>
    <row r="385" spans="24:24" ht="12" customHeight="1">
      <c r="X385" s="318"/>
    </row>
    <row r="386" spans="24:24" ht="12" customHeight="1">
      <c r="X386" s="318"/>
    </row>
    <row r="387" spans="24:24" ht="12" customHeight="1">
      <c r="X387" s="318"/>
    </row>
    <row r="388" spans="24:24" ht="12" customHeight="1">
      <c r="X388" s="318"/>
    </row>
    <row r="389" spans="24:24" ht="12" customHeight="1">
      <c r="X389" s="318"/>
    </row>
    <row r="390" spans="24:24" ht="12" customHeight="1">
      <c r="X390" s="318"/>
    </row>
    <row r="391" spans="24:24" ht="12" customHeight="1">
      <c r="X391" s="318"/>
    </row>
    <row r="392" spans="24:24" ht="12" customHeight="1">
      <c r="X392" s="318"/>
    </row>
    <row r="393" spans="24:24" ht="12" customHeight="1">
      <c r="X393" s="318"/>
    </row>
    <row r="394" spans="24:24" ht="12" customHeight="1">
      <c r="X394" s="318"/>
    </row>
    <row r="395" spans="24:24" ht="12" customHeight="1">
      <c r="X395" s="318"/>
    </row>
    <row r="396" spans="24:24" ht="12" customHeight="1">
      <c r="X396" s="318"/>
    </row>
    <row r="397" spans="24:24" ht="12" customHeight="1">
      <c r="X397" s="318"/>
    </row>
    <row r="398" spans="24:24" ht="12" customHeight="1">
      <c r="X398" s="318"/>
    </row>
    <row r="399" spans="24:24" ht="12" customHeight="1">
      <c r="X399" s="318"/>
    </row>
    <row r="400" spans="24:24" ht="12" customHeight="1">
      <c r="X400" s="318"/>
    </row>
    <row r="401" spans="24:24" ht="12" customHeight="1">
      <c r="X401" s="318"/>
    </row>
    <row r="402" spans="24:24" ht="12" customHeight="1">
      <c r="X402" s="318"/>
    </row>
    <row r="403" spans="24:24" ht="12" customHeight="1">
      <c r="X403" s="318"/>
    </row>
    <row r="404" spans="24:24" ht="12" customHeight="1">
      <c r="X404" s="318"/>
    </row>
    <row r="405" spans="24:24" ht="12" customHeight="1">
      <c r="X405" s="318"/>
    </row>
    <row r="406" spans="24:24" ht="12" customHeight="1">
      <c r="X406" s="318"/>
    </row>
    <row r="407" spans="24:24" ht="12" customHeight="1">
      <c r="X407" s="318"/>
    </row>
    <row r="408" spans="24:24" ht="12" customHeight="1">
      <c r="X408" s="318"/>
    </row>
    <row r="409" spans="24:24" ht="12" customHeight="1">
      <c r="X409" s="318"/>
    </row>
    <row r="410" spans="24:24" ht="12" customHeight="1">
      <c r="X410" s="318"/>
    </row>
    <row r="411" spans="24:24" ht="12" customHeight="1">
      <c r="X411" s="318"/>
    </row>
    <row r="412" spans="24:24" ht="12" customHeight="1">
      <c r="X412" s="318"/>
    </row>
    <row r="413" spans="24:24" ht="12" customHeight="1">
      <c r="X413" s="318"/>
    </row>
    <row r="414" spans="24:24" ht="12" customHeight="1">
      <c r="X414" s="318"/>
    </row>
    <row r="415" spans="24:24" ht="12" customHeight="1">
      <c r="X415" s="318"/>
    </row>
    <row r="416" spans="24:24" ht="12" customHeight="1">
      <c r="X416" s="318"/>
    </row>
    <row r="417" spans="24:24" ht="12" customHeight="1">
      <c r="X417" s="318"/>
    </row>
    <row r="418" spans="24:24" ht="12" customHeight="1">
      <c r="X418" s="318"/>
    </row>
    <row r="419" spans="24:24" ht="12" customHeight="1">
      <c r="X419" s="318"/>
    </row>
    <row r="420" spans="24:24" ht="12" customHeight="1">
      <c r="X420" s="318"/>
    </row>
    <row r="421" spans="24:24" ht="12" customHeight="1">
      <c r="X421" s="318"/>
    </row>
    <row r="422" spans="24:24" ht="12" customHeight="1">
      <c r="X422" s="318"/>
    </row>
    <row r="423" spans="24:24" ht="12" customHeight="1">
      <c r="X423" s="318"/>
    </row>
    <row r="424" spans="24:24" ht="12" customHeight="1">
      <c r="X424" s="318"/>
    </row>
    <row r="425" spans="24:24" ht="12" customHeight="1">
      <c r="X425" s="318"/>
    </row>
    <row r="426" spans="24:24" ht="12" customHeight="1">
      <c r="X426" s="318"/>
    </row>
    <row r="427" spans="24:24" ht="12" customHeight="1">
      <c r="X427" s="318"/>
    </row>
    <row r="428" spans="24:24" ht="12" customHeight="1">
      <c r="X428" s="318"/>
    </row>
    <row r="429" spans="24:24" ht="12" customHeight="1">
      <c r="X429" s="318"/>
    </row>
    <row r="430" spans="24:24" ht="12" customHeight="1">
      <c r="X430" s="318"/>
    </row>
    <row r="431" spans="24:24" ht="12" customHeight="1">
      <c r="X431" s="318"/>
    </row>
    <row r="432" spans="24:24" ht="12" customHeight="1">
      <c r="X432" s="318"/>
    </row>
    <row r="433" spans="24:24" ht="12" customHeight="1">
      <c r="X433" s="318"/>
    </row>
    <row r="434" spans="24:24" ht="12" customHeight="1">
      <c r="X434" s="318"/>
    </row>
    <row r="435" spans="24:24" ht="12" customHeight="1">
      <c r="X435" s="318"/>
    </row>
    <row r="436" spans="24:24" ht="12" customHeight="1">
      <c r="X436" s="318"/>
    </row>
    <row r="437" spans="24:24" ht="12" customHeight="1">
      <c r="X437" s="318"/>
    </row>
    <row r="438" spans="24:24" ht="12" customHeight="1">
      <c r="X438" s="318"/>
    </row>
    <row r="439" spans="24:24" ht="12" customHeight="1">
      <c r="X439" s="318"/>
    </row>
    <row r="440" spans="24:24" ht="12" customHeight="1">
      <c r="X440" s="318"/>
    </row>
    <row r="441" spans="24:24" ht="12" customHeight="1">
      <c r="X441" s="318"/>
    </row>
    <row r="442" spans="24:24" ht="12" customHeight="1">
      <c r="X442" s="318"/>
    </row>
    <row r="443" spans="24:24" ht="12" customHeight="1">
      <c r="X443" s="318"/>
    </row>
    <row r="444" spans="24:24" ht="12" customHeight="1">
      <c r="X444" s="318"/>
    </row>
    <row r="445" spans="24:24" ht="12" customHeight="1">
      <c r="X445" s="318"/>
    </row>
    <row r="446" spans="24:24" ht="12" customHeight="1">
      <c r="X446" s="318"/>
    </row>
    <row r="447" spans="24:24" ht="12" customHeight="1">
      <c r="X447" s="318"/>
    </row>
    <row r="448" spans="24:24" ht="12" customHeight="1">
      <c r="X448" s="318"/>
    </row>
    <row r="449" spans="24:24" ht="12" customHeight="1">
      <c r="X449" s="318"/>
    </row>
    <row r="450" spans="24:24" ht="12" customHeight="1">
      <c r="X450" s="318"/>
    </row>
    <row r="451" spans="24:24" ht="12" customHeight="1">
      <c r="X451" s="318"/>
    </row>
    <row r="452" spans="24:24" ht="12" customHeight="1">
      <c r="X452" s="318"/>
    </row>
    <row r="453" spans="24:24" ht="12" customHeight="1">
      <c r="X453" s="318"/>
    </row>
    <row r="454" spans="24:24" ht="12" customHeight="1">
      <c r="X454" s="318"/>
    </row>
    <row r="455" spans="24:24" ht="12" customHeight="1">
      <c r="X455" s="318"/>
    </row>
    <row r="456" spans="24:24" ht="12" customHeight="1">
      <c r="X456" s="318"/>
    </row>
    <row r="457" spans="24:24" ht="12" customHeight="1">
      <c r="X457" s="318"/>
    </row>
    <row r="458" spans="24:24" ht="12" customHeight="1">
      <c r="X458" s="318"/>
    </row>
    <row r="459" spans="24:24" ht="12" customHeight="1">
      <c r="X459" s="318"/>
    </row>
    <row r="460" spans="24:24" ht="12" customHeight="1">
      <c r="X460" s="318"/>
    </row>
    <row r="461" spans="24:24" ht="12" customHeight="1">
      <c r="X461" s="318"/>
    </row>
    <row r="462" spans="24:24" ht="12" customHeight="1">
      <c r="X462" s="318"/>
    </row>
    <row r="463" spans="24:24" ht="12" customHeight="1">
      <c r="X463" s="318"/>
    </row>
    <row r="464" spans="24:24" ht="12" customHeight="1">
      <c r="X464" s="318"/>
    </row>
    <row r="465" spans="24:24" ht="12" customHeight="1">
      <c r="X465" s="318"/>
    </row>
    <row r="466" spans="24:24" ht="12" customHeight="1">
      <c r="X466" s="318"/>
    </row>
    <row r="467" spans="24:24" ht="12" customHeight="1">
      <c r="X467" s="318"/>
    </row>
    <row r="468" spans="24:24" ht="12" customHeight="1">
      <c r="X468" s="318"/>
    </row>
    <row r="469" spans="24:24" ht="12" customHeight="1">
      <c r="X469" s="318"/>
    </row>
    <row r="470" spans="24:24" ht="12" customHeight="1">
      <c r="X470" s="318"/>
    </row>
    <row r="471" spans="24:24" ht="12" customHeight="1">
      <c r="X471" s="318"/>
    </row>
    <row r="472" spans="24:24" ht="12" customHeight="1">
      <c r="X472" s="318"/>
    </row>
    <row r="473" spans="24:24" ht="12" customHeight="1">
      <c r="X473" s="318"/>
    </row>
    <row r="474" spans="24:24" ht="12" customHeight="1">
      <c r="X474" s="318"/>
    </row>
    <row r="475" spans="24:24" ht="12" customHeight="1">
      <c r="X475" s="318"/>
    </row>
    <row r="476" spans="24:24" ht="12" customHeight="1">
      <c r="X476" s="318"/>
    </row>
    <row r="477" spans="24:24" ht="12" customHeight="1">
      <c r="X477" s="318"/>
    </row>
    <row r="478" spans="24:24" ht="12" customHeight="1">
      <c r="X478" s="318"/>
    </row>
    <row r="479" spans="24:24" ht="12" customHeight="1">
      <c r="X479" s="318"/>
    </row>
    <row r="480" spans="24:24" ht="12" customHeight="1">
      <c r="X480" s="318"/>
    </row>
    <row r="481" spans="24:24" ht="12" customHeight="1">
      <c r="X481" s="318"/>
    </row>
    <row r="482" spans="24:24" ht="12" customHeight="1">
      <c r="X482" s="318"/>
    </row>
    <row r="483" spans="24:24" ht="12" customHeight="1">
      <c r="X483" s="318"/>
    </row>
    <row r="484" spans="24:24" ht="12" customHeight="1">
      <c r="X484" s="318"/>
    </row>
    <row r="485" spans="24:24" ht="12" customHeight="1">
      <c r="X485" s="318"/>
    </row>
    <row r="486" spans="24:24" ht="12" customHeight="1">
      <c r="X486" s="318"/>
    </row>
    <row r="487" spans="24:24" ht="12" customHeight="1">
      <c r="X487" s="318"/>
    </row>
    <row r="488" spans="24:24" ht="12" customHeight="1">
      <c r="X488" s="318"/>
    </row>
    <row r="489" spans="24:24" ht="12" customHeight="1">
      <c r="X489" s="318"/>
    </row>
    <row r="490" spans="24:24" ht="12" customHeight="1">
      <c r="X490" s="318"/>
    </row>
    <row r="491" spans="24:24" ht="12" customHeight="1">
      <c r="X491" s="318"/>
    </row>
    <row r="492" spans="24:24" ht="12" customHeight="1">
      <c r="X492" s="318"/>
    </row>
    <row r="493" spans="24:24" ht="12" customHeight="1">
      <c r="X493" s="318"/>
    </row>
    <row r="494" spans="24:24" ht="12" customHeight="1">
      <c r="X494" s="318"/>
    </row>
    <row r="495" spans="24:24" ht="12" customHeight="1">
      <c r="X495" s="318"/>
    </row>
    <row r="496" spans="24:24" ht="12" customHeight="1">
      <c r="X496" s="318"/>
    </row>
    <row r="497" spans="24:24" ht="12" customHeight="1">
      <c r="X497" s="318"/>
    </row>
    <row r="498" spans="24:24" ht="12" customHeight="1">
      <c r="X498" s="318"/>
    </row>
    <row r="499" spans="24:24" ht="12" customHeight="1">
      <c r="X499" s="318"/>
    </row>
    <row r="500" spans="24:24" ht="12" customHeight="1">
      <c r="X500" s="318"/>
    </row>
    <row r="501" spans="24:24" ht="12" customHeight="1">
      <c r="X501" s="318"/>
    </row>
    <row r="502" spans="24:24" ht="12" customHeight="1">
      <c r="X502" s="318"/>
    </row>
    <row r="503" spans="24:24" ht="12" customHeight="1">
      <c r="X503" s="318"/>
    </row>
    <row r="504" spans="24:24" ht="12" customHeight="1">
      <c r="X504" s="318"/>
    </row>
    <row r="505" spans="24:24" ht="12" customHeight="1">
      <c r="X505" s="318"/>
    </row>
    <row r="506" spans="24:24" ht="12" customHeight="1">
      <c r="X506" s="318"/>
    </row>
    <row r="507" spans="24:24" ht="12" customHeight="1">
      <c r="X507" s="318"/>
    </row>
    <row r="508" spans="24:24" ht="12" customHeight="1">
      <c r="X508" s="318"/>
    </row>
    <row r="509" spans="24:24" ht="12" customHeight="1">
      <c r="X509" s="318"/>
    </row>
    <row r="510" spans="24:24" ht="12" customHeight="1">
      <c r="X510" s="318"/>
    </row>
    <row r="511" spans="24:24" ht="12" customHeight="1">
      <c r="X511" s="318"/>
    </row>
    <row r="512" spans="24:24" ht="12" customHeight="1">
      <c r="X512" s="318"/>
    </row>
    <row r="513" spans="24:24" ht="12" customHeight="1">
      <c r="X513" s="318"/>
    </row>
    <row r="514" spans="24:24" ht="12" customHeight="1">
      <c r="X514" s="318"/>
    </row>
    <row r="515" spans="24:24" ht="12" customHeight="1">
      <c r="X515" s="318"/>
    </row>
    <row r="516" spans="24:24" ht="12" customHeight="1">
      <c r="X516" s="318"/>
    </row>
    <row r="517" spans="24:24" ht="12" customHeight="1">
      <c r="X517" s="318"/>
    </row>
    <row r="518" spans="24:24" ht="12" customHeight="1">
      <c r="X518" s="318"/>
    </row>
    <row r="519" spans="24:24" ht="12" customHeight="1">
      <c r="X519" s="318"/>
    </row>
    <row r="520" spans="24:24" ht="12" customHeight="1">
      <c r="X520" s="318"/>
    </row>
    <row r="521" spans="24:24" ht="12" customHeight="1">
      <c r="X521" s="318"/>
    </row>
    <row r="522" spans="24:24" ht="12" customHeight="1">
      <c r="X522" s="318"/>
    </row>
    <row r="523" spans="24:24" ht="12" customHeight="1">
      <c r="X523" s="318"/>
    </row>
    <row r="524" spans="24:24" ht="12" customHeight="1">
      <c r="X524" s="318"/>
    </row>
    <row r="525" spans="24:24" ht="12" customHeight="1">
      <c r="X525" s="318"/>
    </row>
    <row r="526" spans="24:24" ht="12" customHeight="1">
      <c r="X526" s="318"/>
    </row>
    <row r="527" spans="24:24" ht="12" customHeight="1">
      <c r="X527" s="318"/>
    </row>
    <row r="528" spans="24:24" ht="12" customHeight="1">
      <c r="X528" s="318"/>
    </row>
    <row r="529" spans="24:24" ht="12" customHeight="1">
      <c r="X529" s="318"/>
    </row>
    <row r="530" spans="24:24" ht="12" customHeight="1">
      <c r="X530" s="318"/>
    </row>
    <row r="531" spans="24:24" ht="12" customHeight="1">
      <c r="X531" s="318"/>
    </row>
    <row r="532" spans="24:24" ht="12" customHeight="1">
      <c r="X532" s="318"/>
    </row>
    <row r="533" spans="24:24" ht="12" customHeight="1">
      <c r="X533" s="318"/>
    </row>
    <row r="534" spans="24:24" ht="12" customHeight="1">
      <c r="X534" s="318"/>
    </row>
    <row r="535" spans="24:24" ht="12" customHeight="1">
      <c r="X535" s="318"/>
    </row>
    <row r="536" spans="24:24" ht="12" customHeight="1">
      <c r="X536" s="318"/>
    </row>
    <row r="537" spans="24:24" ht="12" customHeight="1">
      <c r="X537" s="318"/>
    </row>
    <row r="538" spans="24:24" ht="12" customHeight="1">
      <c r="X538" s="318"/>
    </row>
    <row r="539" spans="24:24" ht="12" customHeight="1">
      <c r="X539" s="318"/>
    </row>
    <row r="540" spans="24:24" ht="12" customHeight="1">
      <c r="X540" s="318"/>
    </row>
    <row r="541" spans="24:24" ht="12" customHeight="1">
      <c r="X541" s="318"/>
    </row>
    <row r="542" spans="24:24" ht="12" customHeight="1">
      <c r="X542" s="318"/>
    </row>
    <row r="543" spans="24:24" ht="12" customHeight="1">
      <c r="X543" s="318"/>
    </row>
    <row r="544" spans="24:24" ht="12" customHeight="1">
      <c r="X544" s="318"/>
    </row>
    <row r="545" spans="24:24" ht="12" customHeight="1">
      <c r="X545" s="318"/>
    </row>
    <row r="546" spans="24:24" ht="12" customHeight="1">
      <c r="X546" s="318"/>
    </row>
    <row r="547" spans="24:24" ht="12" customHeight="1">
      <c r="X547" s="318"/>
    </row>
    <row r="548" spans="24:24" ht="12" customHeight="1">
      <c r="X548" s="318"/>
    </row>
    <row r="549" spans="24:24" ht="12" customHeight="1">
      <c r="X549" s="318"/>
    </row>
    <row r="550" spans="24:24" ht="12" customHeight="1">
      <c r="X550" s="318"/>
    </row>
    <row r="551" spans="24:24" ht="12" customHeight="1">
      <c r="X551" s="318"/>
    </row>
    <row r="552" spans="24:24" ht="12" customHeight="1">
      <c r="X552" s="318"/>
    </row>
    <row r="553" spans="24:24" ht="12" customHeight="1">
      <c r="X553" s="318"/>
    </row>
    <row r="554" spans="24:24" ht="12" customHeight="1">
      <c r="X554" s="318"/>
    </row>
    <row r="555" spans="24:24" ht="12" customHeight="1">
      <c r="X555" s="318"/>
    </row>
    <row r="556" spans="24:24" ht="12" customHeight="1">
      <c r="X556" s="318"/>
    </row>
    <row r="557" spans="24:24" ht="12" customHeight="1">
      <c r="X557" s="318"/>
    </row>
    <row r="558" spans="24:24" ht="12" customHeight="1">
      <c r="X558" s="318"/>
    </row>
    <row r="559" spans="24:24" ht="12" customHeight="1">
      <c r="X559" s="318"/>
    </row>
    <row r="560" spans="24:24" ht="12" customHeight="1">
      <c r="X560" s="318"/>
    </row>
    <row r="561" spans="24:24" ht="12" customHeight="1">
      <c r="X561" s="318"/>
    </row>
    <row r="562" spans="24:24" ht="12" customHeight="1">
      <c r="X562" s="318"/>
    </row>
    <row r="563" spans="24:24" ht="12" customHeight="1">
      <c r="X563" s="318"/>
    </row>
    <row r="564" spans="24:24" ht="12" customHeight="1">
      <c r="X564" s="318"/>
    </row>
    <row r="565" spans="24:24" ht="12" customHeight="1">
      <c r="X565" s="318"/>
    </row>
    <row r="566" spans="24:24" ht="12" customHeight="1">
      <c r="X566" s="318"/>
    </row>
    <row r="567" spans="24:24" ht="12" customHeight="1">
      <c r="X567" s="318"/>
    </row>
    <row r="568" spans="24:24" ht="12" customHeight="1">
      <c r="X568" s="318"/>
    </row>
    <row r="569" spans="24:24" ht="12" customHeight="1">
      <c r="X569" s="318"/>
    </row>
    <row r="570" spans="24:24" ht="12" customHeight="1">
      <c r="X570" s="318"/>
    </row>
    <row r="571" spans="24:24" ht="12" customHeight="1">
      <c r="X571" s="318"/>
    </row>
    <row r="572" spans="24:24" ht="12" customHeight="1">
      <c r="X572" s="318"/>
    </row>
    <row r="573" spans="24:24" ht="12" customHeight="1">
      <c r="X573" s="318"/>
    </row>
    <row r="574" spans="24:24" ht="12" customHeight="1">
      <c r="X574" s="318"/>
    </row>
    <row r="575" spans="24:24" ht="12" customHeight="1">
      <c r="X575" s="318"/>
    </row>
    <row r="576" spans="24:24" ht="12" customHeight="1">
      <c r="X576" s="318"/>
    </row>
    <row r="577" spans="24:24" ht="12" customHeight="1">
      <c r="X577" s="318"/>
    </row>
    <row r="578" spans="24:24" ht="12" customHeight="1">
      <c r="X578" s="318"/>
    </row>
    <row r="579" spans="24:24" ht="12" customHeight="1">
      <c r="X579" s="318"/>
    </row>
    <row r="580" spans="24:24" ht="12" customHeight="1">
      <c r="X580" s="318"/>
    </row>
    <row r="581" spans="24:24" ht="12" customHeight="1">
      <c r="X581" s="318"/>
    </row>
    <row r="582" spans="24:24" ht="12" customHeight="1">
      <c r="X582" s="318"/>
    </row>
    <row r="583" spans="24:24" ht="12" customHeight="1">
      <c r="X583" s="318"/>
    </row>
    <row r="584" spans="24:24" ht="12" customHeight="1">
      <c r="X584" s="318"/>
    </row>
    <row r="585" spans="24:24" ht="12" customHeight="1">
      <c r="X585" s="318"/>
    </row>
    <row r="586" spans="24:24" ht="12" customHeight="1">
      <c r="X586" s="318"/>
    </row>
    <row r="587" spans="24:24" ht="12" customHeight="1">
      <c r="X587" s="318"/>
    </row>
    <row r="588" spans="24:24" ht="12" customHeight="1">
      <c r="X588" s="318"/>
    </row>
    <row r="589" spans="24:24" ht="12" customHeight="1">
      <c r="X589" s="318"/>
    </row>
    <row r="590" spans="24:24" ht="12" customHeight="1">
      <c r="X590" s="318"/>
    </row>
    <row r="591" spans="24:24" ht="12" customHeight="1">
      <c r="X591" s="318"/>
    </row>
    <row r="592" spans="24:24" ht="12" customHeight="1">
      <c r="X592" s="318"/>
    </row>
    <row r="593" spans="24:24" ht="12" customHeight="1">
      <c r="X593" s="318"/>
    </row>
    <row r="594" spans="24:24" ht="12" customHeight="1">
      <c r="X594" s="318"/>
    </row>
    <row r="595" spans="24:24" ht="12" customHeight="1">
      <c r="X595" s="318"/>
    </row>
    <row r="596" spans="24:24" ht="12" customHeight="1">
      <c r="X596" s="318"/>
    </row>
    <row r="597" spans="24:24" ht="12" customHeight="1">
      <c r="X597" s="318"/>
    </row>
    <row r="598" spans="24:24" ht="12" customHeight="1">
      <c r="X598" s="318"/>
    </row>
    <row r="599" spans="24:24" ht="12" customHeight="1">
      <c r="X599" s="318"/>
    </row>
    <row r="600" spans="24:24" ht="12" customHeight="1">
      <c r="X600" s="318"/>
    </row>
    <row r="601" spans="24:24" ht="12" customHeight="1">
      <c r="X601" s="318"/>
    </row>
    <row r="602" spans="24:24" ht="12" customHeight="1">
      <c r="X602" s="318"/>
    </row>
    <row r="603" spans="24:24" ht="12" customHeight="1">
      <c r="X603" s="318"/>
    </row>
    <row r="604" spans="24:24" ht="12" customHeight="1">
      <c r="X604" s="318"/>
    </row>
    <row r="605" spans="24:24" ht="12" customHeight="1">
      <c r="X605" s="318"/>
    </row>
    <row r="606" spans="24:24" ht="12" customHeight="1">
      <c r="X606" s="318"/>
    </row>
    <row r="607" spans="24:24" ht="12" customHeight="1">
      <c r="X607" s="318"/>
    </row>
    <row r="608" spans="24:24" ht="12" customHeight="1">
      <c r="X608" s="318"/>
    </row>
    <row r="609" spans="24:24" ht="12" customHeight="1">
      <c r="X609" s="318"/>
    </row>
    <row r="610" spans="24:24" ht="12" customHeight="1">
      <c r="X610" s="318"/>
    </row>
    <row r="611" spans="24:24" ht="12" customHeight="1">
      <c r="X611" s="318"/>
    </row>
    <row r="612" spans="24:24" ht="12" customHeight="1">
      <c r="X612" s="318"/>
    </row>
    <row r="613" spans="24:24" ht="12" customHeight="1">
      <c r="X613" s="318"/>
    </row>
    <row r="614" spans="24:24" ht="12" customHeight="1">
      <c r="X614" s="318"/>
    </row>
    <row r="615" spans="24:24" ht="12" customHeight="1">
      <c r="X615" s="318"/>
    </row>
    <row r="616" spans="24:24" ht="12" customHeight="1">
      <c r="X616" s="318"/>
    </row>
    <row r="617" spans="24:24" ht="12" customHeight="1">
      <c r="X617" s="318"/>
    </row>
    <row r="618" spans="24:24" ht="12" customHeight="1">
      <c r="X618" s="318"/>
    </row>
    <row r="619" spans="24:24" ht="12" customHeight="1">
      <c r="X619" s="318"/>
    </row>
    <row r="620" spans="24:24" ht="12" customHeight="1">
      <c r="X620" s="318"/>
    </row>
    <row r="621" spans="24:24" ht="12" customHeight="1">
      <c r="X621" s="318"/>
    </row>
    <row r="622" spans="24:24" ht="12" customHeight="1">
      <c r="X622" s="318"/>
    </row>
    <row r="623" spans="24:24" ht="12" customHeight="1">
      <c r="X623" s="318"/>
    </row>
    <row r="624" spans="24:24" ht="12" customHeight="1">
      <c r="X624" s="318"/>
    </row>
    <row r="625" spans="24:24" ht="12" customHeight="1">
      <c r="X625" s="318"/>
    </row>
    <row r="626" spans="24:24" ht="12" customHeight="1">
      <c r="X626" s="318"/>
    </row>
    <row r="627" spans="24:24" ht="12" customHeight="1">
      <c r="X627" s="318"/>
    </row>
    <row r="628" spans="24:24" ht="12" customHeight="1">
      <c r="X628" s="318"/>
    </row>
    <row r="629" spans="24:24" ht="12" customHeight="1">
      <c r="X629" s="318"/>
    </row>
    <row r="630" spans="24:24" ht="12" customHeight="1">
      <c r="X630" s="318"/>
    </row>
    <row r="631" spans="24:24" ht="12" customHeight="1">
      <c r="X631" s="318"/>
    </row>
    <row r="632" spans="24:24" ht="12" customHeight="1">
      <c r="X632" s="318"/>
    </row>
    <row r="633" spans="24:24" ht="12" customHeight="1">
      <c r="X633" s="318"/>
    </row>
    <row r="634" spans="24:24" ht="12" customHeight="1">
      <c r="X634" s="318"/>
    </row>
    <row r="635" spans="24:24" ht="12" customHeight="1">
      <c r="X635" s="318"/>
    </row>
    <row r="636" spans="24:24" ht="12" customHeight="1">
      <c r="X636" s="318"/>
    </row>
    <row r="637" spans="24:24" ht="12" customHeight="1">
      <c r="X637" s="318"/>
    </row>
    <row r="638" spans="24:24" ht="12" customHeight="1">
      <c r="X638" s="318"/>
    </row>
    <row r="639" spans="24:24" ht="12" customHeight="1">
      <c r="X639" s="318"/>
    </row>
    <row r="640" spans="24:24" ht="12" customHeight="1">
      <c r="X640" s="318"/>
    </row>
    <row r="641" spans="24:24" ht="12" customHeight="1">
      <c r="X641" s="318"/>
    </row>
    <row r="642" spans="24:24" ht="12" customHeight="1">
      <c r="X642" s="318"/>
    </row>
    <row r="643" spans="24:24" ht="12" customHeight="1">
      <c r="X643" s="318"/>
    </row>
    <row r="644" spans="24:24" ht="12" customHeight="1">
      <c r="X644" s="318"/>
    </row>
    <row r="645" spans="24:24" ht="12" customHeight="1">
      <c r="X645" s="318"/>
    </row>
    <row r="646" spans="24:24" ht="12" customHeight="1">
      <c r="X646" s="318"/>
    </row>
    <row r="647" spans="24:24" ht="12" customHeight="1">
      <c r="X647" s="318"/>
    </row>
    <row r="648" spans="24:24" ht="12" customHeight="1">
      <c r="X648" s="318"/>
    </row>
    <row r="649" spans="24:24" ht="12" customHeight="1">
      <c r="X649" s="318"/>
    </row>
    <row r="650" spans="24:24" ht="12" customHeight="1">
      <c r="X650" s="318"/>
    </row>
    <row r="651" spans="24:24" ht="12" customHeight="1">
      <c r="X651" s="318"/>
    </row>
    <row r="652" spans="24:24" ht="12" customHeight="1">
      <c r="X652" s="318"/>
    </row>
    <row r="653" spans="24:24" ht="12" customHeight="1">
      <c r="X653" s="318"/>
    </row>
    <row r="654" spans="24:24" ht="12" customHeight="1">
      <c r="X654" s="318"/>
    </row>
    <row r="655" spans="24:24" ht="12" customHeight="1">
      <c r="X655" s="318"/>
    </row>
    <row r="656" spans="24:24" ht="12" customHeight="1">
      <c r="X656" s="318"/>
    </row>
    <row r="657" spans="24:24" ht="12" customHeight="1">
      <c r="X657" s="318"/>
    </row>
    <row r="658" spans="24:24" ht="12" customHeight="1">
      <c r="X658" s="318"/>
    </row>
    <row r="659" spans="24:24" ht="12" customHeight="1">
      <c r="X659" s="318"/>
    </row>
    <row r="660" spans="24:24" ht="12" customHeight="1">
      <c r="X660" s="318"/>
    </row>
    <row r="661" spans="24:24" ht="12" customHeight="1">
      <c r="X661" s="318"/>
    </row>
    <row r="662" spans="24:24" ht="12" customHeight="1">
      <c r="X662" s="318"/>
    </row>
    <row r="663" spans="24:24" ht="12" customHeight="1">
      <c r="X663" s="318"/>
    </row>
    <row r="664" spans="24:24" ht="12" customHeight="1">
      <c r="X664" s="318"/>
    </row>
    <row r="665" spans="24:24" ht="12" customHeight="1">
      <c r="X665" s="318"/>
    </row>
    <row r="666" spans="24:24" ht="12" customHeight="1">
      <c r="X666" s="318"/>
    </row>
    <row r="667" spans="24:24" ht="12" customHeight="1">
      <c r="X667" s="318"/>
    </row>
    <row r="668" spans="24:24" ht="12" customHeight="1">
      <c r="X668" s="318"/>
    </row>
    <row r="669" spans="24:24" ht="12" customHeight="1">
      <c r="X669" s="318"/>
    </row>
    <row r="670" spans="24:24" ht="12" customHeight="1">
      <c r="X670" s="318"/>
    </row>
    <row r="671" spans="24:24" ht="12" customHeight="1">
      <c r="X671" s="318"/>
    </row>
    <row r="672" spans="24:24" ht="12" customHeight="1">
      <c r="X672" s="318"/>
    </row>
    <row r="673" spans="24:24" ht="12" customHeight="1">
      <c r="X673" s="318"/>
    </row>
    <row r="674" spans="24:24" ht="12" customHeight="1">
      <c r="X674" s="318"/>
    </row>
    <row r="675" spans="24:24" ht="12" customHeight="1">
      <c r="X675" s="318"/>
    </row>
    <row r="676" spans="24:24" ht="12" customHeight="1">
      <c r="X676" s="318"/>
    </row>
    <row r="677" spans="24:24" ht="12" customHeight="1">
      <c r="X677" s="318"/>
    </row>
    <row r="678" spans="24:24" ht="12" customHeight="1">
      <c r="X678" s="318"/>
    </row>
    <row r="679" spans="24:24" ht="12" customHeight="1">
      <c r="X679" s="318"/>
    </row>
    <row r="680" spans="24:24" ht="12" customHeight="1">
      <c r="X680" s="318"/>
    </row>
    <row r="681" spans="24:24" ht="12" customHeight="1">
      <c r="X681" s="318"/>
    </row>
    <row r="682" spans="24:24" ht="12" customHeight="1">
      <c r="X682" s="318"/>
    </row>
    <row r="683" spans="24:24" ht="12" customHeight="1">
      <c r="X683" s="318"/>
    </row>
    <row r="684" spans="24:24" ht="12" customHeight="1">
      <c r="X684" s="318"/>
    </row>
    <row r="685" spans="24:24" ht="12" customHeight="1">
      <c r="X685" s="318"/>
    </row>
    <row r="686" spans="24:24" ht="12" customHeight="1">
      <c r="X686" s="318"/>
    </row>
    <row r="687" spans="24:24" ht="12" customHeight="1">
      <c r="X687" s="318"/>
    </row>
    <row r="688" spans="24:24" ht="12" customHeight="1">
      <c r="X688" s="318"/>
    </row>
    <row r="689" spans="24:24" ht="12" customHeight="1">
      <c r="X689" s="318"/>
    </row>
    <row r="690" spans="24:24" ht="12" customHeight="1">
      <c r="X690" s="318"/>
    </row>
    <row r="691" spans="24:24" ht="12" customHeight="1">
      <c r="X691" s="318"/>
    </row>
    <row r="692" spans="24:24" ht="12" customHeight="1">
      <c r="X692" s="318"/>
    </row>
    <row r="693" spans="24:24" ht="12" customHeight="1">
      <c r="X693" s="318"/>
    </row>
    <row r="694" spans="24:24" ht="12" customHeight="1">
      <c r="X694" s="318"/>
    </row>
    <row r="695" spans="24:24" ht="12" customHeight="1">
      <c r="X695" s="318"/>
    </row>
    <row r="696" spans="24:24" ht="12" customHeight="1">
      <c r="X696" s="318"/>
    </row>
    <row r="697" spans="24:24" ht="12" customHeight="1">
      <c r="X697" s="318"/>
    </row>
    <row r="698" spans="24:24" ht="12" customHeight="1">
      <c r="X698" s="318"/>
    </row>
    <row r="699" spans="24:24" ht="12" customHeight="1">
      <c r="X699" s="318"/>
    </row>
    <row r="700" spans="24:24" ht="12" customHeight="1">
      <c r="X700" s="318"/>
    </row>
    <row r="701" spans="24:24" ht="12" customHeight="1">
      <c r="X701" s="318"/>
    </row>
    <row r="702" spans="24:24" ht="12" customHeight="1">
      <c r="X702" s="318"/>
    </row>
    <row r="703" spans="24:24" ht="12" customHeight="1">
      <c r="X703" s="318"/>
    </row>
    <row r="704" spans="24:24" ht="12" customHeight="1">
      <c r="X704" s="318"/>
    </row>
    <row r="705" spans="24:24" ht="12" customHeight="1">
      <c r="X705" s="318"/>
    </row>
    <row r="706" spans="24:24" ht="12" customHeight="1">
      <c r="X706" s="318"/>
    </row>
    <row r="707" spans="24:24" ht="12" customHeight="1">
      <c r="X707" s="318"/>
    </row>
    <row r="708" spans="24:24" ht="12" customHeight="1">
      <c r="X708" s="318"/>
    </row>
    <row r="709" spans="24:24" ht="12" customHeight="1">
      <c r="X709" s="318"/>
    </row>
    <row r="710" spans="24:24" ht="12" customHeight="1">
      <c r="X710" s="318"/>
    </row>
    <row r="711" spans="24:24" ht="12" customHeight="1">
      <c r="X711" s="318"/>
    </row>
    <row r="712" spans="24:24" ht="12" customHeight="1">
      <c r="X712" s="318"/>
    </row>
    <row r="713" spans="24:24" ht="12" customHeight="1">
      <c r="X713" s="318"/>
    </row>
    <row r="714" spans="24:24" ht="12" customHeight="1">
      <c r="X714" s="318"/>
    </row>
    <row r="715" spans="24:24" ht="12" customHeight="1">
      <c r="X715" s="318"/>
    </row>
    <row r="716" spans="24:24" ht="12" customHeight="1">
      <c r="X716" s="318"/>
    </row>
    <row r="717" spans="24:24" ht="12" customHeight="1">
      <c r="X717" s="318"/>
    </row>
    <row r="718" spans="24:24" ht="12" customHeight="1">
      <c r="X718" s="318"/>
    </row>
    <row r="719" spans="24:24" ht="12" customHeight="1">
      <c r="X719" s="318"/>
    </row>
    <row r="720" spans="24:24" ht="12" customHeight="1">
      <c r="X720" s="318"/>
    </row>
    <row r="721" spans="24:24" ht="12" customHeight="1">
      <c r="X721" s="318"/>
    </row>
    <row r="722" spans="24:24" ht="12" customHeight="1">
      <c r="X722" s="318"/>
    </row>
    <row r="723" spans="24:24" ht="12" customHeight="1">
      <c r="X723" s="318"/>
    </row>
    <row r="724" spans="24:24" ht="12" customHeight="1">
      <c r="X724" s="318"/>
    </row>
    <row r="725" spans="24:24" ht="12" customHeight="1">
      <c r="X725" s="318"/>
    </row>
    <row r="726" spans="24:24" ht="12" customHeight="1">
      <c r="X726" s="318"/>
    </row>
    <row r="727" spans="24:24" ht="12" customHeight="1">
      <c r="X727" s="318"/>
    </row>
    <row r="728" spans="24:24" ht="12" customHeight="1">
      <c r="X728" s="318"/>
    </row>
    <row r="729" spans="24:24" ht="12" customHeight="1">
      <c r="X729" s="318"/>
    </row>
    <row r="730" spans="24:24" ht="12" customHeight="1">
      <c r="X730" s="318"/>
    </row>
    <row r="731" spans="24:24" ht="12" customHeight="1">
      <c r="X731" s="318"/>
    </row>
    <row r="732" spans="24:24" ht="12" customHeight="1">
      <c r="X732" s="318"/>
    </row>
    <row r="733" spans="24:24" ht="12" customHeight="1">
      <c r="X733" s="318"/>
    </row>
    <row r="734" spans="24:24" ht="12" customHeight="1">
      <c r="X734" s="318"/>
    </row>
    <row r="735" spans="24:24" ht="12" customHeight="1">
      <c r="X735" s="318"/>
    </row>
    <row r="736" spans="24:24" ht="12" customHeight="1">
      <c r="X736" s="318"/>
    </row>
    <row r="737" spans="24:24" ht="12" customHeight="1">
      <c r="X737" s="318"/>
    </row>
    <row r="738" spans="24:24" ht="12" customHeight="1">
      <c r="X738" s="318"/>
    </row>
    <row r="739" spans="24:24" ht="12" customHeight="1">
      <c r="X739" s="318"/>
    </row>
    <row r="740" spans="24:24" ht="12" customHeight="1">
      <c r="X740" s="318"/>
    </row>
    <row r="741" spans="24:24" ht="12" customHeight="1">
      <c r="X741" s="318"/>
    </row>
    <row r="742" spans="24:24" ht="12" customHeight="1">
      <c r="X742" s="318"/>
    </row>
    <row r="743" spans="24:24" ht="12" customHeight="1">
      <c r="X743" s="318"/>
    </row>
    <row r="744" spans="24:24" ht="12" customHeight="1">
      <c r="X744" s="318"/>
    </row>
    <row r="745" spans="24:24" ht="12" customHeight="1">
      <c r="X745" s="318"/>
    </row>
    <row r="746" spans="24:24" ht="12" customHeight="1">
      <c r="X746" s="318"/>
    </row>
    <row r="747" spans="24:24" ht="12" customHeight="1">
      <c r="X747" s="318"/>
    </row>
    <row r="748" spans="24:24" ht="12" customHeight="1">
      <c r="X748" s="318"/>
    </row>
    <row r="749" spans="24:24" ht="12" customHeight="1">
      <c r="X749" s="318"/>
    </row>
    <row r="750" spans="24:24" ht="12" customHeight="1">
      <c r="X750" s="318"/>
    </row>
    <row r="751" spans="24:24" ht="12" customHeight="1">
      <c r="X751" s="318"/>
    </row>
    <row r="752" spans="24:24" ht="12" customHeight="1">
      <c r="X752" s="318"/>
    </row>
    <row r="753" spans="24:24" ht="12" customHeight="1">
      <c r="X753" s="318"/>
    </row>
    <row r="754" spans="24:24" ht="12" customHeight="1">
      <c r="X754" s="318"/>
    </row>
    <row r="755" spans="24:24" ht="12" customHeight="1">
      <c r="X755" s="318"/>
    </row>
    <row r="756" spans="24:24" ht="12" customHeight="1">
      <c r="X756" s="318"/>
    </row>
    <row r="757" spans="24:24" ht="12" customHeight="1">
      <c r="X757" s="318"/>
    </row>
    <row r="758" spans="24:24" ht="12" customHeight="1">
      <c r="X758" s="318"/>
    </row>
    <row r="759" spans="24:24" ht="12" customHeight="1">
      <c r="X759" s="318"/>
    </row>
    <row r="760" spans="24:24" ht="12" customHeight="1">
      <c r="X760" s="318"/>
    </row>
    <row r="761" spans="24:24" ht="12" customHeight="1">
      <c r="X761" s="318"/>
    </row>
    <row r="762" spans="24:24" ht="12" customHeight="1">
      <c r="X762" s="318"/>
    </row>
    <row r="763" spans="24:24" ht="12" customHeight="1">
      <c r="X763" s="318"/>
    </row>
    <row r="764" spans="24:24" ht="12" customHeight="1">
      <c r="X764" s="318"/>
    </row>
    <row r="765" spans="24:24" ht="12" customHeight="1">
      <c r="X765" s="318"/>
    </row>
    <row r="766" spans="24:24" ht="12" customHeight="1">
      <c r="X766" s="318"/>
    </row>
    <row r="767" spans="24:24" ht="12" customHeight="1">
      <c r="X767" s="318"/>
    </row>
    <row r="768" spans="24:24" ht="12" customHeight="1">
      <c r="X768" s="318"/>
    </row>
    <row r="769" spans="24:24" ht="12" customHeight="1">
      <c r="X769" s="318"/>
    </row>
    <row r="770" spans="24:24" ht="12" customHeight="1">
      <c r="X770" s="318"/>
    </row>
    <row r="771" spans="24:24" ht="12" customHeight="1">
      <c r="X771" s="318"/>
    </row>
    <row r="772" spans="24:24" ht="12" customHeight="1">
      <c r="X772" s="318"/>
    </row>
    <row r="773" spans="24:24" ht="12" customHeight="1">
      <c r="X773" s="318"/>
    </row>
    <row r="774" spans="24:24" ht="12" customHeight="1">
      <c r="X774" s="318"/>
    </row>
    <row r="775" spans="24:24" ht="12" customHeight="1">
      <c r="X775" s="318"/>
    </row>
    <row r="776" spans="24:24" ht="12" customHeight="1">
      <c r="X776" s="318"/>
    </row>
    <row r="777" spans="24:24" ht="12" customHeight="1">
      <c r="X777" s="318"/>
    </row>
    <row r="778" spans="24:24" ht="12" customHeight="1">
      <c r="X778" s="318"/>
    </row>
    <row r="779" spans="24:24" ht="12" customHeight="1">
      <c r="X779" s="318"/>
    </row>
    <row r="780" spans="24:24" ht="12" customHeight="1">
      <c r="X780" s="318"/>
    </row>
    <row r="781" spans="24:24" ht="12" customHeight="1">
      <c r="X781" s="318"/>
    </row>
    <row r="782" spans="24:24" ht="12" customHeight="1">
      <c r="X782" s="318"/>
    </row>
    <row r="783" spans="24:24" ht="12" customHeight="1">
      <c r="X783" s="318"/>
    </row>
    <row r="784" spans="24:24" ht="12" customHeight="1">
      <c r="X784" s="318"/>
    </row>
    <row r="785" spans="24:24" ht="12" customHeight="1">
      <c r="X785" s="318"/>
    </row>
    <row r="786" spans="24:24" ht="12" customHeight="1">
      <c r="X786" s="318"/>
    </row>
    <row r="787" spans="24:24" ht="12" customHeight="1">
      <c r="X787" s="318"/>
    </row>
    <row r="788" spans="24:24" ht="12" customHeight="1">
      <c r="X788" s="318"/>
    </row>
    <row r="789" spans="24:24" ht="12" customHeight="1">
      <c r="X789" s="318"/>
    </row>
    <row r="790" spans="24:24" ht="12" customHeight="1">
      <c r="X790" s="318"/>
    </row>
    <row r="791" spans="24:24" ht="12" customHeight="1">
      <c r="X791" s="318"/>
    </row>
    <row r="792" spans="24:24" ht="12" customHeight="1">
      <c r="X792" s="318"/>
    </row>
    <row r="793" spans="24:24" ht="12" customHeight="1">
      <c r="X793" s="318"/>
    </row>
    <row r="794" spans="24:24" ht="12" customHeight="1">
      <c r="X794" s="318"/>
    </row>
    <row r="795" spans="24:24" ht="12" customHeight="1">
      <c r="X795" s="318"/>
    </row>
    <row r="796" spans="24:24" ht="12" customHeight="1">
      <c r="X796" s="318"/>
    </row>
    <row r="797" spans="24:24" ht="12" customHeight="1">
      <c r="X797" s="318"/>
    </row>
    <row r="798" spans="24:24" ht="12" customHeight="1">
      <c r="X798" s="318"/>
    </row>
    <row r="799" spans="24:24" ht="12" customHeight="1">
      <c r="X799" s="318"/>
    </row>
    <row r="800" spans="24:24" ht="12" customHeight="1">
      <c r="X800" s="318"/>
    </row>
    <row r="801" spans="24:24" ht="12" customHeight="1">
      <c r="X801" s="318"/>
    </row>
    <row r="802" spans="24:24" ht="12" customHeight="1">
      <c r="X802" s="318"/>
    </row>
    <row r="803" spans="24:24" ht="12" customHeight="1">
      <c r="X803" s="318"/>
    </row>
    <row r="804" spans="24:24" ht="12" customHeight="1">
      <c r="X804" s="318"/>
    </row>
    <row r="805" spans="24:24" ht="12" customHeight="1">
      <c r="X805" s="318"/>
    </row>
    <row r="806" spans="24:24" ht="12" customHeight="1">
      <c r="X806" s="318"/>
    </row>
    <row r="807" spans="24:24" ht="12" customHeight="1">
      <c r="X807" s="318"/>
    </row>
    <row r="808" spans="24:24" ht="12" customHeight="1">
      <c r="X808" s="318"/>
    </row>
    <row r="809" spans="24:24" ht="12" customHeight="1">
      <c r="X809" s="318"/>
    </row>
    <row r="810" spans="24:24" ht="12" customHeight="1">
      <c r="X810" s="318"/>
    </row>
    <row r="811" spans="24:24" ht="12" customHeight="1">
      <c r="X811" s="318"/>
    </row>
    <row r="812" spans="24:24" ht="12" customHeight="1">
      <c r="X812" s="318"/>
    </row>
    <row r="813" spans="24:24" ht="12" customHeight="1">
      <c r="X813" s="318"/>
    </row>
    <row r="814" spans="24:24" ht="12" customHeight="1">
      <c r="X814" s="318"/>
    </row>
    <row r="815" spans="24:24" ht="12" customHeight="1">
      <c r="X815" s="318"/>
    </row>
    <row r="816" spans="24:24" ht="12" customHeight="1">
      <c r="X816" s="318"/>
    </row>
    <row r="817" spans="24:24" ht="12" customHeight="1">
      <c r="X817" s="318"/>
    </row>
    <row r="818" spans="24:24" ht="12" customHeight="1">
      <c r="X818" s="318"/>
    </row>
    <row r="819" spans="24:24" ht="12" customHeight="1">
      <c r="X819" s="318"/>
    </row>
    <row r="820" spans="24:24" ht="12" customHeight="1">
      <c r="X820" s="318"/>
    </row>
    <row r="821" spans="24:24" ht="12" customHeight="1">
      <c r="X821" s="318"/>
    </row>
    <row r="822" spans="24:24" ht="12" customHeight="1">
      <c r="X822" s="318"/>
    </row>
    <row r="823" spans="24:24" ht="12" customHeight="1">
      <c r="X823" s="318"/>
    </row>
    <row r="824" spans="24:24" ht="12" customHeight="1">
      <c r="X824" s="318"/>
    </row>
    <row r="825" spans="24:24" ht="12" customHeight="1">
      <c r="X825" s="318"/>
    </row>
    <row r="826" spans="24:24" ht="12" customHeight="1">
      <c r="X826" s="318"/>
    </row>
    <row r="827" spans="24:24" ht="12" customHeight="1">
      <c r="X827" s="318"/>
    </row>
    <row r="828" spans="24:24" ht="12" customHeight="1">
      <c r="X828" s="318"/>
    </row>
    <row r="829" spans="24:24" ht="12" customHeight="1">
      <c r="X829" s="318"/>
    </row>
    <row r="830" spans="24:24" ht="12" customHeight="1">
      <c r="X830" s="318"/>
    </row>
    <row r="831" spans="24:24" ht="12" customHeight="1">
      <c r="X831" s="318"/>
    </row>
    <row r="832" spans="24:24" ht="12" customHeight="1">
      <c r="X832" s="318"/>
    </row>
    <row r="833" spans="24:24" ht="12" customHeight="1">
      <c r="X833" s="318"/>
    </row>
    <row r="834" spans="24:24" ht="12" customHeight="1">
      <c r="X834" s="318"/>
    </row>
    <row r="835" spans="24:24" ht="12" customHeight="1">
      <c r="X835" s="318"/>
    </row>
    <row r="836" spans="24:24" ht="12" customHeight="1">
      <c r="X836" s="318"/>
    </row>
    <row r="837" spans="24:24" ht="12" customHeight="1">
      <c r="X837" s="318"/>
    </row>
    <row r="838" spans="24:24" ht="12" customHeight="1">
      <c r="X838" s="318"/>
    </row>
    <row r="839" spans="24:24" ht="12" customHeight="1">
      <c r="X839" s="318"/>
    </row>
    <row r="840" spans="24:24" ht="12" customHeight="1">
      <c r="X840" s="318"/>
    </row>
    <row r="841" spans="24:24" ht="12" customHeight="1">
      <c r="X841" s="318"/>
    </row>
    <row r="842" spans="24:24" ht="12" customHeight="1">
      <c r="X842" s="318"/>
    </row>
    <row r="843" spans="24:24" ht="12" customHeight="1">
      <c r="X843" s="318"/>
    </row>
    <row r="844" spans="24:24" ht="12" customHeight="1">
      <c r="X844" s="318"/>
    </row>
    <row r="845" spans="24:24" ht="12" customHeight="1">
      <c r="X845" s="318"/>
    </row>
    <row r="846" spans="24:24" ht="12" customHeight="1">
      <c r="X846" s="318"/>
    </row>
    <row r="847" spans="24:24" ht="12" customHeight="1">
      <c r="X847" s="318"/>
    </row>
    <row r="848" spans="24:24" ht="12" customHeight="1">
      <c r="X848" s="318"/>
    </row>
    <row r="849" spans="24:24" ht="12" customHeight="1">
      <c r="X849" s="318"/>
    </row>
    <row r="850" spans="24:24" ht="12" customHeight="1">
      <c r="X850" s="318"/>
    </row>
    <row r="851" spans="24:24" ht="12" customHeight="1">
      <c r="X851" s="318"/>
    </row>
    <row r="852" spans="24:24" ht="12" customHeight="1">
      <c r="X852" s="318"/>
    </row>
    <row r="853" spans="24:24" ht="12" customHeight="1">
      <c r="X853" s="318"/>
    </row>
    <row r="854" spans="24:24" ht="12" customHeight="1">
      <c r="X854" s="318"/>
    </row>
    <row r="855" spans="24:24" ht="12" customHeight="1">
      <c r="X855" s="318"/>
    </row>
    <row r="856" spans="24:24" ht="12" customHeight="1">
      <c r="X856" s="318"/>
    </row>
    <row r="857" spans="24:24" ht="12" customHeight="1">
      <c r="X857" s="318"/>
    </row>
    <row r="858" spans="24:24" ht="12" customHeight="1">
      <c r="X858" s="318"/>
    </row>
    <row r="859" spans="24:24" ht="12" customHeight="1">
      <c r="X859" s="318"/>
    </row>
    <row r="860" spans="24:24" ht="12" customHeight="1">
      <c r="X860" s="318"/>
    </row>
    <row r="861" spans="24:24" ht="12" customHeight="1">
      <c r="X861" s="318"/>
    </row>
    <row r="862" spans="24:24" ht="12" customHeight="1">
      <c r="X862" s="318"/>
    </row>
    <row r="863" spans="24:24" ht="12" customHeight="1">
      <c r="X863" s="318"/>
    </row>
    <row r="864" spans="24:24" ht="12" customHeight="1">
      <c r="X864" s="318"/>
    </row>
    <row r="865" spans="24:24" ht="12" customHeight="1">
      <c r="X865" s="318"/>
    </row>
    <row r="866" spans="24:24" ht="12" customHeight="1">
      <c r="X866" s="318"/>
    </row>
    <row r="867" spans="24:24" ht="12" customHeight="1">
      <c r="X867" s="318"/>
    </row>
    <row r="868" spans="24:24" ht="12" customHeight="1">
      <c r="X868" s="318"/>
    </row>
    <row r="869" spans="24:24" ht="12" customHeight="1">
      <c r="X869" s="318"/>
    </row>
    <row r="870" spans="24:24" ht="12" customHeight="1">
      <c r="X870" s="318"/>
    </row>
    <row r="871" spans="24:24" ht="12" customHeight="1">
      <c r="X871" s="318"/>
    </row>
    <row r="872" spans="24:24" ht="12" customHeight="1">
      <c r="X872" s="318"/>
    </row>
    <row r="873" spans="24:24" ht="12" customHeight="1">
      <c r="X873" s="318"/>
    </row>
    <row r="874" spans="24:24" ht="12" customHeight="1">
      <c r="X874" s="318"/>
    </row>
    <row r="875" spans="24:24" ht="12" customHeight="1">
      <c r="X875" s="318"/>
    </row>
    <row r="876" spans="24:24" ht="12" customHeight="1">
      <c r="X876" s="318"/>
    </row>
    <row r="877" spans="24:24" ht="12" customHeight="1">
      <c r="X877" s="318"/>
    </row>
    <row r="878" spans="24:24" ht="12" customHeight="1">
      <c r="X878" s="318"/>
    </row>
    <row r="879" spans="24:24" ht="12" customHeight="1">
      <c r="X879" s="318"/>
    </row>
    <row r="880" spans="24:24" ht="12" customHeight="1">
      <c r="X880" s="318"/>
    </row>
    <row r="881" spans="24:24" ht="12" customHeight="1">
      <c r="X881" s="318"/>
    </row>
    <row r="882" spans="24:24" ht="12" customHeight="1">
      <c r="X882" s="318"/>
    </row>
    <row r="883" spans="24:24" ht="12" customHeight="1">
      <c r="X883" s="318"/>
    </row>
    <row r="884" spans="24:24" ht="12" customHeight="1">
      <c r="X884" s="318"/>
    </row>
    <row r="885" spans="24:24" ht="12" customHeight="1">
      <c r="X885" s="318"/>
    </row>
    <row r="886" spans="24:24" ht="12" customHeight="1">
      <c r="X886" s="318"/>
    </row>
    <row r="887" spans="24:24" ht="12" customHeight="1">
      <c r="X887" s="318"/>
    </row>
    <row r="888" spans="24:24" ht="12" customHeight="1">
      <c r="X888" s="318"/>
    </row>
    <row r="889" spans="24:24" ht="12" customHeight="1">
      <c r="X889" s="318"/>
    </row>
    <row r="890" spans="24:24" ht="12" customHeight="1">
      <c r="X890" s="318"/>
    </row>
    <row r="891" spans="24:24" ht="12" customHeight="1">
      <c r="X891" s="318"/>
    </row>
    <row r="892" spans="24:24" ht="12" customHeight="1">
      <c r="X892" s="318"/>
    </row>
    <row r="893" spans="24:24" ht="12" customHeight="1">
      <c r="X893" s="318"/>
    </row>
    <row r="894" spans="24:24" ht="12" customHeight="1">
      <c r="X894" s="318"/>
    </row>
    <row r="895" spans="24:24" ht="12" customHeight="1">
      <c r="X895" s="318"/>
    </row>
    <row r="896" spans="24:24" ht="12" customHeight="1">
      <c r="X896" s="318"/>
    </row>
    <row r="897" spans="24:24" ht="12" customHeight="1">
      <c r="X897" s="318"/>
    </row>
    <row r="898" spans="24:24" ht="12" customHeight="1">
      <c r="X898" s="318"/>
    </row>
    <row r="899" spans="24:24" ht="12" customHeight="1">
      <c r="X899" s="318"/>
    </row>
    <row r="900" spans="24:24" ht="12" customHeight="1">
      <c r="X900" s="318"/>
    </row>
    <row r="901" spans="24:24" ht="12" customHeight="1">
      <c r="X901" s="318"/>
    </row>
    <row r="902" spans="24:24" ht="12" customHeight="1">
      <c r="X902" s="318"/>
    </row>
    <row r="903" spans="24:24" ht="12" customHeight="1">
      <c r="X903" s="318"/>
    </row>
    <row r="904" spans="24:24" ht="12" customHeight="1">
      <c r="X904" s="318"/>
    </row>
    <row r="905" spans="24:24" ht="12" customHeight="1">
      <c r="X905" s="318"/>
    </row>
    <row r="906" spans="24:24" ht="12" customHeight="1">
      <c r="X906" s="318"/>
    </row>
    <row r="907" spans="24:24" ht="12" customHeight="1">
      <c r="X907" s="318"/>
    </row>
    <row r="908" spans="24:24" ht="12" customHeight="1">
      <c r="X908" s="318"/>
    </row>
    <row r="909" spans="24:24" ht="12" customHeight="1">
      <c r="X909" s="318"/>
    </row>
    <row r="910" spans="24:24" ht="12" customHeight="1">
      <c r="X910" s="318"/>
    </row>
    <row r="911" spans="24:24" ht="12" customHeight="1">
      <c r="X911" s="318"/>
    </row>
    <row r="912" spans="24:24" ht="12" customHeight="1">
      <c r="X912" s="318"/>
    </row>
    <row r="913" spans="24:24" ht="12" customHeight="1">
      <c r="X913" s="318"/>
    </row>
    <row r="914" spans="24:24" ht="12" customHeight="1">
      <c r="X914" s="318"/>
    </row>
    <row r="915" spans="24:24" ht="12" customHeight="1">
      <c r="X915" s="318"/>
    </row>
    <row r="916" spans="24:24" ht="12" customHeight="1">
      <c r="X916" s="318"/>
    </row>
    <row r="917" spans="24:24" ht="12" customHeight="1">
      <c r="X917" s="318"/>
    </row>
    <row r="918" spans="24:24" ht="12" customHeight="1">
      <c r="X918" s="318"/>
    </row>
    <row r="919" spans="24:24" ht="12" customHeight="1">
      <c r="X919" s="318"/>
    </row>
    <row r="920" spans="24:24" ht="12" customHeight="1">
      <c r="X920" s="318"/>
    </row>
    <row r="921" spans="24:24" ht="12" customHeight="1">
      <c r="X921" s="318"/>
    </row>
    <row r="922" spans="24:24" ht="12" customHeight="1">
      <c r="X922" s="318"/>
    </row>
    <row r="923" spans="24:24" ht="12" customHeight="1">
      <c r="X923" s="318"/>
    </row>
    <row r="924" spans="24:24" ht="12" customHeight="1">
      <c r="X924" s="318"/>
    </row>
    <row r="925" spans="24:24" ht="12" customHeight="1">
      <c r="X925" s="318"/>
    </row>
    <row r="926" spans="24:24" ht="12" customHeight="1">
      <c r="X926" s="318"/>
    </row>
    <row r="927" spans="24:24" ht="12" customHeight="1">
      <c r="X927" s="318"/>
    </row>
    <row r="928" spans="24:24" ht="12" customHeight="1">
      <c r="X928" s="318"/>
    </row>
    <row r="929" spans="24:24" ht="12" customHeight="1">
      <c r="X929" s="318"/>
    </row>
    <row r="930" spans="24:24" ht="12" customHeight="1">
      <c r="X930" s="318"/>
    </row>
    <row r="931" spans="24:24" ht="12" customHeight="1">
      <c r="X931" s="318"/>
    </row>
    <row r="932" spans="24:24" ht="12" customHeight="1">
      <c r="X932" s="318"/>
    </row>
    <row r="933" spans="24:24" ht="12" customHeight="1">
      <c r="X933" s="318"/>
    </row>
    <row r="934" spans="24:24" ht="12" customHeight="1">
      <c r="X934" s="318"/>
    </row>
    <row r="935" spans="24:24" ht="12" customHeight="1">
      <c r="X935" s="318"/>
    </row>
    <row r="936" spans="24:24" ht="12" customHeight="1">
      <c r="X936" s="318"/>
    </row>
    <row r="937" spans="24:24" ht="12" customHeight="1">
      <c r="X937" s="318"/>
    </row>
    <row r="938" spans="24:24" ht="12" customHeight="1">
      <c r="X938" s="318"/>
    </row>
    <row r="939" spans="24:24" ht="12" customHeight="1">
      <c r="X939" s="318"/>
    </row>
    <row r="940" spans="24:24" ht="12" customHeight="1">
      <c r="X940" s="318"/>
    </row>
    <row r="941" spans="24:24" ht="12" customHeight="1">
      <c r="X941" s="318"/>
    </row>
    <row r="942" spans="24:24" ht="12" customHeight="1">
      <c r="X942" s="318"/>
    </row>
    <row r="943" spans="24:24" ht="12" customHeight="1">
      <c r="X943" s="318"/>
    </row>
    <row r="944" spans="24:24" ht="12" customHeight="1">
      <c r="X944" s="318"/>
    </row>
    <row r="945" spans="24:24" ht="12" customHeight="1">
      <c r="X945" s="318"/>
    </row>
    <row r="946" spans="24:24" ht="12" customHeight="1">
      <c r="X946" s="318"/>
    </row>
    <row r="947" spans="24:24" ht="12" customHeight="1">
      <c r="X947" s="318"/>
    </row>
    <row r="948" spans="24:24" ht="12" customHeight="1">
      <c r="X948" s="318"/>
    </row>
    <row r="949" spans="24:24" ht="12" customHeight="1">
      <c r="X949" s="318"/>
    </row>
    <row r="950" spans="24:24" ht="12" customHeight="1">
      <c r="X950" s="318"/>
    </row>
    <row r="951" spans="24:24" ht="12" customHeight="1">
      <c r="X951" s="318"/>
    </row>
    <row r="952" spans="24:24" ht="12" customHeight="1">
      <c r="X952" s="318"/>
    </row>
    <row r="953" spans="24:24" ht="12" customHeight="1">
      <c r="X953" s="318"/>
    </row>
    <row r="954" spans="24:24" ht="12" customHeight="1">
      <c r="X954" s="318"/>
    </row>
    <row r="955" spans="24:24" ht="12" customHeight="1">
      <c r="X955" s="318"/>
    </row>
    <row r="956" spans="24:24" ht="12" customHeight="1">
      <c r="X956" s="318"/>
    </row>
    <row r="957" spans="24:24" ht="12" customHeight="1">
      <c r="X957" s="318"/>
    </row>
    <row r="958" spans="24:24" ht="12" customHeight="1">
      <c r="X958" s="318"/>
    </row>
    <row r="959" spans="24:24" ht="12" customHeight="1">
      <c r="X959" s="318"/>
    </row>
    <row r="960" spans="24:24" ht="12" customHeight="1">
      <c r="X960" s="318"/>
    </row>
    <row r="961" spans="24:24" ht="12" customHeight="1">
      <c r="X961" s="318"/>
    </row>
    <row r="962" spans="24:24" ht="12" customHeight="1">
      <c r="X962" s="318"/>
    </row>
    <row r="963" spans="24:24" ht="12" customHeight="1">
      <c r="X963" s="318"/>
    </row>
    <row r="964" spans="24:24" ht="12" customHeight="1">
      <c r="X964" s="318"/>
    </row>
    <row r="965" spans="24:24" ht="12" customHeight="1">
      <c r="X965" s="318"/>
    </row>
    <row r="966" spans="24:24" ht="12" customHeight="1">
      <c r="X966" s="318"/>
    </row>
    <row r="967" spans="24:24" ht="12" customHeight="1">
      <c r="X967" s="318"/>
    </row>
    <row r="968" spans="24:24" ht="12" customHeight="1">
      <c r="X968" s="318"/>
    </row>
    <row r="969" spans="24:24" ht="12" customHeight="1">
      <c r="X969" s="318"/>
    </row>
    <row r="970" spans="24:24" ht="12" customHeight="1">
      <c r="X970" s="318"/>
    </row>
    <row r="971" spans="24:24" ht="12" customHeight="1">
      <c r="X971" s="318"/>
    </row>
    <row r="972" spans="24:24" ht="12" customHeight="1">
      <c r="X972" s="318"/>
    </row>
    <row r="973" spans="24:24" ht="12" customHeight="1">
      <c r="X973" s="318"/>
    </row>
    <row r="974" spans="24:24" ht="12" customHeight="1">
      <c r="X974" s="318"/>
    </row>
    <row r="975" spans="24:24" ht="12" customHeight="1">
      <c r="X975" s="318"/>
    </row>
    <row r="976" spans="24:24" ht="12" customHeight="1">
      <c r="X976" s="318"/>
    </row>
    <row r="977" spans="24:24" ht="12" customHeight="1">
      <c r="X977" s="318"/>
    </row>
    <row r="978" spans="24:24" ht="12" customHeight="1">
      <c r="X978" s="318"/>
    </row>
    <row r="979" spans="24:24" ht="12" customHeight="1">
      <c r="X979" s="318"/>
    </row>
    <row r="980" spans="24:24" ht="12" customHeight="1">
      <c r="X980" s="318"/>
    </row>
    <row r="981" spans="24:24" ht="12" customHeight="1">
      <c r="X981" s="318"/>
    </row>
    <row r="982" spans="24:24" ht="12" customHeight="1">
      <c r="X982" s="318"/>
    </row>
    <row r="983" spans="24:24" ht="12" customHeight="1">
      <c r="X983" s="224"/>
    </row>
    <row r="984" spans="24:24" ht="12" customHeight="1">
      <c r="X984" s="2050"/>
    </row>
    <row r="985" spans="24:24" ht="12" customHeight="1">
      <c r="X985" s="2050"/>
    </row>
  </sheetData>
  <sheetProtection formatColumns="0" formatRows="0" deleteRows="0" autoFilter="0"/>
  <protectedRanges>
    <protectedRange sqref="T29:U29" name="区域2_2_1_1"/>
  </protectedRanges>
  <mergeCells count="11">
    <mergeCell ref="W7:W8"/>
    <mergeCell ref="A7:A8"/>
    <mergeCell ref="B7:B8"/>
    <mergeCell ref="D7:D8"/>
    <mergeCell ref="E7:H7"/>
    <mergeCell ref="I7:L7"/>
    <mergeCell ref="C7:C8"/>
    <mergeCell ref="M7:M8"/>
    <mergeCell ref="N7:N8"/>
    <mergeCell ref="O7:R7"/>
    <mergeCell ref="S7:V7"/>
  </mergeCells>
  <phoneticPr fontId="5" type="noConversion"/>
  <dataValidations count="1">
    <dataValidation type="list" allowBlank="1" showInputMessage="1" showErrorMessage="1" sqref="D9:D28">
      <formula1>"合并范围内关联方,非合并范围关联方,非关联方"</formula1>
    </dataValidation>
  </dataValidations>
  <printOptions horizontalCentered="1"/>
  <pageMargins left="0.31496062992125984" right="0.31496062992125984" top="0.74803149606299213" bottom="0.74803149606299213" header="0.31496062992125984" footer="0.31496062992125984"/>
  <pageSetup paperSize="9" scale="67" fitToHeight="0" orientation="landscape" blackAndWhite="1" verticalDpi="1200" r:id="rId1"/>
  <headerFooter alignWithMargins="0"/>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pageSetUpPr fitToPage="1"/>
  </sheetPr>
  <dimension ref="A1:AL35"/>
  <sheetViews>
    <sheetView showZeros="0" view="pageBreakPreview" zoomScaleNormal="100" zoomScaleSheetLayoutView="100" workbookViewId="0">
      <pane xSplit="1" ySplit="8" topLeftCell="E9" activePane="bottomRight" state="frozen"/>
      <selection activeCell="I9" sqref="I9"/>
      <selection pane="topRight" activeCell="I9" sqref="I9"/>
      <selection pane="bottomLeft" activeCell="I9" sqref="I9"/>
      <selection pane="bottomRight" activeCell="Q37" sqref="Q37"/>
    </sheetView>
  </sheetViews>
  <sheetFormatPr defaultColWidth="9.140625" defaultRowHeight="12" customHeight="1"/>
  <cols>
    <col min="1" max="1" width="5.7109375" style="430" customWidth="1"/>
    <col min="2" max="3" width="10.5703125" style="223" customWidth="1"/>
    <col min="4" max="6" width="10.5703125" style="475" customWidth="1"/>
    <col min="7" max="8" width="6.42578125" style="475" customWidth="1"/>
    <col min="9" max="9" width="9.140625" style="475" customWidth="1"/>
    <col min="10" max="22" width="10.5703125" style="475" customWidth="1"/>
    <col min="23" max="23" width="15.5703125" style="475" customWidth="1"/>
    <col min="24" max="27" width="9.140625" style="223"/>
    <col min="28" max="28" width="11.42578125" style="223" customWidth="1"/>
    <col min="29" max="34" width="9.140625" style="223"/>
    <col min="35" max="37" width="14.85546875" style="223" bestFit="1" customWidth="1"/>
    <col min="38" max="16384" width="9.140625" style="223"/>
  </cols>
  <sheetData>
    <row r="1" spans="1:38" s="629" customFormat="1" ht="15" customHeight="1">
      <c r="A1" s="2691" t="str">
        <f>HYPERLINK("#资产表审定!A1","返回资产表审定")</f>
        <v>返回资产表审定</v>
      </c>
      <c r="B1" s="2692" t="str">
        <f>HYPERLINK("#资产表原报!A1","返回资产表原报")</f>
        <v>返回资产表原报</v>
      </c>
      <c r="D1" s="630"/>
      <c r="E1" s="630"/>
      <c r="F1" s="630"/>
      <c r="G1" s="630"/>
      <c r="H1" s="630"/>
      <c r="I1" s="630"/>
      <c r="J1" s="630"/>
      <c r="K1" s="630"/>
      <c r="L1" s="630"/>
      <c r="M1" s="630"/>
      <c r="N1" s="630"/>
      <c r="O1" s="630"/>
      <c r="P1" s="630"/>
      <c r="Q1" s="630"/>
      <c r="R1" s="630"/>
      <c r="S1" s="630"/>
      <c r="T1" s="630"/>
      <c r="U1" s="630"/>
      <c r="V1" s="630"/>
      <c r="W1" s="630"/>
    </row>
    <row r="2" spans="1:38" s="593" customFormat="1" ht="30" customHeight="1">
      <c r="A2" s="632" t="s">
        <v>1207</v>
      </c>
      <c r="B2" s="547"/>
      <c r="C2" s="547"/>
      <c r="D2" s="576"/>
      <c r="E2" s="576"/>
      <c r="F2" s="576"/>
      <c r="G2" s="576"/>
      <c r="H2" s="576"/>
      <c r="I2" s="576"/>
      <c r="J2" s="576"/>
      <c r="K2" s="576"/>
      <c r="L2" s="576"/>
      <c r="M2" s="576"/>
      <c r="N2" s="576"/>
      <c r="O2" s="576"/>
      <c r="P2" s="576"/>
      <c r="Q2" s="576"/>
      <c r="R2" s="576"/>
      <c r="S2" s="576"/>
      <c r="T2" s="576"/>
      <c r="U2" s="576"/>
      <c r="V2" s="576"/>
      <c r="W2" s="576"/>
      <c r="X2" s="576"/>
      <c r="Y2" s="576"/>
      <c r="Z2" s="576"/>
      <c r="AA2" s="576"/>
      <c r="AB2" s="576"/>
    </row>
    <row r="3" spans="1:38" s="935" customFormat="1" ht="11.25">
      <c r="A3" s="1215"/>
      <c r="B3" s="943"/>
      <c r="C3" s="943"/>
      <c r="D3" s="1172"/>
      <c r="E3" s="1172"/>
      <c r="F3" s="1172"/>
      <c r="G3" s="1172"/>
      <c r="H3" s="1172"/>
      <c r="I3" s="1172"/>
      <c r="J3" s="1172"/>
      <c r="K3" s="1172"/>
      <c r="L3" s="1172"/>
      <c r="M3" s="1172"/>
      <c r="N3" s="1172"/>
      <c r="O3" s="1169"/>
      <c r="P3" s="1169"/>
      <c r="Q3" s="1169"/>
      <c r="R3" s="1169"/>
      <c r="S3" s="1169"/>
      <c r="T3" s="1167"/>
      <c r="U3" s="1167"/>
      <c r="V3" s="1167"/>
      <c r="W3" s="1167"/>
      <c r="X3" s="1252"/>
      <c r="Y3" s="1252"/>
      <c r="Z3" s="1252"/>
      <c r="AA3" s="1252"/>
      <c r="AB3" s="1198" t="str">
        <f>"单位："&amp;表头!$C$5</f>
        <v>单位：人民币元</v>
      </c>
    </row>
    <row r="4" spans="1:38" s="951" customFormat="1">
      <c r="A4" s="1219" t="str">
        <f>"客户："&amp;表头!C3</f>
        <v>客户：</v>
      </c>
      <c r="B4" s="946"/>
      <c r="C4" s="946"/>
      <c r="D4" s="1174"/>
      <c r="E4" s="1174"/>
      <c r="F4" s="1174"/>
      <c r="G4" s="1174"/>
      <c r="H4" s="1174"/>
      <c r="I4" s="1174"/>
      <c r="J4" s="1174"/>
      <c r="K4" s="1174"/>
      <c r="L4" s="1174"/>
      <c r="M4" s="1174"/>
      <c r="N4" s="1175" t="str">
        <f>"编制人员："&amp;表头!$C$6</f>
        <v>编制人员：</v>
      </c>
      <c r="O4" s="1169"/>
      <c r="P4" s="1169"/>
      <c r="Q4" s="1169"/>
      <c r="R4" s="1169"/>
      <c r="S4" s="1169"/>
      <c r="T4" s="1172"/>
      <c r="U4" s="1172"/>
      <c r="V4" s="1172"/>
      <c r="W4" s="1172"/>
      <c r="X4" s="1252"/>
      <c r="Y4" s="1252"/>
      <c r="Z4" s="1252"/>
      <c r="AA4" s="1178" t="s">
        <v>1460</v>
      </c>
      <c r="AB4" s="2146" t="s">
        <v>64</v>
      </c>
    </row>
    <row r="5" spans="1:38" s="951" customFormat="1" ht="11.25">
      <c r="A5" s="1219" t="str">
        <f>"报表截止日："&amp;TEXT(表头!C4,"yyyy-mm-dd")</f>
        <v>报表截止日：2019-12-31</v>
      </c>
      <c r="B5" s="946"/>
      <c r="C5" s="946"/>
      <c r="D5" s="1172"/>
      <c r="E5" s="1172"/>
      <c r="F5" s="1172"/>
      <c r="G5" s="1172"/>
      <c r="H5" s="1172"/>
      <c r="I5" s="1172"/>
      <c r="J5" s="1172"/>
      <c r="K5" s="1172"/>
      <c r="L5" s="1172"/>
      <c r="M5" s="1172"/>
      <c r="N5" s="1175" t="str">
        <f>"会计主管："&amp;表头!$C$7</f>
        <v>会计主管：</v>
      </c>
      <c r="O5" s="1169"/>
      <c r="P5" s="1169"/>
      <c r="Q5" s="1169"/>
      <c r="R5" s="1169"/>
      <c r="S5" s="1169"/>
      <c r="T5" s="1172"/>
      <c r="U5" s="1172"/>
      <c r="V5" s="1172"/>
      <c r="W5" s="1172"/>
      <c r="X5" s="1252"/>
      <c r="Y5" s="1252"/>
      <c r="Z5" s="1252"/>
      <c r="AA5" s="1178" t="s">
        <v>1461</v>
      </c>
      <c r="AB5" s="1252"/>
    </row>
    <row r="6" spans="1:38" s="306" customFormat="1" ht="12.75" customHeight="1" thickBot="1">
      <c r="A6" s="500"/>
      <c r="B6" s="14"/>
      <c r="C6" s="14"/>
      <c r="D6" s="473"/>
      <c r="E6" s="473"/>
      <c r="F6" s="473"/>
      <c r="G6" s="473"/>
      <c r="H6" s="473"/>
      <c r="I6" s="473"/>
      <c r="J6" s="473"/>
      <c r="K6" s="473"/>
      <c r="L6" s="473"/>
      <c r="M6" s="473"/>
      <c r="N6" s="473"/>
      <c r="O6" s="473"/>
      <c r="P6" s="473"/>
      <c r="Q6" s="473"/>
      <c r="R6" s="473"/>
      <c r="S6" s="473"/>
      <c r="T6" s="473"/>
      <c r="U6" s="473"/>
      <c r="V6" s="473"/>
      <c r="W6" s="473"/>
      <c r="X6" s="473"/>
      <c r="Y6" s="473"/>
      <c r="Z6" s="473"/>
      <c r="AA6" s="473"/>
      <c r="AB6" s="473"/>
    </row>
    <row r="7" spans="1:38" s="616" customFormat="1" ht="11.45" customHeight="1" thickTop="1">
      <c r="A7" s="2833" t="s">
        <v>1165</v>
      </c>
      <c r="B7" s="2826" t="s">
        <v>1204</v>
      </c>
      <c r="C7" s="2873" t="s">
        <v>1205</v>
      </c>
      <c r="D7" s="2826" t="s">
        <v>1154</v>
      </c>
      <c r="E7" s="2826" t="s">
        <v>1159</v>
      </c>
      <c r="F7" s="2826"/>
      <c r="G7" s="2826"/>
      <c r="H7" s="2826"/>
      <c r="I7" s="2826"/>
      <c r="J7" s="2826"/>
      <c r="K7" s="2826"/>
      <c r="L7" s="2827"/>
      <c r="M7" s="2827"/>
      <c r="N7" s="2827"/>
      <c r="O7" s="2827"/>
      <c r="P7" s="2835" t="s">
        <v>2197</v>
      </c>
      <c r="Q7" s="2836" t="s">
        <v>2198</v>
      </c>
      <c r="R7" s="2826" t="s">
        <v>1163</v>
      </c>
      <c r="S7" s="2826"/>
      <c r="T7" s="2826"/>
      <c r="U7" s="2826"/>
      <c r="V7" s="2826"/>
      <c r="W7" s="2826"/>
      <c r="X7" s="2817"/>
      <c r="Y7" s="2817"/>
      <c r="Z7" s="2817"/>
      <c r="AA7" s="2817"/>
      <c r="AB7" s="2871" t="s">
        <v>2185</v>
      </c>
      <c r="AD7" s="306"/>
      <c r="AE7" s="616" t="s">
        <v>2199</v>
      </c>
    </row>
    <row r="8" spans="1:38" s="616" customFormat="1" ht="13.5" customHeight="1">
      <c r="A8" s="2834"/>
      <c r="B8" s="2830"/>
      <c r="C8" s="2874"/>
      <c r="D8" s="2830"/>
      <c r="E8" s="2044" t="s">
        <v>1171</v>
      </c>
      <c r="F8" s="2044" t="s">
        <v>1044</v>
      </c>
      <c r="G8" s="2044" t="s">
        <v>1173</v>
      </c>
      <c r="H8" s="2044" t="s">
        <v>2181</v>
      </c>
      <c r="I8" s="2044" t="s">
        <v>1156</v>
      </c>
      <c r="J8" s="2044" t="s">
        <v>1157</v>
      </c>
      <c r="K8" s="2044" t="s">
        <v>955</v>
      </c>
      <c r="L8" s="617" t="s">
        <v>2182</v>
      </c>
      <c r="M8" s="617" t="s">
        <v>12</v>
      </c>
      <c r="N8" s="617" t="s">
        <v>11</v>
      </c>
      <c r="O8" s="617" t="s">
        <v>2186</v>
      </c>
      <c r="P8" s="2829"/>
      <c r="Q8" s="2830"/>
      <c r="R8" s="2044" t="s">
        <v>1174</v>
      </c>
      <c r="S8" s="2044" t="s">
        <v>1173</v>
      </c>
      <c r="T8" s="2044" t="s">
        <v>1783</v>
      </c>
      <c r="U8" s="2044" t="s">
        <v>1156</v>
      </c>
      <c r="V8" s="2044" t="s">
        <v>1161</v>
      </c>
      <c r="W8" s="2044" t="s">
        <v>1162</v>
      </c>
      <c r="X8" s="661" t="str">
        <f>L8</f>
        <v>1年以内</v>
      </c>
      <c r="Y8" s="661" t="str">
        <f>M8</f>
        <v>1-2年</v>
      </c>
      <c r="Z8" s="661" t="str">
        <f>N8</f>
        <v>2-3年</v>
      </c>
      <c r="AA8" s="661" t="str">
        <f>O8</f>
        <v>3年以上</v>
      </c>
      <c r="AB8" s="2872"/>
      <c r="AD8" s="517" t="s">
        <v>2179</v>
      </c>
      <c r="AE8" s="661" t="s">
        <v>12</v>
      </c>
      <c r="AF8" s="661" t="s">
        <v>11</v>
      </c>
      <c r="AG8" s="661" t="s">
        <v>2623</v>
      </c>
      <c r="AI8" s="616" t="s">
        <v>2618</v>
      </c>
      <c r="AJ8" s="616" t="s">
        <v>2619</v>
      </c>
      <c r="AK8" s="616" t="s">
        <v>2620</v>
      </c>
      <c r="AL8" s="616" t="s">
        <v>2621</v>
      </c>
    </row>
    <row r="9" spans="1:38" s="602" customFormat="1" ht="15" customHeight="1">
      <c r="A9" s="1980">
        <v>1</v>
      </c>
      <c r="B9" s="605"/>
      <c r="C9" s="605"/>
      <c r="D9" s="608"/>
      <c r="E9" s="1275"/>
      <c r="F9" s="1275"/>
      <c r="G9" s="1292"/>
      <c r="H9" s="1292"/>
      <c r="I9" s="1277">
        <f>IF(H9&gt;0,0,-H9)</f>
        <v>0</v>
      </c>
      <c r="J9" s="1276"/>
      <c r="K9" s="1277">
        <f>H9+I9+J9</f>
        <v>0</v>
      </c>
      <c r="L9" s="1278"/>
      <c r="M9" s="1278"/>
      <c r="N9" s="1278"/>
      <c r="O9" s="1278"/>
      <c r="P9" s="1278"/>
      <c r="Q9" s="1278"/>
      <c r="R9" s="1284">
        <f t="shared" ref="R9:R28" si="0">E9+P9-Q9</f>
        <v>0</v>
      </c>
      <c r="S9" s="1293"/>
      <c r="T9" s="1293"/>
      <c r="U9" s="1279">
        <f>IF(T9&gt;0,0,-T9)</f>
        <v>0</v>
      </c>
      <c r="V9" s="1280"/>
      <c r="W9" s="1279">
        <f>SUM(T9:V9)</f>
        <v>0</v>
      </c>
      <c r="X9" s="1281"/>
      <c r="Y9" s="1281"/>
      <c r="Z9" s="1281"/>
      <c r="AA9" s="1281"/>
      <c r="AB9" s="1278"/>
      <c r="AD9" s="224">
        <f t="shared" ref="AD9:AD28" si="1">SUM(X9:AA9)-W9</f>
        <v>0</v>
      </c>
      <c r="AE9" s="602" t="b">
        <f>IF(Y9&lt;=L9,TRUE,FALSE)</f>
        <v>1</v>
      </c>
      <c r="AF9" s="602" t="b">
        <f>IF(Z9&lt;=M9,TRUE,FALSE)</f>
        <v>1</v>
      </c>
      <c r="AG9" s="602" t="b">
        <f>IF(AA9&lt;=N9+O9,TRUE,FALSE)</f>
        <v>1</v>
      </c>
      <c r="AI9" s="2722">
        <f>H9-L9-M9-N9-O9</f>
        <v>0</v>
      </c>
      <c r="AJ9" s="2721">
        <f>K9-L9-M9-N9-O9</f>
        <v>0</v>
      </c>
      <c r="AK9" s="2722">
        <f>T9-X9-Y9-Z9-AA9</f>
        <v>0</v>
      </c>
      <c r="AL9" s="2721">
        <f>W9-X9-Y9-Z9-AA9</f>
        <v>0</v>
      </c>
    </row>
    <row r="10" spans="1:38" s="602" customFormat="1" ht="15" customHeight="1">
      <c r="A10" s="1980">
        <v>2</v>
      </c>
      <c r="B10" s="605"/>
      <c r="C10" s="605"/>
      <c r="D10" s="608"/>
      <c r="E10" s="1275"/>
      <c r="F10" s="1275"/>
      <c r="G10" s="1292"/>
      <c r="H10" s="1292"/>
      <c r="I10" s="1277">
        <f t="shared" ref="I10:I28" si="2">IF(H10&gt;0,0,-H10)</f>
        <v>0</v>
      </c>
      <c r="J10" s="1276"/>
      <c r="K10" s="1277">
        <f t="shared" ref="K10:K28" si="3">H10+I10+J10</f>
        <v>0</v>
      </c>
      <c r="L10" s="1278"/>
      <c r="M10" s="1278"/>
      <c r="N10" s="1278"/>
      <c r="O10" s="1278"/>
      <c r="P10" s="1278"/>
      <c r="Q10" s="1278"/>
      <c r="R10" s="1284">
        <f t="shared" si="0"/>
        <v>0</v>
      </c>
      <c r="S10" s="1293"/>
      <c r="T10" s="1293"/>
      <c r="U10" s="1279">
        <f t="shared" ref="U10:U28" si="4">IF(T10&gt;0,0,-T10)</f>
        <v>0</v>
      </c>
      <c r="V10" s="1280"/>
      <c r="W10" s="1279">
        <f t="shared" ref="W10:W28" si="5">SUM(T10:V10)</f>
        <v>0</v>
      </c>
      <c r="X10" s="1281"/>
      <c r="Y10" s="1281"/>
      <c r="Z10" s="1281"/>
      <c r="AA10" s="1281"/>
      <c r="AB10" s="1278"/>
      <c r="AD10" s="224">
        <f t="shared" si="1"/>
        <v>0</v>
      </c>
      <c r="AE10" s="602" t="b">
        <f t="shared" ref="AE10:AE28" si="6">IF(Y10&lt;=L10,TRUE,FALSE)</f>
        <v>1</v>
      </c>
      <c r="AF10" s="602" t="b">
        <f t="shared" ref="AF10:AF28" si="7">IF(Z10&lt;=M10,TRUE,FALSE)</f>
        <v>1</v>
      </c>
      <c r="AG10" s="602" t="b">
        <f t="shared" ref="AG10:AG28" si="8">IF(AA10&lt;=N10+O10,TRUE,FALSE)</f>
        <v>1</v>
      </c>
      <c r="AI10" s="2722">
        <f t="shared" ref="AI10:AI30" si="9">H10-L10-M10-N10-O10</f>
        <v>0</v>
      </c>
      <c r="AJ10" s="2721">
        <f t="shared" ref="AJ10:AJ30" si="10">K10-L10-M10-N10-O10</f>
        <v>0</v>
      </c>
      <c r="AK10" s="2722">
        <f t="shared" ref="AK10:AK30" si="11">T10-X10-Y10-Z10-AA10</f>
        <v>0</v>
      </c>
      <c r="AL10" s="2721">
        <f t="shared" ref="AL10:AL30" si="12">W10-X10-Y10-Z10-AA10</f>
        <v>0</v>
      </c>
    </row>
    <row r="11" spans="1:38" s="602" customFormat="1" ht="15" customHeight="1">
      <c r="A11" s="1980">
        <v>3</v>
      </c>
      <c r="B11" s="605"/>
      <c r="C11" s="605"/>
      <c r="D11" s="608"/>
      <c r="E11" s="1275"/>
      <c r="F11" s="1275"/>
      <c r="G11" s="1292"/>
      <c r="H11" s="1292"/>
      <c r="I11" s="1277">
        <f t="shared" si="2"/>
        <v>0</v>
      </c>
      <c r="J11" s="1276"/>
      <c r="K11" s="1277">
        <f t="shared" si="3"/>
        <v>0</v>
      </c>
      <c r="L11" s="1278"/>
      <c r="M11" s="1278"/>
      <c r="N11" s="1278"/>
      <c r="O11" s="1278"/>
      <c r="P11" s="1278"/>
      <c r="Q11" s="1278"/>
      <c r="R11" s="1284">
        <f t="shared" si="0"/>
        <v>0</v>
      </c>
      <c r="S11" s="1293"/>
      <c r="T11" s="1293"/>
      <c r="U11" s="1279">
        <f t="shared" si="4"/>
        <v>0</v>
      </c>
      <c r="V11" s="1280"/>
      <c r="W11" s="1279">
        <f t="shared" si="5"/>
        <v>0</v>
      </c>
      <c r="X11" s="1281"/>
      <c r="Y11" s="1281"/>
      <c r="Z11" s="1281"/>
      <c r="AA11" s="1281"/>
      <c r="AB11" s="1278"/>
      <c r="AD11" s="224">
        <f t="shared" si="1"/>
        <v>0</v>
      </c>
      <c r="AE11" s="602" t="b">
        <f t="shared" si="6"/>
        <v>1</v>
      </c>
      <c r="AF11" s="602" t="b">
        <f t="shared" si="7"/>
        <v>1</v>
      </c>
      <c r="AG11" s="602" t="b">
        <f t="shared" si="8"/>
        <v>1</v>
      </c>
      <c r="AI11" s="2722">
        <f t="shared" si="9"/>
        <v>0</v>
      </c>
      <c r="AJ11" s="2721">
        <f t="shared" si="10"/>
        <v>0</v>
      </c>
      <c r="AK11" s="2722">
        <f t="shared" si="11"/>
        <v>0</v>
      </c>
      <c r="AL11" s="2721">
        <f t="shared" si="12"/>
        <v>0</v>
      </c>
    </row>
    <row r="12" spans="1:38" s="602" customFormat="1" ht="15" customHeight="1">
      <c r="A12" s="1980">
        <v>4</v>
      </c>
      <c r="B12" s="605"/>
      <c r="C12" s="605"/>
      <c r="D12" s="608"/>
      <c r="E12" s="1275"/>
      <c r="F12" s="1275"/>
      <c r="G12" s="1292"/>
      <c r="H12" s="1292"/>
      <c r="I12" s="1277">
        <f t="shared" si="2"/>
        <v>0</v>
      </c>
      <c r="J12" s="1276"/>
      <c r="K12" s="1277">
        <f t="shared" si="3"/>
        <v>0</v>
      </c>
      <c r="L12" s="1278"/>
      <c r="M12" s="1278"/>
      <c r="N12" s="1278"/>
      <c r="O12" s="1278"/>
      <c r="P12" s="1278"/>
      <c r="Q12" s="1278"/>
      <c r="R12" s="1284">
        <f t="shared" si="0"/>
        <v>0</v>
      </c>
      <c r="S12" s="1293"/>
      <c r="T12" s="1293"/>
      <c r="U12" s="1279">
        <f t="shared" si="4"/>
        <v>0</v>
      </c>
      <c r="V12" s="1280"/>
      <c r="W12" s="1279">
        <f t="shared" si="5"/>
        <v>0</v>
      </c>
      <c r="X12" s="1281"/>
      <c r="Y12" s="1281"/>
      <c r="Z12" s="1281"/>
      <c r="AA12" s="1281"/>
      <c r="AB12" s="1278"/>
      <c r="AD12" s="224">
        <f t="shared" si="1"/>
        <v>0</v>
      </c>
      <c r="AE12" s="602" t="b">
        <f t="shared" si="6"/>
        <v>1</v>
      </c>
      <c r="AF12" s="602" t="b">
        <f t="shared" si="7"/>
        <v>1</v>
      </c>
      <c r="AG12" s="602" t="b">
        <f t="shared" si="8"/>
        <v>1</v>
      </c>
      <c r="AI12" s="2722">
        <f t="shared" si="9"/>
        <v>0</v>
      </c>
      <c r="AJ12" s="2721">
        <f t="shared" si="10"/>
        <v>0</v>
      </c>
      <c r="AK12" s="2722">
        <f t="shared" si="11"/>
        <v>0</v>
      </c>
      <c r="AL12" s="2721">
        <f t="shared" si="12"/>
        <v>0</v>
      </c>
    </row>
    <row r="13" spans="1:38" s="602" customFormat="1" ht="15" customHeight="1">
      <c r="A13" s="1980">
        <v>5</v>
      </c>
      <c r="B13" s="605"/>
      <c r="C13" s="605"/>
      <c r="D13" s="608"/>
      <c r="E13" s="1275"/>
      <c r="F13" s="1275"/>
      <c r="G13" s="1292"/>
      <c r="H13" s="1292"/>
      <c r="I13" s="1277">
        <f t="shared" si="2"/>
        <v>0</v>
      </c>
      <c r="J13" s="1276"/>
      <c r="K13" s="1277">
        <f t="shared" si="3"/>
        <v>0</v>
      </c>
      <c r="L13" s="1278"/>
      <c r="M13" s="1278"/>
      <c r="N13" s="1278"/>
      <c r="O13" s="1278"/>
      <c r="P13" s="1278"/>
      <c r="Q13" s="1278"/>
      <c r="R13" s="1284">
        <f t="shared" si="0"/>
        <v>0</v>
      </c>
      <c r="S13" s="1293"/>
      <c r="T13" s="1293"/>
      <c r="U13" s="1279">
        <f t="shared" si="4"/>
        <v>0</v>
      </c>
      <c r="V13" s="1280"/>
      <c r="W13" s="1279">
        <f t="shared" si="5"/>
        <v>0</v>
      </c>
      <c r="X13" s="1281"/>
      <c r="Y13" s="1281"/>
      <c r="Z13" s="1281"/>
      <c r="AA13" s="1281"/>
      <c r="AB13" s="1278"/>
      <c r="AD13" s="224">
        <f t="shared" si="1"/>
        <v>0</v>
      </c>
      <c r="AE13" s="602" t="b">
        <f t="shared" si="6"/>
        <v>1</v>
      </c>
      <c r="AF13" s="602" t="b">
        <f t="shared" si="7"/>
        <v>1</v>
      </c>
      <c r="AG13" s="602" t="b">
        <f t="shared" si="8"/>
        <v>1</v>
      </c>
      <c r="AI13" s="2722">
        <f t="shared" si="9"/>
        <v>0</v>
      </c>
      <c r="AJ13" s="2721">
        <f t="shared" si="10"/>
        <v>0</v>
      </c>
      <c r="AK13" s="2722">
        <f t="shared" si="11"/>
        <v>0</v>
      </c>
      <c r="AL13" s="2721">
        <f t="shared" si="12"/>
        <v>0</v>
      </c>
    </row>
    <row r="14" spans="1:38" s="602" customFormat="1" ht="15" customHeight="1">
      <c r="A14" s="1980">
        <v>6</v>
      </c>
      <c r="B14" s="605"/>
      <c r="C14" s="605"/>
      <c r="D14" s="608"/>
      <c r="E14" s="1275"/>
      <c r="F14" s="1275"/>
      <c r="G14" s="1292"/>
      <c r="H14" s="1292"/>
      <c r="I14" s="1277">
        <f t="shared" si="2"/>
        <v>0</v>
      </c>
      <c r="J14" s="1276"/>
      <c r="K14" s="1277">
        <f t="shared" si="3"/>
        <v>0</v>
      </c>
      <c r="L14" s="1278"/>
      <c r="M14" s="1278"/>
      <c r="N14" s="1278"/>
      <c r="O14" s="1278"/>
      <c r="P14" s="1278"/>
      <c r="Q14" s="1278"/>
      <c r="R14" s="1284">
        <f t="shared" si="0"/>
        <v>0</v>
      </c>
      <c r="S14" s="1293"/>
      <c r="T14" s="1293"/>
      <c r="U14" s="1279">
        <f t="shared" si="4"/>
        <v>0</v>
      </c>
      <c r="V14" s="1280"/>
      <c r="W14" s="1279">
        <f t="shared" si="5"/>
        <v>0</v>
      </c>
      <c r="X14" s="1281"/>
      <c r="Y14" s="1281"/>
      <c r="Z14" s="1281"/>
      <c r="AA14" s="1281"/>
      <c r="AB14" s="1278"/>
      <c r="AD14" s="224">
        <f t="shared" si="1"/>
        <v>0</v>
      </c>
      <c r="AE14" s="602" t="b">
        <f t="shared" si="6"/>
        <v>1</v>
      </c>
      <c r="AF14" s="602" t="b">
        <f t="shared" si="7"/>
        <v>1</v>
      </c>
      <c r="AG14" s="602" t="b">
        <f t="shared" si="8"/>
        <v>1</v>
      </c>
      <c r="AI14" s="2722">
        <f t="shared" si="9"/>
        <v>0</v>
      </c>
      <c r="AJ14" s="2721">
        <f t="shared" si="10"/>
        <v>0</v>
      </c>
      <c r="AK14" s="2722">
        <f t="shared" si="11"/>
        <v>0</v>
      </c>
      <c r="AL14" s="2721">
        <f t="shared" si="12"/>
        <v>0</v>
      </c>
    </row>
    <row r="15" spans="1:38" s="602" customFormat="1" ht="15" customHeight="1">
      <c r="A15" s="1980">
        <v>7</v>
      </c>
      <c r="B15" s="605"/>
      <c r="C15" s="605"/>
      <c r="D15" s="608"/>
      <c r="E15" s="1275"/>
      <c r="F15" s="1275"/>
      <c r="G15" s="1292"/>
      <c r="H15" s="1292"/>
      <c r="I15" s="1277">
        <f t="shared" si="2"/>
        <v>0</v>
      </c>
      <c r="J15" s="1276"/>
      <c r="K15" s="1277">
        <f t="shared" si="3"/>
        <v>0</v>
      </c>
      <c r="L15" s="1278"/>
      <c r="M15" s="1278"/>
      <c r="N15" s="1278"/>
      <c r="O15" s="1278"/>
      <c r="P15" s="1278"/>
      <c r="Q15" s="1278"/>
      <c r="R15" s="1284">
        <f t="shared" si="0"/>
        <v>0</v>
      </c>
      <c r="S15" s="1293"/>
      <c r="T15" s="1293"/>
      <c r="U15" s="1279">
        <f t="shared" si="4"/>
        <v>0</v>
      </c>
      <c r="V15" s="1280"/>
      <c r="W15" s="1279">
        <f t="shared" si="5"/>
        <v>0</v>
      </c>
      <c r="X15" s="1281"/>
      <c r="Y15" s="1281"/>
      <c r="Z15" s="1281"/>
      <c r="AA15" s="1281"/>
      <c r="AB15" s="1278"/>
      <c r="AD15" s="224">
        <f t="shared" si="1"/>
        <v>0</v>
      </c>
      <c r="AE15" s="602" t="b">
        <f t="shared" si="6"/>
        <v>1</v>
      </c>
      <c r="AF15" s="602" t="b">
        <f t="shared" si="7"/>
        <v>1</v>
      </c>
      <c r="AG15" s="602" t="b">
        <f t="shared" si="8"/>
        <v>1</v>
      </c>
      <c r="AI15" s="2722">
        <f t="shared" si="9"/>
        <v>0</v>
      </c>
      <c r="AJ15" s="2721">
        <f t="shared" si="10"/>
        <v>0</v>
      </c>
      <c r="AK15" s="2722">
        <f t="shared" si="11"/>
        <v>0</v>
      </c>
      <c r="AL15" s="2721">
        <f t="shared" si="12"/>
        <v>0</v>
      </c>
    </row>
    <row r="16" spans="1:38" s="602" customFormat="1" ht="15" customHeight="1">
      <c r="A16" s="1980">
        <v>8</v>
      </c>
      <c r="B16" s="605"/>
      <c r="C16" s="605"/>
      <c r="D16" s="608"/>
      <c r="E16" s="1275"/>
      <c r="F16" s="1275"/>
      <c r="G16" s="1292"/>
      <c r="H16" s="1292"/>
      <c r="I16" s="1277">
        <f t="shared" si="2"/>
        <v>0</v>
      </c>
      <c r="J16" s="1276"/>
      <c r="K16" s="1277">
        <f t="shared" si="3"/>
        <v>0</v>
      </c>
      <c r="L16" s="1278"/>
      <c r="M16" s="1278"/>
      <c r="N16" s="1278"/>
      <c r="O16" s="1278"/>
      <c r="P16" s="1278"/>
      <c r="Q16" s="1278"/>
      <c r="R16" s="1284">
        <f t="shared" si="0"/>
        <v>0</v>
      </c>
      <c r="S16" s="1293"/>
      <c r="T16" s="1293"/>
      <c r="U16" s="1279">
        <f t="shared" si="4"/>
        <v>0</v>
      </c>
      <c r="V16" s="1280"/>
      <c r="W16" s="1279">
        <f t="shared" si="5"/>
        <v>0</v>
      </c>
      <c r="X16" s="1281"/>
      <c r="Y16" s="1281"/>
      <c r="Z16" s="1281"/>
      <c r="AA16" s="1281"/>
      <c r="AB16" s="1278"/>
      <c r="AD16" s="224">
        <f t="shared" si="1"/>
        <v>0</v>
      </c>
      <c r="AE16" s="602" t="b">
        <f t="shared" si="6"/>
        <v>1</v>
      </c>
      <c r="AF16" s="602" t="b">
        <f t="shared" si="7"/>
        <v>1</v>
      </c>
      <c r="AG16" s="602" t="b">
        <f t="shared" si="8"/>
        <v>1</v>
      </c>
      <c r="AI16" s="2722">
        <f t="shared" si="9"/>
        <v>0</v>
      </c>
      <c r="AJ16" s="2721">
        <f t="shared" si="10"/>
        <v>0</v>
      </c>
      <c r="AK16" s="2722">
        <f t="shared" si="11"/>
        <v>0</v>
      </c>
      <c r="AL16" s="2721">
        <f t="shared" si="12"/>
        <v>0</v>
      </c>
    </row>
    <row r="17" spans="1:38" s="602" customFormat="1" ht="15" customHeight="1">
      <c r="A17" s="1980">
        <v>9</v>
      </c>
      <c r="B17" s="605"/>
      <c r="C17" s="605"/>
      <c r="D17" s="608"/>
      <c r="E17" s="1275"/>
      <c r="F17" s="1275"/>
      <c r="G17" s="1292"/>
      <c r="H17" s="1292"/>
      <c r="I17" s="1277">
        <f t="shared" si="2"/>
        <v>0</v>
      </c>
      <c r="J17" s="1276"/>
      <c r="K17" s="1277">
        <f t="shared" si="3"/>
        <v>0</v>
      </c>
      <c r="L17" s="1278"/>
      <c r="M17" s="1278"/>
      <c r="N17" s="1278"/>
      <c r="O17" s="1278"/>
      <c r="P17" s="1278"/>
      <c r="Q17" s="1278"/>
      <c r="R17" s="1284">
        <f t="shared" si="0"/>
        <v>0</v>
      </c>
      <c r="S17" s="1293"/>
      <c r="T17" s="1293"/>
      <c r="U17" s="1279">
        <f t="shared" si="4"/>
        <v>0</v>
      </c>
      <c r="V17" s="1280"/>
      <c r="W17" s="1279">
        <f t="shared" si="5"/>
        <v>0</v>
      </c>
      <c r="X17" s="1281"/>
      <c r="Y17" s="1281"/>
      <c r="Z17" s="1281"/>
      <c r="AA17" s="1281"/>
      <c r="AB17" s="1278"/>
      <c r="AD17" s="224">
        <f t="shared" si="1"/>
        <v>0</v>
      </c>
      <c r="AE17" s="602" t="b">
        <f t="shared" si="6"/>
        <v>1</v>
      </c>
      <c r="AF17" s="602" t="b">
        <f t="shared" si="7"/>
        <v>1</v>
      </c>
      <c r="AG17" s="602" t="b">
        <f t="shared" si="8"/>
        <v>1</v>
      </c>
      <c r="AI17" s="2722">
        <f t="shared" si="9"/>
        <v>0</v>
      </c>
      <c r="AJ17" s="2721">
        <f t="shared" si="10"/>
        <v>0</v>
      </c>
      <c r="AK17" s="2722">
        <f t="shared" si="11"/>
        <v>0</v>
      </c>
      <c r="AL17" s="2721">
        <f t="shared" si="12"/>
        <v>0</v>
      </c>
    </row>
    <row r="18" spans="1:38" s="602" customFormat="1" ht="15" customHeight="1">
      <c r="A18" s="1980">
        <v>10</v>
      </c>
      <c r="B18" s="605"/>
      <c r="C18" s="605"/>
      <c r="D18" s="608"/>
      <c r="E18" s="1275"/>
      <c r="F18" s="1275"/>
      <c r="G18" s="1292"/>
      <c r="H18" s="1292"/>
      <c r="I18" s="1277">
        <f t="shared" si="2"/>
        <v>0</v>
      </c>
      <c r="J18" s="1276"/>
      <c r="K18" s="1277">
        <f t="shared" si="3"/>
        <v>0</v>
      </c>
      <c r="L18" s="1278"/>
      <c r="M18" s="1278"/>
      <c r="N18" s="1278"/>
      <c r="O18" s="1278"/>
      <c r="P18" s="1278"/>
      <c r="Q18" s="1278"/>
      <c r="R18" s="1284">
        <f t="shared" si="0"/>
        <v>0</v>
      </c>
      <c r="S18" s="1293"/>
      <c r="T18" s="1293"/>
      <c r="U18" s="1279">
        <f t="shared" si="4"/>
        <v>0</v>
      </c>
      <c r="V18" s="1280"/>
      <c r="W18" s="1279">
        <f t="shared" si="5"/>
        <v>0</v>
      </c>
      <c r="X18" s="1281"/>
      <c r="Y18" s="1281"/>
      <c r="Z18" s="1281"/>
      <c r="AA18" s="1281"/>
      <c r="AB18" s="1278"/>
      <c r="AD18" s="224">
        <f t="shared" si="1"/>
        <v>0</v>
      </c>
      <c r="AE18" s="602" t="b">
        <f t="shared" si="6"/>
        <v>1</v>
      </c>
      <c r="AF18" s="602" t="b">
        <f t="shared" si="7"/>
        <v>1</v>
      </c>
      <c r="AG18" s="602" t="b">
        <f t="shared" si="8"/>
        <v>1</v>
      </c>
      <c r="AI18" s="2722">
        <f t="shared" si="9"/>
        <v>0</v>
      </c>
      <c r="AJ18" s="2721">
        <f t="shared" si="10"/>
        <v>0</v>
      </c>
      <c r="AK18" s="2722">
        <f t="shared" si="11"/>
        <v>0</v>
      </c>
      <c r="AL18" s="2721">
        <f t="shared" si="12"/>
        <v>0</v>
      </c>
    </row>
    <row r="19" spans="1:38" s="602" customFormat="1" ht="15" customHeight="1">
      <c r="A19" s="1980">
        <v>11</v>
      </c>
      <c r="B19" s="605"/>
      <c r="C19" s="605"/>
      <c r="D19" s="608"/>
      <c r="E19" s="1275"/>
      <c r="F19" s="1275"/>
      <c r="G19" s="1292"/>
      <c r="H19" s="1292"/>
      <c r="I19" s="1277">
        <f t="shared" si="2"/>
        <v>0</v>
      </c>
      <c r="J19" s="1276"/>
      <c r="K19" s="1277">
        <f t="shared" si="3"/>
        <v>0</v>
      </c>
      <c r="L19" s="1278"/>
      <c r="M19" s="1278"/>
      <c r="N19" s="1278"/>
      <c r="O19" s="1278"/>
      <c r="P19" s="1278"/>
      <c r="Q19" s="1278"/>
      <c r="R19" s="1284">
        <f t="shared" si="0"/>
        <v>0</v>
      </c>
      <c r="S19" s="1293"/>
      <c r="T19" s="1293"/>
      <c r="U19" s="1279">
        <f t="shared" si="4"/>
        <v>0</v>
      </c>
      <c r="V19" s="1280"/>
      <c r="W19" s="1279">
        <f t="shared" si="5"/>
        <v>0</v>
      </c>
      <c r="X19" s="1281"/>
      <c r="Y19" s="1281"/>
      <c r="Z19" s="1281"/>
      <c r="AA19" s="1281"/>
      <c r="AB19" s="1278"/>
      <c r="AD19" s="224">
        <f t="shared" si="1"/>
        <v>0</v>
      </c>
      <c r="AE19" s="602" t="b">
        <f t="shared" si="6"/>
        <v>1</v>
      </c>
      <c r="AF19" s="602" t="b">
        <f t="shared" si="7"/>
        <v>1</v>
      </c>
      <c r="AG19" s="602" t="b">
        <f t="shared" si="8"/>
        <v>1</v>
      </c>
      <c r="AI19" s="2722">
        <f t="shared" si="9"/>
        <v>0</v>
      </c>
      <c r="AJ19" s="2721">
        <f t="shared" si="10"/>
        <v>0</v>
      </c>
      <c r="AK19" s="2722">
        <f t="shared" si="11"/>
        <v>0</v>
      </c>
      <c r="AL19" s="2721">
        <f t="shared" si="12"/>
        <v>0</v>
      </c>
    </row>
    <row r="20" spans="1:38" s="602" customFormat="1" ht="15" customHeight="1">
      <c r="A20" s="1980">
        <v>12</v>
      </c>
      <c r="B20" s="605"/>
      <c r="C20" s="605"/>
      <c r="D20" s="608"/>
      <c r="E20" s="1275"/>
      <c r="F20" s="1275"/>
      <c r="G20" s="1292"/>
      <c r="H20" s="1292"/>
      <c r="I20" s="1277">
        <f t="shared" si="2"/>
        <v>0</v>
      </c>
      <c r="J20" s="1276"/>
      <c r="K20" s="1277">
        <f t="shared" si="3"/>
        <v>0</v>
      </c>
      <c r="L20" s="1278"/>
      <c r="M20" s="1278"/>
      <c r="N20" s="1278"/>
      <c r="O20" s="1278"/>
      <c r="P20" s="1278"/>
      <c r="Q20" s="1278"/>
      <c r="R20" s="1284">
        <f t="shared" si="0"/>
        <v>0</v>
      </c>
      <c r="S20" s="1293"/>
      <c r="T20" s="1293"/>
      <c r="U20" s="1279">
        <f t="shared" si="4"/>
        <v>0</v>
      </c>
      <c r="V20" s="1280"/>
      <c r="W20" s="1279">
        <f t="shared" si="5"/>
        <v>0</v>
      </c>
      <c r="X20" s="1281"/>
      <c r="Y20" s="1281"/>
      <c r="Z20" s="1281"/>
      <c r="AA20" s="1281"/>
      <c r="AB20" s="1278"/>
      <c r="AD20" s="224">
        <f t="shared" si="1"/>
        <v>0</v>
      </c>
      <c r="AE20" s="602" t="b">
        <f t="shared" si="6"/>
        <v>1</v>
      </c>
      <c r="AF20" s="602" t="b">
        <f t="shared" si="7"/>
        <v>1</v>
      </c>
      <c r="AG20" s="602" t="b">
        <f t="shared" si="8"/>
        <v>1</v>
      </c>
      <c r="AI20" s="2722">
        <f t="shared" si="9"/>
        <v>0</v>
      </c>
      <c r="AJ20" s="2721">
        <f t="shared" si="10"/>
        <v>0</v>
      </c>
      <c r="AK20" s="2722">
        <f t="shared" si="11"/>
        <v>0</v>
      </c>
      <c r="AL20" s="2721">
        <f t="shared" si="12"/>
        <v>0</v>
      </c>
    </row>
    <row r="21" spans="1:38" s="602" customFormat="1" ht="15" customHeight="1">
      <c r="A21" s="1980">
        <v>13</v>
      </c>
      <c r="B21" s="605"/>
      <c r="C21" s="605"/>
      <c r="D21" s="608"/>
      <c r="E21" s="1275"/>
      <c r="F21" s="1275"/>
      <c r="G21" s="1292"/>
      <c r="H21" s="1292"/>
      <c r="I21" s="1277">
        <f t="shared" si="2"/>
        <v>0</v>
      </c>
      <c r="J21" s="1276"/>
      <c r="K21" s="1277">
        <f t="shared" si="3"/>
        <v>0</v>
      </c>
      <c r="L21" s="1278"/>
      <c r="M21" s="1278"/>
      <c r="N21" s="1278"/>
      <c r="O21" s="1278"/>
      <c r="P21" s="1278"/>
      <c r="Q21" s="1278"/>
      <c r="R21" s="1284">
        <f t="shared" si="0"/>
        <v>0</v>
      </c>
      <c r="S21" s="1293"/>
      <c r="T21" s="1293"/>
      <c r="U21" s="1279">
        <f t="shared" si="4"/>
        <v>0</v>
      </c>
      <c r="V21" s="1280"/>
      <c r="W21" s="1279">
        <f t="shared" si="5"/>
        <v>0</v>
      </c>
      <c r="X21" s="1281"/>
      <c r="Y21" s="1281"/>
      <c r="Z21" s="1281"/>
      <c r="AA21" s="1281"/>
      <c r="AB21" s="1278"/>
      <c r="AD21" s="224">
        <f t="shared" si="1"/>
        <v>0</v>
      </c>
      <c r="AE21" s="602" t="b">
        <f t="shared" si="6"/>
        <v>1</v>
      </c>
      <c r="AF21" s="602" t="b">
        <f t="shared" si="7"/>
        <v>1</v>
      </c>
      <c r="AG21" s="602" t="b">
        <f t="shared" si="8"/>
        <v>1</v>
      </c>
      <c r="AI21" s="2722">
        <f t="shared" si="9"/>
        <v>0</v>
      </c>
      <c r="AJ21" s="2721">
        <f t="shared" si="10"/>
        <v>0</v>
      </c>
      <c r="AK21" s="2722">
        <f t="shared" si="11"/>
        <v>0</v>
      </c>
      <c r="AL21" s="2721">
        <f t="shared" si="12"/>
        <v>0</v>
      </c>
    </row>
    <row r="22" spans="1:38" s="602" customFormat="1" ht="15" customHeight="1">
      <c r="A22" s="1980">
        <v>14</v>
      </c>
      <c r="B22" s="605"/>
      <c r="C22" s="605"/>
      <c r="D22" s="608"/>
      <c r="E22" s="1275"/>
      <c r="F22" s="1275"/>
      <c r="G22" s="1292"/>
      <c r="H22" s="1292"/>
      <c r="I22" s="1277">
        <f t="shared" si="2"/>
        <v>0</v>
      </c>
      <c r="J22" s="1276"/>
      <c r="K22" s="1277">
        <f t="shared" si="3"/>
        <v>0</v>
      </c>
      <c r="L22" s="1278"/>
      <c r="M22" s="1278"/>
      <c r="N22" s="1278"/>
      <c r="O22" s="1278"/>
      <c r="P22" s="1278"/>
      <c r="Q22" s="1278"/>
      <c r="R22" s="1284">
        <f t="shared" si="0"/>
        <v>0</v>
      </c>
      <c r="S22" s="1293"/>
      <c r="T22" s="1293"/>
      <c r="U22" s="1279">
        <f t="shared" si="4"/>
        <v>0</v>
      </c>
      <c r="V22" s="1280"/>
      <c r="W22" s="1279">
        <f t="shared" si="5"/>
        <v>0</v>
      </c>
      <c r="X22" s="1281"/>
      <c r="Y22" s="1281"/>
      <c r="Z22" s="1281"/>
      <c r="AA22" s="1281"/>
      <c r="AB22" s="1278"/>
      <c r="AD22" s="224">
        <f t="shared" si="1"/>
        <v>0</v>
      </c>
      <c r="AE22" s="602" t="b">
        <f t="shared" si="6"/>
        <v>1</v>
      </c>
      <c r="AF22" s="602" t="b">
        <f t="shared" si="7"/>
        <v>1</v>
      </c>
      <c r="AG22" s="602" t="b">
        <f t="shared" si="8"/>
        <v>1</v>
      </c>
      <c r="AI22" s="2722">
        <f t="shared" si="9"/>
        <v>0</v>
      </c>
      <c r="AJ22" s="2721">
        <f t="shared" si="10"/>
        <v>0</v>
      </c>
      <c r="AK22" s="2722">
        <f t="shared" si="11"/>
        <v>0</v>
      </c>
      <c r="AL22" s="2721">
        <f t="shared" si="12"/>
        <v>0</v>
      </c>
    </row>
    <row r="23" spans="1:38" s="602" customFormat="1" ht="15" customHeight="1">
      <c r="A23" s="1980">
        <v>15</v>
      </c>
      <c r="B23" s="605"/>
      <c r="C23" s="605"/>
      <c r="D23" s="608"/>
      <c r="E23" s="1275"/>
      <c r="F23" s="1275"/>
      <c r="G23" s="1292"/>
      <c r="H23" s="1292"/>
      <c r="I23" s="1277">
        <f t="shared" si="2"/>
        <v>0</v>
      </c>
      <c r="J23" s="1276"/>
      <c r="K23" s="1277">
        <f t="shared" si="3"/>
        <v>0</v>
      </c>
      <c r="L23" s="1278"/>
      <c r="M23" s="1278"/>
      <c r="N23" s="1278"/>
      <c r="O23" s="1278"/>
      <c r="P23" s="1278"/>
      <c r="Q23" s="1278"/>
      <c r="R23" s="1284">
        <f t="shared" si="0"/>
        <v>0</v>
      </c>
      <c r="S23" s="1293"/>
      <c r="T23" s="1293"/>
      <c r="U23" s="1279">
        <f t="shared" si="4"/>
        <v>0</v>
      </c>
      <c r="V23" s="1280"/>
      <c r="W23" s="1279">
        <f t="shared" si="5"/>
        <v>0</v>
      </c>
      <c r="X23" s="1281"/>
      <c r="Y23" s="1281"/>
      <c r="Z23" s="1281"/>
      <c r="AA23" s="1281"/>
      <c r="AB23" s="1278"/>
      <c r="AD23" s="224">
        <f t="shared" si="1"/>
        <v>0</v>
      </c>
      <c r="AE23" s="602" t="b">
        <f t="shared" si="6"/>
        <v>1</v>
      </c>
      <c r="AF23" s="602" t="b">
        <f t="shared" si="7"/>
        <v>1</v>
      </c>
      <c r="AG23" s="602" t="b">
        <f t="shared" si="8"/>
        <v>1</v>
      </c>
      <c r="AI23" s="2722">
        <f t="shared" si="9"/>
        <v>0</v>
      </c>
      <c r="AJ23" s="2721">
        <f t="shared" si="10"/>
        <v>0</v>
      </c>
      <c r="AK23" s="2722">
        <f t="shared" si="11"/>
        <v>0</v>
      </c>
      <c r="AL23" s="2721">
        <f t="shared" si="12"/>
        <v>0</v>
      </c>
    </row>
    <row r="24" spans="1:38" s="602" customFormat="1" ht="15" customHeight="1">
      <c r="A24" s="1980">
        <v>16</v>
      </c>
      <c r="B24" s="605"/>
      <c r="C24" s="605"/>
      <c r="D24" s="608"/>
      <c r="E24" s="1275"/>
      <c r="F24" s="1275"/>
      <c r="G24" s="1292"/>
      <c r="H24" s="1292"/>
      <c r="I24" s="1277">
        <f t="shared" si="2"/>
        <v>0</v>
      </c>
      <c r="J24" s="1276"/>
      <c r="K24" s="1277">
        <f t="shared" si="3"/>
        <v>0</v>
      </c>
      <c r="L24" s="1278"/>
      <c r="M24" s="1278"/>
      <c r="N24" s="1278"/>
      <c r="O24" s="1278"/>
      <c r="P24" s="1278"/>
      <c r="Q24" s="1278"/>
      <c r="R24" s="1284">
        <f t="shared" si="0"/>
        <v>0</v>
      </c>
      <c r="S24" s="1293"/>
      <c r="T24" s="1293"/>
      <c r="U24" s="1279">
        <f t="shared" si="4"/>
        <v>0</v>
      </c>
      <c r="V24" s="1280"/>
      <c r="W24" s="1279">
        <f t="shared" si="5"/>
        <v>0</v>
      </c>
      <c r="X24" s="1281"/>
      <c r="Y24" s="1281"/>
      <c r="Z24" s="1281"/>
      <c r="AA24" s="1281"/>
      <c r="AB24" s="1278"/>
      <c r="AD24" s="224">
        <f t="shared" si="1"/>
        <v>0</v>
      </c>
      <c r="AE24" s="602" t="b">
        <f t="shared" si="6"/>
        <v>1</v>
      </c>
      <c r="AF24" s="602" t="b">
        <f t="shared" si="7"/>
        <v>1</v>
      </c>
      <c r="AG24" s="602" t="b">
        <f t="shared" si="8"/>
        <v>1</v>
      </c>
      <c r="AI24" s="2722">
        <f t="shared" si="9"/>
        <v>0</v>
      </c>
      <c r="AJ24" s="2721">
        <f t="shared" si="10"/>
        <v>0</v>
      </c>
      <c r="AK24" s="2722">
        <f t="shared" si="11"/>
        <v>0</v>
      </c>
      <c r="AL24" s="2721">
        <f t="shared" si="12"/>
        <v>0</v>
      </c>
    </row>
    <row r="25" spans="1:38" s="602" customFormat="1" ht="15" customHeight="1">
      <c r="A25" s="1980">
        <v>17</v>
      </c>
      <c r="B25" s="605"/>
      <c r="C25" s="605"/>
      <c r="D25" s="608"/>
      <c r="E25" s="1275"/>
      <c r="F25" s="1275"/>
      <c r="G25" s="1292"/>
      <c r="H25" s="1292"/>
      <c r="I25" s="1277">
        <f t="shared" si="2"/>
        <v>0</v>
      </c>
      <c r="J25" s="1276"/>
      <c r="K25" s="1277">
        <f t="shared" si="3"/>
        <v>0</v>
      </c>
      <c r="L25" s="1278"/>
      <c r="M25" s="1278"/>
      <c r="N25" s="1278"/>
      <c r="O25" s="1278"/>
      <c r="P25" s="1278"/>
      <c r="Q25" s="1278"/>
      <c r="R25" s="1284">
        <f t="shared" si="0"/>
        <v>0</v>
      </c>
      <c r="S25" s="1293"/>
      <c r="T25" s="1293"/>
      <c r="U25" s="1279">
        <f t="shared" si="4"/>
        <v>0</v>
      </c>
      <c r="V25" s="1280"/>
      <c r="W25" s="1279">
        <f t="shared" si="5"/>
        <v>0</v>
      </c>
      <c r="X25" s="1281"/>
      <c r="Y25" s="1281"/>
      <c r="Z25" s="1281"/>
      <c r="AA25" s="1281"/>
      <c r="AB25" s="1278"/>
      <c r="AD25" s="224">
        <f t="shared" si="1"/>
        <v>0</v>
      </c>
      <c r="AE25" s="602" t="b">
        <f t="shared" si="6"/>
        <v>1</v>
      </c>
      <c r="AF25" s="602" t="b">
        <f t="shared" si="7"/>
        <v>1</v>
      </c>
      <c r="AG25" s="602" t="b">
        <f t="shared" si="8"/>
        <v>1</v>
      </c>
      <c r="AI25" s="2722">
        <f t="shared" si="9"/>
        <v>0</v>
      </c>
      <c r="AJ25" s="2721">
        <f t="shared" si="10"/>
        <v>0</v>
      </c>
      <c r="AK25" s="2722">
        <f t="shared" si="11"/>
        <v>0</v>
      </c>
      <c r="AL25" s="2721">
        <f t="shared" si="12"/>
        <v>0</v>
      </c>
    </row>
    <row r="26" spans="1:38" s="602" customFormat="1" ht="15" customHeight="1">
      <c r="A26" s="1980">
        <v>18</v>
      </c>
      <c r="B26" s="605"/>
      <c r="C26" s="605"/>
      <c r="D26" s="608"/>
      <c r="E26" s="1275"/>
      <c r="F26" s="1275"/>
      <c r="G26" s="1292"/>
      <c r="H26" s="1292"/>
      <c r="I26" s="1277">
        <f t="shared" si="2"/>
        <v>0</v>
      </c>
      <c r="J26" s="1276"/>
      <c r="K26" s="1277">
        <f t="shared" si="3"/>
        <v>0</v>
      </c>
      <c r="L26" s="1278"/>
      <c r="M26" s="1278"/>
      <c r="N26" s="1278"/>
      <c r="O26" s="1278"/>
      <c r="P26" s="1278"/>
      <c r="Q26" s="1278"/>
      <c r="R26" s="1284">
        <f t="shared" si="0"/>
        <v>0</v>
      </c>
      <c r="S26" s="1293"/>
      <c r="T26" s="1293"/>
      <c r="U26" s="1279">
        <f t="shared" si="4"/>
        <v>0</v>
      </c>
      <c r="V26" s="1280"/>
      <c r="W26" s="1279">
        <f t="shared" si="5"/>
        <v>0</v>
      </c>
      <c r="X26" s="1281"/>
      <c r="Y26" s="1281"/>
      <c r="Z26" s="1281"/>
      <c r="AA26" s="1281"/>
      <c r="AB26" s="1278"/>
      <c r="AD26" s="224">
        <f t="shared" si="1"/>
        <v>0</v>
      </c>
      <c r="AE26" s="602" t="b">
        <f t="shared" si="6"/>
        <v>1</v>
      </c>
      <c r="AF26" s="602" t="b">
        <f t="shared" si="7"/>
        <v>1</v>
      </c>
      <c r="AG26" s="602" t="b">
        <f t="shared" si="8"/>
        <v>1</v>
      </c>
      <c r="AI26" s="2722">
        <f t="shared" si="9"/>
        <v>0</v>
      </c>
      <c r="AJ26" s="2721">
        <f t="shared" si="10"/>
        <v>0</v>
      </c>
      <c r="AK26" s="2722">
        <f t="shared" si="11"/>
        <v>0</v>
      </c>
      <c r="AL26" s="2721">
        <f t="shared" si="12"/>
        <v>0</v>
      </c>
    </row>
    <row r="27" spans="1:38" s="602" customFormat="1" ht="15" customHeight="1">
      <c r="A27" s="1980">
        <v>19</v>
      </c>
      <c r="B27" s="605"/>
      <c r="C27" s="605"/>
      <c r="D27" s="608"/>
      <c r="E27" s="1275"/>
      <c r="F27" s="1275"/>
      <c r="G27" s="1292"/>
      <c r="H27" s="1292"/>
      <c r="I27" s="1277">
        <f t="shared" si="2"/>
        <v>0</v>
      </c>
      <c r="J27" s="1276"/>
      <c r="K27" s="1277">
        <f t="shared" si="3"/>
        <v>0</v>
      </c>
      <c r="L27" s="1278"/>
      <c r="M27" s="1278"/>
      <c r="N27" s="1278"/>
      <c r="O27" s="1278"/>
      <c r="P27" s="1278"/>
      <c r="Q27" s="1278"/>
      <c r="R27" s="1284">
        <f t="shared" si="0"/>
        <v>0</v>
      </c>
      <c r="S27" s="1293"/>
      <c r="T27" s="1293"/>
      <c r="U27" s="1279">
        <f t="shared" si="4"/>
        <v>0</v>
      </c>
      <c r="V27" s="1280"/>
      <c r="W27" s="1279">
        <f t="shared" si="5"/>
        <v>0</v>
      </c>
      <c r="X27" s="1281"/>
      <c r="Y27" s="1281"/>
      <c r="Z27" s="1281"/>
      <c r="AA27" s="1281"/>
      <c r="AB27" s="1278"/>
      <c r="AD27" s="224">
        <f t="shared" si="1"/>
        <v>0</v>
      </c>
      <c r="AE27" s="602" t="b">
        <f t="shared" si="6"/>
        <v>1</v>
      </c>
      <c r="AF27" s="602" t="b">
        <f t="shared" si="7"/>
        <v>1</v>
      </c>
      <c r="AG27" s="602" t="b">
        <f t="shared" si="8"/>
        <v>1</v>
      </c>
      <c r="AI27" s="2722">
        <f t="shared" si="9"/>
        <v>0</v>
      </c>
      <c r="AJ27" s="2721">
        <f t="shared" si="10"/>
        <v>0</v>
      </c>
      <c r="AK27" s="2722">
        <f t="shared" si="11"/>
        <v>0</v>
      </c>
      <c r="AL27" s="2721">
        <f t="shared" si="12"/>
        <v>0</v>
      </c>
    </row>
    <row r="28" spans="1:38" s="602" customFormat="1" ht="15" customHeight="1">
      <c r="A28" s="1980">
        <v>20</v>
      </c>
      <c r="B28" s="605"/>
      <c r="C28" s="605"/>
      <c r="D28" s="608"/>
      <c r="E28" s="1275"/>
      <c r="F28" s="1275"/>
      <c r="G28" s="1292"/>
      <c r="H28" s="1292"/>
      <c r="I28" s="1277">
        <f t="shared" si="2"/>
        <v>0</v>
      </c>
      <c r="J28" s="1276"/>
      <c r="K28" s="1277">
        <f t="shared" si="3"/>
        <v>0</v>
      </c>
      <c r="L28" s="1278"/>
      <c r="M28" s="1278"/>
      <c r="N28" s="1278"/>
      <c r="O28" s="1278"/>
      <c r="P28" s="1278"/>
      <c r="Q28" s="1278"/>
      <c r="R28" s="1284">
        <f t="shared" si="0"/>
        <v>0</v>
      </c>
      <c r="S28" s="1293"/>
      <c r="T28" s="1293"/>
      <c r="U28" s="1279">
        <f t="shared" si="4"/>
        <v>0</v>
      </c>
      <c r="V28" s="1280"/>
      <c r="W28" s="1279">
        <f t="shared" si="5"/>
        <v>0</v>
      </c>
      <c r="X28" s="1281"/>
      <c r="Y28" s="1281"/>
      <c r="Z28" s="1281"/>
      <c r="AA28" s="1281"/>
      <c r="AB28" s="1278"/>
      <c r="AD28" s="224">
        <f t="shared" si="1"/>
        <v>0</v>
      </c>
      <c r="AE28" s="602" t="b">
        <f t="shared" si="6"/>
        <v>1</v>
      </c>
      <c r="AF28" s="602" t="b">
        <f t="shared" si="7"/>
        <v>1</v>
      </c>
      <c r="AG28" s="602" t="b">
        <f t="shared" si="8"/>
        <v>1</v>
      </c>
      <c r="AI28" s="2722">
        <f t="shared" si="9"/>
        <v>0</v>
      </c>
      <c r="AJ28" s="2721">
        <f t="shared" si="10"/>
        <v>0</v>
      </c>
      <c r="AK28" s="2722">
        <f t="shared" si="11"/>
        <v>0</v>
      </c>
      <c r="AL28" s="2721">
        <f t="shared" si="12"/>
        <v>0</v>
      </c>
    </row>
    <row r="29" spans="1:38" s="603" customFormat="1" ht="15" customHeight="1">
      <c r="A29" s="1982"/>
      <c r="B29" s="2051" t="s">
        <v>2180</v>
      </c>
      <c r="C29" s="619"/>
      <c r="D29" s="617"/>
      <c r="E29" s="1277"/>
      <c r="F29" s="1277"/>
      <c r="G29" s="1277"/>
      <c r="H29" s="1277"/>
      <c r="I29" s="1277"/>
      <c r="J29" s="1277"/>
      <c r="K29" s="1277"/>
      <c r="L29" s="717"/>
      <c r="M29" s="1284"/>
      <c r="N29" s="1284"/>
      <c r="O29" s="1284"/>
      <c r="P29" s="1284"/>
      <c r="Q29" s="1284"/>
      <c r="R29" s="1284"/>
      <c r="S29" s="1284"/>
      <c r="T29" s="717"/>
      <c r="U29" s="717"/>
      <c r="V29" s="1284"/>
      <c r="W29" s="717"/>
      <c r="X29" s="717"/>
      <c r="Y29" s="717"/>
      <c r="Z29" s="717"/>
      <c r="AA29" s="717"/>
      <c r="AB29" s="1284"/>
      <c r="AE29" s="602"/>
      <c r="AF29" s="602"/>
      <c r="AG29" s="602"/>
      <c r="AI29" s="2722">
        <f t="shared" si="9"/>
        <v>0</v>
      </c>
      <c r="AJ29" s="2721">
        <f t="shared" si="10"/>
        <v>0</v>
      </c>
      <c r="AK29" s="2722">
        <f t="shared" si="11"/>
        <v>0</v>
      </c>
      <c r="AL29" s="2721">
        <f t="shared" si="12"/>
        <v>0</v>
      </c>
    </row>
    <row r="30" spans="1:38" s="618" customFormat="1" ht="15" customHeight="1" thickBot="1">
      <c r="A30" s="1984"/>
      <c r="B30" s="1985" t="s">
        <v>220</v>
      </c>
      <c r="C30" s="1985"/>
      <c r="D30" s="1985"/>
      <c r="E30" s="1978"/>
      <c r="F30" s="1978"/>
      <c r="G30" s="1978"/>
      <c r="H30" s="1978">
        <f t="shared" ref="H30:AB30" si="13">SUM(H9:H29)</f>
        <v>0</v>
      </c>
      <c r="I30" s="1978">
        <f t="shared" si="13"/>
        <v>0</v>
      </c>
      <c r="J30" s="1978">
        <f t="shared" si="13"/>
        <v>0</v>
      </c>
      <c r="K30" s="1978">
        <f t="shared" si="13"/>
        <v>0</v>
      </c>
      <c r="L30" s="1978">
        <f t="shared" si="13"/>
        <v>0</v>
      </c>
      <c r="M30" s="1978">
        <f t="shared" si="13"/>
        <v>0</v>
      </c>
      <c r="N30" s="1978">
        <f t="shared" si="13"/>
        <v>0</v>
      </c>
      <c r="O30" s="1978">
        <f t="shared" si="13"/>
        <v>0</v>
      </c>
      <c r="P30" s="1978">
        <f t="shared" si="13"/>
        <v>0</v>
      </c>
      <c r="Q30" s="1978">
        <f t="shared" si="13"/>
        <v>0</v>
      </c>
      <c r="R30" s="1978">
        <f t="shared" si="13"/>
        <v>0</v>
      </c>
      <c r="S30" s="1978">
        <f t="shared" si="13"/>
        <v>0</v>
      </c>
      <c r="T30" s="1978">
        <f t="shared" si="13"/>
        <v>0</v>
      </c>
      <c r="U30" s="1978">
        <f t="shared" si="13"/>
        <v>0</v>
      </c>
      <c r="V30" s="1978">
        <f t="shared" si="13"/>
        <v>0</v>
      </c>
      <c r="W30" s="1978">
        <f t="shared" si="13"/>
        <v>0</v>
      </c>
      <c r="X30" s="1978">
        <f t="shared" si="13"/>
        <v>0</v>
      </c>
      <c r="Y30" s="1978">
        <f t="shared" si="13"/>
        <v>0</v>
      </c>
      <c r="Z30" s="1978">
        <f t="shared" si="13"/>
        <v>0</v>
      </c>
      <c r="AA30" s="1978">
        <f t="shared" si="13"/>
        <v>0</v>
      </c>
      <c r="AB30" s="1978">
        <f t="shared" si="13"/>
        <v>0</v>
      </c>
      <c r="AI30" s="2722">
        <f t="shared" si="9"/>
        <v>0</v>
      </c>
      <c r="AJ30" s="2721">
        <f t="shared" si="10"/>
        <v>0</v>
      </c>
      <c r="AK30" s="2722">
        <f t="shared" si="11"/>
        <v>0</v>
      </c>
      <c r="AL30" s="2721">
        <f t="shared" si="12"/>
        <v>0</v>
      </c>
    </row>
    <row r="31" spans="1:38" ht="15" customHeight="1">
      <c r="A31" s="430" t="s">
        <v>190</v>
      </c>
    </row>
    <row r="32" spans="1:38" ht="15" customHeight="1">
      <c r="A32" s="430" t="s">
        <v>1206</v>
      </c>
    </row>
    <row r="33" spans="1:1" ht="15" customHeight="1">
      <c r="A33" s="430" t="s">
        <v>2484</v>
      </c>
    </row>
    <row r="34" spans="1:1" ht="15" customHeight="1">
      <c r="A34" s="510" t="s">
        <v>2482</v>
      </c>
    </row>
    <row r="35" spans="1:1" ht="15" customHeight="1">
      <c r="A35" s="510" t="s">
        <v>2483</v>
      </c>
    </row>
  </sheetData>
  <sheetProtection formatColumns="0" formatRows="0" deleteRows="0" autoFilter="0"/>
  <protectedRanges>
    <protectedRange sqref="Y29:Z29" name="区域2_2_1_1"/>
  </protectedRanges>
  <mergeCells count="11">
    <mergeCell ref="AB7:AB8"/>
    <mergeCell ref="A7:A8"/>
    <mergeCell ref="B7:B8"/>
    <mergeCell ref="D7:D8"/>
    <mergeCell ref="E7:K7"/>
    <mergeCell ref="L7:O7"/>
    <mergeCell ref="P7:P8"/>
    <mergeCell ref="Q7:Q8"/>
    <mergeCell ref="C7:C8"/>
    <mergeCell ref="R7:W7"/>
    <mergeCell ref="X7:AA7"/>
  </mergeCells>
  <phoneticPr fontId="5" type="noConversion"/>
  <dataValidations count="1">
    <dataValidation type="list" allowBlank="1" showInputMessage="1" showErrorMessage="1" sqref="D9:D28">
      <formula1>"合并范围内关联方,非合并范围关联方,非关联方"</formula1>
    </dataValidation>
  </dataValidations>
  <printOptions horizontalCentered="1"/>
  <pageMargins left="0.31496062992125984" right="0.31496062992125984" top="0.74803149606299213" bottom="0.74803149606299213" header="0.31496062992125984" footer="0.31496062992125984"/>
  <pageSetup paperSize="9" scale="56" fitToHeight="0" orientation="landscape" blackAndWhite="1" verticalDpi="1200" r:id="rId1"/>
  <headerFooter alignWithMargins="0"/>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pageSetUpPr fitToPage="1"/>
  </sheetPr>
  <dimension ref="A1:M34"/>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G28" sqref="G28"/>
    </sheetView>
  </sheetViews>
  <sheetFormatPr defaultColWidth="9.140625" defaultRowHeight="12" customHeight="1"/>
  <cols>
    <col min="1" max="1" width="5.7109375" style="311" customWidth="1"/>
    <col min="2" max="2" width="23.85546875" style="311" bestFit="1" customWidth="1"/>
    <col min="3" max="3" width="11.42578125" style="311" customWidth="1"/>
    <col min="4" max="4" width="6.42578125" style="307" customWidth="1"/>
    <col min="5" max="9" width="10.5703125" style="311" customWidth="1"/>
    <col min="10" max="13" width="10.5703125" style="223" customWidth="1"/>
    <col min="14" max="16384" width="9.140625" style="311"/>
  </cols>
  <sheetData>
    <row r="1" spans="1:13" s="312" customFormat="1" ht="15" customHeight="1">
      <c r="A1" s="2691" t="str">
        <f>HYPERLINK("#资产表审定!A1","返回资产表审定")</f>
        <v>返回资产表审定</v>
      </c>
      <c r="B1" s="2692" t="str">
        <f>HYPERLINK("#资产表原报!A1","返回资产表原报")</f>
        <v>返回资产表原报</v>
      </c>
      <c r="D1" s="606"/>
      <c r="J1" s="293"/>
      <c r="K1" s="293"/>
      <c r="L1" s="293"/>
      <c r="M1" s="293"/>
    </row>
    <row r="2" spans="1:13" s="615" customFormat="1" ht="30" customHeight="1">
      <c r="A2" s="2816" t="s">
        <v>1212</v>
      </c>
      <c r="B2" s="2816"/>
      <c r="C2" s="2816"/>
      <c r="D2" s="2816"/>
      <c r="E2" s="2816"/>
      <c r="F2" s="2816"/>
      <c r="G2" s="2816"/>
      <c r="H2" s="2816"/>
      <c r="I2" s="2816"/>
      <c r="J2" s="2816"/>
      <c r="K2" s="2816"/>
      <c r="L2" s="2816"/>
      <c r="M2" s="2816"/>
    </row>
    <row r="3" spans="1:13" s="935" customFormat="1" ht="11.25">
      <c r="A3" s="943"/>
      <c r="B3" s="943"/>
      <c r="C3" s="948"/>
      <c r="D3" s="940"/>
      <c r="E3" s="943"/>
      <c r="F3" s="943"/>
      <c r="G3" s="943"/>
      <c r="H3" s="943"/>
      <c r="I3" s="1268"/>
      <c r="J3" s="1268"/>
      <c r="K3" s="1268"/>
      <c r="L3" s="939"/>
      <c r="M3" s="944" t="str">
        <f>"单位："&amp;表头!$C$5</f>
        <v>单位：人民币元</v>
      </c>
    </row>
    <row r="4" spans="1:13" s="951" customFormat="1">
      <c r="A4" s="1155" t="str">
        <f>"客户："&amp;表头!C3</f>
        <v>客户：</v>
      </c>
      <c r="B4" s="946"/>
      <c r="C4" s="948"/>
      <c r="D4" s="950"/>
      <c r="E4" s="946"/>
      <c r="F4" s="946"/>
      <c r="G4" s="946"/>
      <c r="H4" s="946"/>
      <c r="I4" s="948" t="str">
        <f>"编制人员："&amp;表头!$C$6</f>
        <v>编制人员：</v>
      </c>
      <c r="J4" s="1268"/>
      <c r="K4" s="1268"/>
      <c r="L4" s="950" t="s">
        <v>1460</v>
      </c>
      <c r="M4" s="2085" t="s">
        <v>2275</v>
      </c>
    </row>
    <row r="5" spans="1:13" s="951" customFormat="1" ht="11.25">
      <c r="A5" s="1155" t="str">
        <f>"报表截止日："&amp;TEXT(表头!C4,"yyyy-mm-dd")</f>
        <v>报表截止日：2019-12-31</v>
      </c>
      <c r="B5" s="946"/>
      <c r="C5" s="946"/>
      <c r="D5" s="950"/>
      <c r="E5" s="946"/>
      <c r="F5" s="946"/>
      <c r="G5" s="946"/>
      <c r="H5" s="946"/>
      <c r="I5" s="948" t="str">
        <f>"会计主管："&amp;表头!$C$7</f>
        <v>会计主管：</v>
      </c>
      <c r="J5" s="1268"/>
      <c r="K5" s="1268"/>
      <c r="L5" s="950" t="s">
        <v>1461</v>
      </c>
      <c r="M5" s="950"/>
    </row>
    <row r="6" spans="1:13" s="601" customFormat="1" ht="12.75" customHeight="1" thickBot="1">
      <c r="A6" s="599"/>
      <c r="B6" s="599"/>
      <c r="C6" s="599"/>
      <c r="D6" s="607"/>
      <c r="E6" s="599"/>
      <c r="F6" s="599"/>
      <c r="G6" s="599"/>
      <c r="H6" s="599"/>
      <c r="I6" s="599"/>
      <c r="J6" s="599"/>
      <c r="K6" s="599"/>
      <c r="L6" s="599"/>
      <c r="M6" s="599"/>
    </row>
    <row r="7" spans="1:13" s="597" customFormat="1" ht="11.45" customHeight="1">
      <c r="A7" s="2849" t="s">
        <v>1165</v>
      </c>
      <c r="B7" s="2851" t="s">
        <v>1166</v>
      </c>
      <c r="C7" s="2851" t="s">
        <v>1210</v>
      </c>
      <c r="D7" s="2851" t="s">
        <v>1154</v>
      </c>
      <c r="E7" s="2851" t="s">
        <v>1159</v>
      </c>
      <c r="F7" s="2851"/>
      <c r="G7" s="2851"/>
      <c r="H7" s="2875" t="s">
        <v>1167</v>
      </c>
      <c r="I7" s="2851" t="s">
        <v>1168</v>
      </c>
      <c r="J7" s="2851" t="s">
        <v>1163</v>
      </c>
      <c r="K7" s="2851"/>
      <c r="L7" s="2851"/>
      <c r="M7" s="2811" t="s">
        <v>1211</v>
      </c>
    </row>
    <row r="8" spans="1:13" s="597" customFormat="1" ht="24" customHeight="1">
      <c r="A8" s="2850"/>
      <c r="B8" s="2852"/>
      <c r="C8" s="2852"/>
      <c r="D8" s="2852"/>
      <c r="E8" s="892" t="s">
        <v>1155</v>
      </c>
      <c r="F8" s="892" t="s">
        <v>829</v>
      </c>
      <c r="G8" s="892" t="s">
        <v>1158</v>
      </c>
      <c r="H8" s="2876"/>
      <c r="I8" s="2852"/>
      <c r="J8" s="892" t="s">
        <v>1160</v>
      </c>
      <c r="K8" s="892" t="s">
        <v>827</v>
      </c>
      <c r="L8" s="892" t="s">
        <v>1162</v>
      </c>
      <c r="M8" s="2812"/>
    </row>
    <row r="9" spans="1:13" s="602" customFormat="1" ht="17.45" customHeight="1">
      <c r="A9" s="1354">
        <v>1</v>
      </c>
      <c r="B9" s="1303"/>
      <c r="C9" s="492"/>
      <c r="D9" s="492"/>
      <c r="E9" s="1182"/>
      <c r="F9" s="1184"/>
      <c r="G9" s="496">
        <f>E9+F9</f>
        <v>0</v>
      </c>
      <c r="H9" s="888"/>
      <c r="I9" s="888"/>
      <c r="J9" s="82">
        <f t="shared" ref="J9:J18" si="0">E9+H9-I9</f>
        <v>0</v>
      </c>
      <c r="K9" s="1209"/>
      <c r="L9" s="82">
        <f t="shared" ref="L9:L18" si="1">SUM(J9:K9)</f>
        <v>0</v>
      </c>
      <c r="M9" s="1987"/>
    </row>
    <row r="10" spans="1:13" s="602" customFormat="1" ht="15" customHeight="1">
      <c r="A10" s="1354">
        <v>2</v>
      </c>
      <c r="B10" s="1303"/>
      <c r="C10" s="492"/>
      <c r="D10" s="492"/>
      <c r="E10" s="1182"/>
      <c r="F10" s="1184"/>
      <c r="G10" s="496">
        <f t="shared" ref="G10:G18" si="2">E10+F10</f>
        <v>0</v>
      </c>
      <c r="H10" s="888"/>
      <c r="I10" s="888"/>
      <c r="J10" s="82">
        <f t="shared" si="0"/>
        <v>0</v>
      </c>
      <c r="K10" s="1209"/>
      <c r="L10" s="82">
        <f t="shared" si="1"/>
        <v>0</v>
      </c>
      <c r="M10" s="1987"/>
    </row>
    <row r="11" spans="1:13" s="602" customFormat="1" ht="15" customHeight="1">
      <c r="A11" s="1354">
        <v>3</v>
      </c>
      <c r="B11" s="1303"/>
      <c r="C11" s="492"/>
      <c r="D11" s="492"/>
      <c r="E11" s="1182"/>
      <c r="F11" s="1184"/>
      <c r="G11" s="496">
        <f t="shared" si="2"/>
        <v>0</v>
      </c>
      <c r="H11" s="888"/>
      <c r="I11" s="888"/>
      <c r="J11" s="82">
        <f t="shared" si="0"/>
        <v>0</v>
      </c>
      <c r="K11" s="1209"/>
      <c r="L11" s="82">
        <f t="shared" si="1"/>
        <v>0</v>
      </c>
      <c r="M11" s="1987"/>
    </row>
    <row r="12" spans="1:13" s="602" customFormat="1" ht="15" customHeight="1">
      <c r="A12" s="1354">
        <v>4</v>
      </c>
      <c r="B12" s="1303"/>
      <c r="C12" s="492"/>
      <c r="D12" s="492"/>
      <c r="E12" s="1182"/>
      <c r="F12" s="1184"/>
      <c r="G12" s="496">
        <f t="shared" si="2"/>
        <v>0</v>
      </c>
      <c r="H12" s="888"/>
      <c r="I12" s="888"/>
      <c r="J12" s="82">
        <f t="shared" si="0"/>
        <v>0</v>
      </c>
      <c r="K12" s="1209"/>
      <c r="L12" s="82">
        <f t="shared" si="1"/>
        <v>0</v>
      </c>
      <c r="M12" s="1987"/>
    </row>
    <row r="13" spans="1:13" s="602" customFormat="1" ht="15" customHeight="1">
      <c r="A13" s="1354">
        <v>5</v>
      </c>
      <c r="B13" s="1303"/>
      <c r="C13" s="492"/>
      <c r="D13" s="492"/>
      <c r="E13" s="1182"/>
      <c r="F13" s="1184"/>
      <c r="G13" s="496">
        <f t="shared" si="2"/>
        <v>0</v>
      </c>
      <c r="H13" s="888"/>
      <c r="I13" s="888"/>
      <c r="J13" s="82">
        <f t="shared" si="0"/>
        <v>0</v>
      </c>
      <c r="K13" s="1209"/>
      <c r="L13" s="82">
        <f t="shared" si="1"/>
        <v>0</v>
      </c>
      <c r="M13" s="1987"/>
    </row>
    <row r="14" spans="1:13" s="602" customFormat="1" ht="15" customHeight="1">
      <c r="A14" s="1354">
        <v>6</v>
      </c>
      <c r="B14" s="1303"/>
      <c r="C14" s="492"/>
      <c r="D14" s="492"/>
      <c r="E14" s="1182"/>
      <c r="F14" s="1184"/>
      <c r="G14" s="496">
        <f t="shared" si="2"/>
        <v>0</v>
      </c>
      <c r="H14" s="888"/>
      <c r="I14" s="888"/>
      <c r="J14" s="82">
        <f t="shared" si="0"/>
        <v>0</v>
      </c>
      <c r="K14" s="1209"/>
      <c r="L14" s="82">
        <f t="shared" si="1"/>
        <v>0</v>
      </c>
      <c r="M14" s="1987"/>
    </row>
    <row r="15" spans="1:13" s="602" customFormat="1" ht="15" customHeight="1">
      <c r="A15" s="1354">
        <v>7</v>
      </c>
      <c r="B15" s="1303"/>
      <c r="C15" s="492"/>
      <c r="D15" s="492"/>
      <c r="E15" s="1182"/>
      <c r="F15" s="1184"/>
      <c r="G15" s="496">
        <f t="shared" si="2"/>
        <v>0</v>
      </c>
      <c r="H15" s="888"/>
      <c r="I15" s="888"/>
      <c r="J15" s="82">
        <f t="shared" si="0"/>
        <v>0</v>
      </c>
      <c r="K15" s="1209"/>
      <c r="L15" s="82">
        <f t="shared" si="1"/>
        <v>0</v>
      </c>
      <c r="M15" s="1987"/>
    </row>
    <row r="16" spans="1:13" s="602" customFormat="1" ht="15" customHeight="1">
      <c r="A16" s="1354">
        <v>8</v>
      </c>
      <c r="B16" s="1303"/>
      <c r="C16" s="492"/>
      <c r="D16" s="492"/>
      <c r="E16" s="1182"/>
      <c r="F16" s="1184"/>
      <c r="G16" s="496">
        <f t="shared" si="2"/>
        <v>0</v>
      </c>
      <c r="H16" s="888"/>
      <c r="I16" s="888"/>
      <c r="J16" s="82">
        <f t="shared" si="0"/>
        <v>0</v>
      </c>
      <c r="K16" s="1209"/>
      <c r="L16" s="82">
        <f t="shared" si="1"/>
        <v>0</v>
      </c>
      <c r="M16" s="1987"/>
    </row>
    <row r="17" spans="1:13" s="602" customFormat="1" ht="15" customHeight="1">
      <c r="A17" s="1354">
        <v>9</v>
      </c>
      <c r="B17" s="1303"/>
      <c r="C17" s="492"/>
      <c r="D17" s="492"/>
      <c r="E17" s="1182"/>
      <c r="F17" s="1184"/>
      <c r="G17" s="496">
        <f t="shared" si="2"/>
        <v>0</v>
      </c>
      <c r="H17" s="888"/>
      <c r="I17" s="888"/>
      <c r="J17" s="82">
        <f t="shared" si="0"/>
        <v>0</v>
      </c>
      <c r="K17" s="1209"/>
      <c r="L17" s="82">
        <f t="shared" si="1"/>
        <v>0</v>
      </c>
      <c r="M17" s="1987"/>
    </row>
    <row r="18" spans="1:13" s="602" customFormat="1" ht="15" customHeight="1">
      <c r="A18" s="1354">
        <v>10</v>
      </c>
      <c r="B18" s="1303"/>
      <c r="C18" s="492"/>
      <c r="D18" s="492"/>
      <c r="E18" s="1182"/>
      <c r="F18" s="1184"/>
      <c r="G18" s="496">
        <f t="shared" si="2"/>
        <v>0</v>
      </c>
      <c r="H18" s="888"/>
      <c r="I18" s="888"/>
      <c r="J18" s="82">
        <f t="shared" si="0"/>
        <v>0</v>
      </c>
      <c r="K18" s="1209"/>
      <c r="L18" s="82">
        <f t="shared" si="1"/>
        <v>0</v>
      </c>
      <c r="M18" s="1987"/>
    </row>
    <row r="19" spans="1:13" s="603" customFormat="1" ht="15" customHeight="1">
      <c r="A19" s="1354"/>
      <c r="B19" s="1321"/>
      <c r="C19" s="1321"/>
      <c r="D19" s="896"/>
      <c r="E19" s="496"/>
      <c r="F19" s="496"/>
      <c r="G19" s="496"/>
      <c r="H19" s="1210"/>
      <c r="I19" s="1210"/>
      <c r="J19" s="714"/>
      <c r="K19" s="1210"/>
      <c r="L19" s="714"/>
      <c r="M19" s="1988"/>
    </row>
    <row r="20" spans="1:13" s="618" customFormat="1" ht="15" customHeight="1" thickBot="1">
      <c r="A20" s="1989"/>
      <c r="B20" s="1990" t="s">
        <v>220</v>
      </c>
      <c r="C20" s="1990"/>
      <c r="D20" s="1990"/>
      <c r="E20" s="1991">
        <f>SUM(E9:E19)</f>
        <v>0</v>
      </c>
      <c r="F20" s="1991">
        <f t="shared" ref="F20:L20" si="3">SUM(F9:F19)</f>
        <v>0</v>
      </c>
      <c r="G20" s="1991">
        <f t="shared" si="3"/>
        <v>0</v>
      </c>
      <c r="H20" s="1991">
        <f t="shared" si="3"/>
        <v>0</v>
      </c>
      <c r="I20" s="1991">
        <f t="shared" si="3"/>
        <v>0</v>
      </c>
      <c r="J20" s="1991">
        <f t="shared" si="3"/>
        <v>0</v>
      </c>
      <c r="K20" s="1991">
        <f>SUM(K9:K19)</f>
        <v>0</v>
      </c>
      <c r="L20" s="1991">
        <f t="shared" si="3"/>
        <v>0</v>
      </c>
      <c r="M20" s="1992"/>
    </row>
    <row r="21" spans="1:13" s="602" customFormat="1" ht="15" customHeight="1">
      <c r="A21" s="2656" t="s">
        <v>2486</v>
      </c>
      <c r="D21" s="609"/>
      <c r="E21" s="611"/>
      <c r="F21" s="611"/>
      <c r="G21" s="611"/>
      <c r="H21" s="611"/>
      <c r="I21" s="611"/>
      <c r="J21" s="612"/>
      <c r="K21" s="612"/>
      <c r="L21" s="612"/>
      <c r="M21" s="612"/>
    </row>
    <row r="22" spans="1:13" s="602" customFormat="1" ht="15" customHeight="1">
      <c r="A22" s="430" t="s">
        <v>2485</v>
      </c>
      <c r="D22" s="609"/>
      <c r="J22" s="598"/>
      <c r="K22" s="598"/>
      <c r="L22" s="598"/>
      <c r="M22" s="598"/>
    </row>
    <row r="23" spans="1:13" s="602" customFormat="1" ht="15" customHeight="1">
      <c r="D23" s="609"/>
      <c r="J23" s="598"/>
      <c r="K23" s="598"/>
      <c r="L23" s="598"/>
      <c r="M23" s="598"/>
    </row>
    <row r="24" spans="1:13" s="602" customFormat="1" ht="15" customHeight="1">
      <c r="D24" s="609"/>
      <c r="J24" s="598"/>
      <c r="K24" s="598"/>
      <c r="L24" s="598"/>
      <c r="M24" s="598"/>
    </row>
    <row r="25" spans="1:13" s="602" customFormat="1" ht="15" customHeight="1">
      <c r="D25" s="609"/>
      <c r="J25" s="598"/>
      <c r="K25" s="598"/>
      <c r="L25" s="598"/>
      <c r="M25" s="598"/>
    </row>
    <row r="26" spans="1:13" s="602" customFormat="1" ht="15" customHeight="1">
      <c r="D26" s="609"/>
      <c r="J26" s="598"/>
      <c r="K26" s="598"/>
      <c r="L26" s="598"/>
      <c r="M26" s="598"/>
    </row>
    <row r="27" spans="1:13" s="602" customFormat="1" ht="15" customHeight="1">
      <c r="D27" s="609"/>
      <c r="J27" s="598"/>
      <c r="K27" s="598"/>
      <c r="L27" s="598"/>
      <c r="M27" s="598"/>
    </row>
    <row r="28" spans="1:13" s="602" customFormat="1" ht="15" customHeight="1">
      <c r="D28" s="609"/>
      <c r="J28" s="598"/>
      <c r="K28" s="598"/>
      <c r="L28" s="598"/>
      <c r="M28" s="598"/>
    </row>
    <row r="29" spans="1:13" s="602" customFormat="1" ht="15" customHeight="1">
      <c r="D29" s="609"/>
      <c r="J29" s="598"/>
      <c r="K29" s="598"/>
      <c r="L29" s="598"/>
      <c r="M29" s="598"/>
    </row>
    <row r="30" spans="1:13" s="602" customFormat="1" ht="15" customHeight="1">
      <c r="D30" s="609"/>
      <c r="J30" s="598"/>
      <c r="K30" s="598"/>
      <c r="L30" s="598"/>
      <c r="M30" s="598"/>
    </row>
    <row r="31" spans="1:13" s="602" customFormat="1" ht="12" customHeight="1">
      <c r="D31" s="609"/>
      <c r="J31" s="598"/>
      <c r="K31" s="598"/>
      <c r="L31" s="598"/>
      <c r="M31" s="598"/>
    </row>
    <row r="32" spans="1:13" s="602" customFormat="1" ht="12" customHeight="1">
      <c r="D32" s="609"/>
      <c r="J32" s="598"/>
      <c r="K32" s="598"/>
      <c r="L32" s="598"/>
      <c r="M32" s="598"/>
    </row>
    <row r="33" spans="4:13" s="602" customFormat="1" ht="12" customHeight="1">
      <c r="D33" s="609"/>
      <c r="J33" s="598"/>
      <c r="K33" s="598"/>
      <c r="L33" s="598"/>
      <c r="M33" s="598"/>
    </row>
    <row r="34" spans="4:13" s="602" customFormat="1" ht="12" customHeight="1">
      <c r="D34" s="609"/>
      <c r="J34" s="598"/>
      <c r="K34" s="598"/>
      <c r="L34" s="598"/>
      <c r="M34" s="598"/>
    </row>
  </sheetData>
  <sheetProtection formatColumns="0" formatRows="0" deleteRows="0" autoFilter="0"/>
  <mergeCells count="10">
    <mergeCell ref="M7:M8"/>
    <mergeCell ref="C7:C8"/>
    <mergeCell ref="A2:M2"/>
    <mergeCell ref="A7:A8"/>
    <mergeCell ref="B7:B8"/>
    <mergeCell ref="D7:D8"/>
    <mergeCell ref="E7:G7"/>
    <mergeCell ref="H7:H8"/>
    <mergeCell ref="I7:I8"/>
    <mergeCell ref="J7:L7"/>
  </mergeCells>
  <phoneticPr fontId="5" type="noConversion"/>
  <dataValidations count="2">
    <dataValidation type="list" allowBlank="1" showInputMessage="1" showErrorMessage="1" sqref="C9:C18">
      <formula1>"定期存款,委托贷款,债券投资,其他"</formula1>
    </dataValidation>
    <dataValidation type="list" allowBlank="1" showInputMessage="1" showErrorMessage="1" sqref="D9:D18 M9:M18">
      <formula1>"是,否"</formula1>
    </dataValidation>
  </dataValidations>
  <printOptions horizontalCentered="1"/>
  <pageMargins left="0.39370078740157483" right="0.39370078740157483"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pageSetUpPr fitToPage="1"/>
  </sheetPr>
  <dimension ref="A1:L34"/>
  <sheetViews>
    <sheetView showZeros="0" view="pageBreakPreview" zoomScaleSheetLayoutView="100" workbookViewId="0">
      <pane xSplit="2" ySplit="8" topLeftCell="C9" activePane="bottomRight" state="frozen"/>
      <selection activeCell="I9" sqref="I9"/>
      <selection pane="topRight" activeCell="I9" sqref="I9"/>
      <selection pane="bottomLeft" activeCell="I9" sqref="I9"/>
      <selection pane="bottomRight" activeCell="K10" sqref="K10"/>
    </sheetView>
  </sheetViews>
  <sheetFormatPr defaultColWidth="9.140625" defaultRowHeight="12" customHeight="1"/>
  <cols>
    <col min="1" max="1" width="5.7109375" style="311" customWidth="1"/>
    <col min="2" max="2" width="23.85546875" style="311" bestFit="1" customWidth="1"/>
    <col min="3" max="3" width="11.42578125" style="311" customWidth="1"/>
    <col min="4" max="8" width="10.5703125" style="311" customWidth="1"/>
    <col min="9" max="12" width="10.5703125" style="223" customWidth="1"/>
    <col min="13" max="16384" width="9.140625" style="311"/>
  </cols>
  <sheetData>
    <row r="1" spans="1:12" s="312" customFormat="1" ht="15" customHeight="1">
      <c r="A1" s="2691" t="str">
        <f>HYPERLINK("#资产表审定!A1","返回资产表审定")</f>
        <v>返回资产表审定</v>
      </c>
      <c r="B1" s="2692" t="str">
        <f>HYPERLINK("#资产表原报!A1","返回资产表原报")</f>
        <v>返回资产表原报</v>
      </c>
      <c r="I1" s="293"/>
      <c r="J1" s="293"/>
      <c r="K1" s="293"/>
      <c r="L1" s="293"/>
    </row>
    <row r="2" spans="1:12" s="615" customFormat="1" ht="30" customHeight="1">
      <c r="A2" s="2816" t="s">
        <v>1213</v>
      </c>
      <c r="B2" s="2816"/>
      <c r="C2" s="2816"/>
      <c r="D2" s="2816"/>
      <c r="E2" s="2816"/>
      <c r="F2" s="2816"/>
      <c r="G2" s="2816"/>
      <c r="H2" s="2816"/>
      <c r="I2" s="2816"/>
      <c r="J2" s="2816"/>
      <c r="K2" s="2816"/>
      <c r="L2" s="2816"/>
    </row>
    <row r="3" spans="1:12" s="935" customFormat="1" ht="11.25">
      <c r="A3" s="943"/>
      <c r="B3" s="943"/>
      <c r="C3" s="948"/>
      <c r="D3" s="943"/>
      <c r="E3" s="943"/>
      <c r="F3" s="943"/>
      <c r="G3" s="943"/>
      <c r="H3" s="1268"/>
      <c r="I3" s="1268"/>
      <c r="J3" s="1252"/>
      <c r="K3" s="944" t="str">
        <f>"单位："&amp;表头!$C$5</f>
        <v>单位：人民币元</v>
      </c>
      <c r="L3" s="1268"/>
    </row>
    <row r="4" spans="1:12" s="951" customFormat="1">
      <c r="A4" s="1155" t="str">
        <f>"客户："&amp;表头!C3</f>
        <v>客户：</v>
      </c>
      <c r="B4" s="946"/>
      <c r="C4" s="948"/>
      <c r="D4" s="946"/>
      <c r="E4" s="946"/>
      <c r="F4" s="946"/>
      <c r="G4" s="946"/>
      <c r="H4" s="948" t="str">
        <f>"编制人员："&amp;表头!$C$6</f>
        <v>编制人员：</v>
      </c>
      <c r="I4" s="1268"/>
      <c r="J4" s="947"/>
      <c r="K4" s="2670" t="s">
        <v>2542</v>
      </c>
      <c r="L4" s="1268"/>
    </row>
    <row r="5" spans="1:12" s="951" customFormat="1" ht="11.25">
      <c r="A5" s="1155" t="str">
        <f>"报表截止日："&amp;TEXT(表头!C4,"yyyy-mm-dd")</f>
        <v>报表截止日：2019-12-31</v>
      </c>
      <c r="B5" s="946"/>
      <c r="C5" s="946"/>
      <c r="D5" s="946"/>
      <c r="E5" s="946"/>
      <c r="F5" s="946"/>
      <c r="G5" s="946"/>
      <c r="H5" s="948" t="str">
        <f>"会计主管："&amp;表头!$C$7</f>
        <v>会计主管：</v>
      </c>
      <c r="I5" s="1268"/>
      <c r="J5" s="947"/>
      <c r="K5" s="947"/>
      <c r="L5" s="1268"/>
    </row>
    <row r="6" spans="1:12" s="601" customFormat="1" ht="12.75" customHeight="1" thickBot="1">
      <c r="A6" s="599"/>
      <c r="B6" s="599"/>
      <c r="C6" s="599"/>
      <c r="D6" s="599"/>
      <c r="E6" s="599"/>
      <c r="F6" s="599"/>
      <c r="G6" s="599"/>
      <c r="H6" s="599"/>
      <c r="I6" s="599"/>
      <c r="J6" s="599"/>
      <c r="K6" s="599"/>
      <c r="L6" s="599"/>
    </row>
    <row r="7" spans="1:12" s="616" customFormat="1" ht="11.45" customHeight="1">
      <c r="A7" s="2833" t="s">
        <v>1165</v>
      </c>
      <c r="B7" s="2826" t="s">
        <v>1166</v>
      </c>
      <c r="C7" s="2826" t="s">
        <v>1210</v>
      </c>
      <c r="D7" s="2826" t="s">
        <v>1159</v>
      </c>
      <c r="E7" s="2826"/>
      <c r="F7" s="2826"/>
      <c r="G7" s="2828" t="s">
        <v>1167</v>
      </c>
      <c r="H7" s="2826" t="s">
        <v>1168</v>
      </c>
      <c r="I7" s="2826" t="s">
        <v>1163</v>
      </c>
      <c r="J7" s="2826"/>
      <c r="K7" s="2826"/>
      <c r="L7" s="2877" t="s">
        <v>1214</v>
      </c>
    </row>
    <row r="8" spans="1:12" s="616" customFormat="1" ht="13.5" customHeight="1">
      <c r="A8" s="2834"/>
      <c r="B8" s="2830"/>
      <c r="C8" s="2830"/>
      <c r="D8" s="891" t="s">
        <v>1155</v>
      </c>
      <c r="E8" s="891" t="s">
        <v>829</v>
      </c>
      <c r="F8" s="891" t="s">
        <v>1158</v>
      </c>
      <c r="G8" s="2829"/>
      <c r="H8" s="2830"/>
      <c r="I8" s="891" t="s">
        <v>1160</v>
      </c>
      <c r="J8" s="891" t="s">
        <v>827</v>
      </c>
      <c r="K8" s="891" t="s">
        <v>1162</v>
      </c>
      <c r="L8" s="2878"/>
    </row>
    <row r="9" spans="1:12" s="602" customFormat="1" ht="15" customHeight="1">
      <c r="A9" s="1982">
        <v>1</v>
      </c>
      <c r="B9" s="605"/>
      <c r="C9" s="1320"/>
      <c r="D9" s="1275"/>
      <c r="E9" s="1276"/>
      <c r="F9" s="1277">
        <f>D9+E9</f>
        <v>0</v>
      </c>
      <c r="G9" s="1278"/>
      <c r="H9" s="1278"/>
      <c r="I9" s="1279">
        <f t="shared" ref="I9:I18" si="0">D9+G9-H9</f>
        <v>0</v>
      </c>
      <c r="J9" s="1280"/>
      <c r="K9" s="1279">
        <f t="shared" ref="K9:K18" si="1">SUM(I9:J9)</f>
        <v>0</v>
      </c>
      <c r="L9" s="1993"/>
    </row>
    <row r="10" spans="1:12" s="602" customFormat="1" ht="15" customHeight="1">
      <c r="A10" s="1982">
        <v>2</v>
      </c>
      <c r="B10" s="605"/>
      <c r="C10" s="1320"/>
      <c r="D10" s="1275"/>
      <c r="E10" s="1276"/>
      <c r="F10" s="1277">
        <f t="shared" ref="F10:F18" si="2">D10+E10</f>
        <v>0</v>
      </c>
      <c r="G10" s="1278"/>
      <c r="H10" s="1278"/>
      <c r="I10" s="1279">
        <f t="shared" si="0"/>
        <v>0</v>
      </c>
      <c r="J10" s="1280"/>
      <c r="K10" s="1279">
        <f t="shared" si="1"/>
        <v>0</v>
      </c>
      <c r="L10" s="1993"/>
    </row>
    <row r="11" spans="1:12" s="602" customFormat="1" ht="15" customHeight="1">
      <c r="A11" s="1982">
        <v>3</v>
      </c>
      <c r="B11" s="605"/>
      <c r="C11" s="1320"/>
      <c r="D11" s="1275"/>
      <c r="E11" s="1276"/>
      <c r="F11" s="1277">
        <f t="shared" si="2"/>
        <v>0</v>
      </c>
      <c r="G11" s="1278"/>
      <c r="H11" s="1278"/>
      <c r="I11" s="1279">
        <f t="shared" si="0"/>
        <v>0</v>
      </c>
      <c r="J11" s="1280"/>
      <c r="K11" s="1279">
        <f t="shared" si="1"/>
        <v>0</v>
      </c>
      <c r="L11" s="1993"/>
    </row>
    <row r="12" spans="1:12" s="602" customFormat="1" ht="15" customHeight="1">
      <c r="A12" s="1982">
        <v>4</v>
      </c>
      <c r="B12" s="605"/>
      <c r="C12" s="1320"/>
      <c r="D12" s="1275"/>
      <c r="E12" s="1276"/>
      <c r="F12" s="1277">
        <f t="shared" si="2"/>
        <v>0</v>
      </c>
      <c r="G12" s="1278"/>
      <c r="H12" s="1278"/>
      <c r="I12" s="1279">
        <f t="shared" si="0"/>
        <v>0</v>
      </c>
      <c r="J12" s="1280"/>
      <c r="K12" s="1279">
        <f t="shared" si="1"/>
        <v>0</v>
      </c>
      <c r="L12" s="1993"/>
    </row>
    <row r="13" spans="1:12" s="602" customFormat="1" ht="15" customHeight="1">
      <c r="A13" s="1982">
        <v>5</v>
      </c>
      <c r="B13" s="605"/>
      <c r="C13" s="1320"/>
      <c r="D13" s="1275"/>
      <c r="E13" s="1276"/>
      <c r="F13" s="1277">
        <f t="shared" si="2"/>
        <v>0</v>
      </c>
      <c r="G13" s="1278"/>
      <c r="H13" s="1278"/>
      <c r="I13" s="1279">
        <f t="shared" si="0"/>
        <v>0</v>
      </c>
      <c r="J13" s="1280"/>
      <c r="K13" s="1279">
        <f t="shared" si="1"/>
        <v>0</v>
      </c>
      <c r="L13" s="1993"/>
    </row>
    <row r="14" spans="1:12" s="602" customFormat="1" ht="15" customHeight="1">
      <c r="A14" s="1982">
        <v>6</v>
      </c>
      <c r="B14" s="605"/>
      <c r="C14" s="1320"/>
      <c r="D14" s="1275"/>
      <c r="E14" s="1276"/>
      <c r="F14" s="1277">
        <f t="shared" si="2"/>
        <v>0</v>
      </c>
      <c r="G14" s="1278"/>
      <c r="H14" s="1278"/>
      <c r="I14" s="1279">
        <f t="shared" si="0"/>
        <v>0</v>
      </c>
      <c r="J14" s="1280"/>
      <c r="K14" s="1279">
        <f t="shared" si="1"/>
        <v>0</v>
      </c>
      <c r="L14" s="1993"/>
    </row>
    <row r="15" spans="1:12" s="602" customFormat="1" ht="15" customHeight="1">
      <c r="A15" s="1982">
        <v>7</v>
      </c>
      <c r="B15" s="605"/>
      <c r="C15" s="1320"/>
      <c r="D15" s="1275"/>
      <c r="E15" s="1276"/>
      <c r="F15" s="1277">
        <f t="shared" si="2"/>
        <v>0</v>
      </c>
      <c r="G15" s="1278"/>
      <c r="H15" s="1278"/>
      <c r="I15" s="1279">
        <f t="shared" si="0"/>
        <v>0</v>
      </c>
      <c r="J15" s="1280"/>
      <c r="K15" s="1279">
        <f t="shared" si="1"/>
        <v>0</v>
      </c>
      <c r="L15" s="1993"/>
    </row>
    <row r="16" spans="1:12" s="602" customFormat="1" ht="15" customHeight="1">
      <c r="A16" s="1982">
        <v>8</v>
      </c>
      <c r="B16" s="605"/>
      <c r="C16" s="1320"/>
      <c r="D16" s="1275"/>
      <c r="E16" s="1276"/>
      <c r="F16" s="1277">
        <f t="shared" si="2"/>
        <v>0</v>
      </c>
      <c r="G16" s="1278"/>
      <c r="H16" s="1278"/>
      <c r="I16" s="1279">
        <f t="shared" si="0"/>
        <v>0</v>
      </c>
      <c r="J16" s="1280"/>
      <c r="K16" s="1279">
        <f t="shared" si="1"/>
        <v>0</v>
      </c>
      <c r="L16" s="1993"/>
    </row>
    <row r="17" spans="1:12" s="602" customFormat="1" ht="15" customHeight="1">
      <c r="A17" s="1982">
        <v>9</v>
      </c>
      <c r="B17" s="605"/>
      <c r="C17" s="1320"/>
      <c r="D17" s="1275"/>
      <c r="E17" s="1276"/>
      <c r="F17" s="1277">
        <f t="shared" si="2"/>
        <v>0</v>
      </c>
      <c r="G17" s="1278"/>
      <c r="H17" s="1278"/>
      <c r="I17" s="1279">
        <f t="shared" si="0"/>
        <v>0</v>
      </c>
      <c r="J17" s="1280"/>
      <c r="K17" s="1279">
        <f t="shared" si="1"/>
        <v>0</v>
      </c>
      <c r="L17" s="1993"/>
    </row>
    <row r="18" spans="1:12" s="602" customFormat="1" ht="15" customHeight="1">
      <c r="A18" s="1982">
        <v>10</v>
      </c>
      <c r="B18" s="605"/>
      <c r="C18" s="1320"/>
      <c r="D18" s="1275"/>
      <c r="E18" s="1276"/>
      <c r="F18" s="1277">
        <f t="shared" si="2"/>
        <v>0</v>
      </c>
      <c r="G18" s="1278"/>
      <c r="H18" s="1278"/>
      <c r="I18" s="1279">
        <f t="shared" si="0"/>
        <v>0</v>
      </c>
      <c r="J18" s="1280"/>
      <c r="K18" s="1279">
        <f t="shared" si="1"/>
        <v>0</v>
      </c>
      <c r="L18" s="1993"/>
    </row>
    <row r="19" spans="1:12" s="603" customFormat="1" ht="15" customHeight="1">
      <c r="A19" s="1982"/>
      <c r="B19" s="619"/>
      <c r="C19" s="619"/>
      <c r="D19" s="1277"/>
      <c r="E19" s="1277"/>
      <c r="F19" s="1277"/>
      <c r="G19" s="1284"/>
      <c r="H19" s="1284"/>
      <c r="I19" s="717"/>
      <c r="J19" s="1284"/>
      <c r="K19" s="717"/>
      <c r="L19" s="1994"/>
    </row>
    <row r="20" spans="1:12" s="618" customFormat="1" ht="15" customHeight="1" thickBot="1">
      <c r="A20" s="1984"/>
      <c r="B20" s="1985" t="s">
        <v>220</v>
      </c>
      <c r="C20" s="1985"/>
      <c r="D20" s="1978">
        <f t="shared" ref="D20:K20" si="3">SUM(D9:D19)</f>
        <v>0</v>
      </c>
      <c r="E20" s="1978">
        <f t="shared" si="3"/>
        <v>0</v>
      </c>
      <c r="F20" s="1978">
        <f t="shared" si="3"/>
        <v>0</v>
      </c>
      <c r="G20" s="1978">
        <f t="shared" si="3"/>
        <v>0</v>
      </c>
      <c r="H20" s="1978">
        <f t="shared" si="3"/>
        <v>0</v>
      </c>
      <c r="I20" s="1978">
        <f t="shared" si="3"/>
        <v>0</v>
      </c>
      <c r="J20" s="1978">
        <f t="shared" si="3"/>
        <v>0</v>
      </c>
      <c r="K20" s="1978">
        <f t="shared" si="3"/>
        <v>0</v>
      </c>
      <c r="L20" s="1986"/>
    </row>
    <row r="21" spans="1:12" s="602" customFormat="1" ht="15" customHeight="1">
      <c r="A21" s="2656" t="s">
        <v>2486</v>
      </c>
      <c r="D21" s="611"/>
      <c r="E21" s="611"/>
      <c r="F21" s="611"/>
      <c r="G21" s="611"/>
      <c r="H21" s="611"/>
      <c r="I21" s="612"/>
      <c r="J21" s="612"/>
      <c r="K21" s="612"/>
      <c r="L21" s="612"/>
    </row>
    <row r="22" spans="1:12" s="602" customFormat="1" ht="15" customHeight="1">
      <c r="A22" s="430" t="s">
        <v>2485</v>
      </c>
      <c r="I22" s="598"/>
      <c r="J22" s="598"/>
      <c r="K22" s="598"/>
      <c r="L22" s="598"/>
    </row>
    <row r="23" spans="1:12" s="602" customFormat="1" ht="15" customHeight="1">
      <c r="I23" s="598"/>
      <c r="J23" s="598"/>
      <c r="K23" s="598"/>
      <c r="L23" s="598"/>
    </row>
    <row r="24" spans="1:12" s="602" customFormat="1" ht="15" customHeight="1">
      <c r="I24" s="598"/>
      <c r="J24" s="598"/>
      <c r="K24" s="598"/>
      <c r="L24" s="598"/>
    </row>
    <row r="25" spans="1:12" s="602" customFormat="1" ht="15" customHeight="1">
      <c r="I25" s="598"/>
      <c r="J25" s="598"/>
      <c r="K25" s="598"/>
      <c r="L25" s="598"/>
    </row>
    <row r="26" spans="1:12" s="602" customFormat="1" ht="15" customHeight="1">
      <c r="I26" s="598"/>
      <c r="J26" s="598"/>
      <c r="K26" s="598"/>
      <c r="L26" s="598"/>
    </row>
    <row r="27" spans="1:12" s="602" customFormat="1" ht="15" customHeight="1">
      <c r="I27" s="598"/>
      <c r="J27" s="598"/>
      <c r="K27" s="598"/>
      <c r="L27" s="598"/>
    </row>
    <row r="28" spans="1:12" s="602" customFormat="1" ht="15" customHeight="1">
      <c r="I28" s="598"/>
      <c r="J28" s="598"/>
      <c r="K28" s="598"/>
      <c r="L28" s="598"/>
    </row>
    <row r="29" spans="1:12" s="602" customFormat="1" ht="15" customHeight="1">
      <c r="I29" s="598"/>
      <c r="J29" s="598"/>
      <c r="K29" s="598"/>
      <c r="L29" s="598"/>
    </row>
    <row r="30" spans="1:12" s="602" customFormat="1" ht="15" customHeight="1">
      <c r="I30" s="598"/>
      <c r="J30" s="598"/>
      <c r="K30" s="598"/>
      <c r="L30" s="598"/>
    </row>
    <row r="31" spans="1:12" s="602" customFormat="1" ht="12" customHeight="1">
      <c r="I31" s="598"/>
      <c r="J31" s="598"/>
      <c r="K31" s="598"/>
      <c r="L31" s="598"/>
    </row>
    <row r="32" spans="1:12" s="602" customFormat="1" ht="12" customHeight="1">
      <c r="I32" s="598"/>
      <c r="J32" s="598"/>
      <c r="K32" s="598"/>
      <c r="L32" s="598"/>
    </row>
    <row r="33" spans="9:12" s="602" customFormat="1" ht="12" customHeight="1">
      <c r="I33" s="598"/>
      <c r="J33" s="598"/>
      <c r="K33" s="598"/>
      <c r="L33" s="598"/>
    </row>
    <row r="34" spans="9:12" s="602" customFormat="1" ht="12" customHeight="1">
      <c r="I34" s="598"/>
      <c r="J34" s="598"/>
      <c r="K34" s="598"/>
      <c r="L34" s="598"/>
    </row>
  </sheetData>
  <sheetProtection formatColumns="0" formatRows="0" deleteRows="0" autoFilter="0"/>
  <mergeCells count="9">
    <mergeCell ref="A2:L2"/>
    <mergeCell ref="A7:A8"/>
    <mergeCell ref="B7:B8"/>
    <mergeCell ref="C7:C8"/>
    <mergeCell ref="D7:F7"/>
    <mergeCell ref="G7:G8"/>
    <mergeCell ref="H7:H8"/>
    <mergeCell ref="I7:K7"/>
    <mergeCell ref="L7:L8"/>
  </mergeCells>
  <phoneticPr fontId="5" type="noConversion"/>
  <dataValidations count="1">
    <dataValidation type="list" allowBlank="1" showInputMessage="1" showErrorMessage="1" sqref="C9:C18">
      <formula1>"一年以上,一年以内"</formula1>
    </dataValidation>
  </dataValidations>
  <printOptions horizontalCentered="1"/>
  <pageMargins left="0.39370078740157483" right="0.39370078740157483"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AR47"/>
  <sheetViews>
    <sheetView showZeros="0" view="pageBreakPreview" zoomScaleSheetLayoutView="100" workbookViewId="0">
      <pane xSplit="2" ySplit="8" topLeftCell="X13" activePane="bottomRight" state="frozen"/>
      <selection activeCell="I9" sqref="I9"/>
      <selection pane="topRight" activeCell="I9" sqref="I9"/>
      <selection pane="bottomLeft" activeCell="I9" sqref="I9"/>
      <selection pane="bottomRight" activeCell="AO8" sqref="AO8:AR8"/>
    </sheetView>
  </sheetViews>
  <sheetFormatPr defaultColWidth="9.140625" defaultRowHeight="12" customHeight="1"/>
  <cols>
    <col min="1" max="1" width="5.7109375" style="311" customWidth="1"/>
    <col min="2" max="2" width="23.85546875" style="311" bestFit="1" customWidth="1"/>
    <col min="3" max="4" width="11.7109375" style="307" customWidth="1"/>
    <col min="5" max="18" width="10.5703125" style="311" customWidth="1"/>
    <col min="19" max="22" width="10.5703125" style="223" customWidth="1"/>
    <col min="23" max="23" width="10.5703125" style="316" customWidth="1"/>
    <col min="24" max="31" width="10.5703125" style="311" customWidth="1"/>
    <col min="32" max="32" width="10.5703125" style="636" customWidth="1"/>
    <col min="33" max="33" width="9.140625" style="311"/>
    <col min="34" max="34" width="9.140625" style="311" customWidth="1"/>
    <col min="35" max="40" width="9.140625" style="311"/>
    <col min="41" max="43" width="14.85546875" style="311" bestFit="1" customWidth="1"/>
    <col min="44" max="16384" width="9.140625" style="311"/>
  </cols>
  <sheetData>
    <row r="1" spans="1:44" s="312" customFormat="1" ht="15" customHeight="1">
      <c r="A1" s="2691" t="str">
        <f>HYPERLINK("#资产表审定!A1","返回资产表审定")</f>
        <v>返回资产表审定</v>
      </c>
      <c r="B1" s="2692" t="str">
        <f>HYPERLINK("#资产表原报!A1","返回资产表原报")</f>
        <v>返回资产表原报</v>
      </c>
      <c r="C1" s="606"/>
      <c r="D1" s="606"/>
      <c r="S1" s="293"/>
      <c r="T1" s="293"/>
      <c r="U1" s="293"/>
      <c r="V1" s="293"/>
      <c r="W1" s="313"/>
      <c r="AF1" s="1286"/>
    </row>
    <row r="2" spans="1:44" s="615" customFormat="1" ht="30" customHeight="1">
      <c r="A2" s="2816" t="s">
        <v>1208</v>
      </c>
      <c r="B2" s="2816"/>
      <c r="C2" s="2816"/>
      <c r="D2" s="2816"/>
      <c r="E2" s="2816"/>
      <c r="F2" s="2816"/>
      <c r="G2" s="2816"/>
      <c r="H2" s="2816"/>
      <c r="I2" s="2816"/>
      <c r="J2" s="2816"/>
      <c r="K2" s="2816"/>
      <c r="L2" s="2816"/>
      <c r="M2" s="2816"/>
      <c r="N2" s="2816"/>
      <c r="O2" s="2816"/>
      <c r="P2" s="2816"/>
      <c r="Q2" s="2816"/>
      <c r="R2" s="2816"/>
      <c r="S2" s="917"/>
      <c r="T2" s="917"/>
      <c r="U2" s="917"/>
      <c r="V2" s="917"/>
      <c r="W2" s="917" t="s">
        <v>1435</v>
      </c>
      <c r="X2" s="917"/>
      <c r="Z2" s="917"/>
      <c r="AA2" s="917"/>
      <c r="AB2" s="917"/>
      <c r="AD2" s="917"/>
      <c r="AE2" s="917"/>
      <c r="AF2" s="1287"/>
    </row>
    <row r="3" spans="1:44" s="935" customFormat="1" ht="11.25">
      <c r="A3" s="943"/>
      <c r="B3" s="943"/>
      <c r="C3" s="940"/>
      <c r="D3" s="940"/>
      <c r="E3" s="943"/>
      <c r="F3" s="943"/>
      <c r="G3" s="943"/>
      <c r="H3" s="943"/>
      <c r="I3" s="1268"/>
      <c r="J3" s="1268"/>
      <c r="K3" s="1268"/>
      <c r="L3" s="1268"/>
      <c r="M3" s="939"/>
      <c r="N3" s="1216"/>
      <c r="O3" s="1216"/>
      <c r="P3" s="939"/>
      <c r="Q3" s="939"/>
      <c r="R3" s="944" t="str">
        <f>"单位："&amp;表头!$C$5</f>
        <v>单位：人民币元</v>
      </c>
      <c r="S3" s="1268"/>
      <c r="T3" s="1268"/>
      <c r="U3" s="1268"/>
      <c r="V3" s="1268"/>
      <c r="W3" s="1269"/>
      <c r="X3" s="1268"/>
      <c r="Y3" s="1268"/>
      <c r="Z3" s="1268"/>
      <c r="AA3" s="939"/>
      <c r="AB3" s="1216"/>
      <c r="AC3" s="1216"/>
      <c r="AD3" s="939"/>
      <c r="AE3" s="939"/>
      <c r="AF3" s="944" t="str">
        <f>"单位："&amp;表头!$C$5</f>
        <v>单位：人民币元</v>
      </c>
    </row>
    <row r="4" spans="1:44" s="951" customFormat="1">
      <c r="A4" s="1155" t="str">
        <f>"客户："&amp;表头!C3</f>
        <v>客户：</v>
      </c>
      <c r="B4" s="946"/>
      <c r="C4" s="950"/>
      <c r="D4" s="950"/>
      <c r="E4" s="946"/>
      <c r="F4" s="946"/>
      <c r="G4" s="946"/>
      <c r="H4" s="946"/>
      <c r="I4" s="948" t="str">
        <f>"编制人员："&amp;表头!$C$6</f>
        <v>编制人员：</v>
      </c>
      <c r="J4" s="1268"/>
      <c r="K4" s="1268"/>
      <c r="L4" s="1268"/>
      <c r="M4" s="950"/>
      <c r="N4" s="950"/>
      <c r="O4" s="950"/>
      <c r="P4" s="946"/>
      <c r="Q4" s="971" t="s">
        <v>1460</v>
      </c>
      <c r="R4" s="2669" t="s">
        <v>2543</v>
      </c>
      <c r="S4" s="1268"/>
      <c r="T4" s="1268"/>
      <c r="U4" s="1268"/>
      <c r="V4" s="1268"/>
      <c r="W4" s="1269"/>
      <c r="X4" s="1268"/>
      <c r="Y4" s="1268"/>
      <c r="Z4" s="950"/>
      <c r="AA4" s="948" t="str">
        <f>"编制人员："&amp;表头!$C$6</f>
        <v>编制人员：</v>
      </c>
      <c r="AB4" s="950"/>
      <c r="AC4" s="948"/>
      <c r="AD4" s="950"/>
      <c r="AE4" s="950" t="s">
        <v>1460</v>
      </c>
      <c r="AF4" s="2670" t="s">
        <v>2542</v>
      </c>
    </row>
    <row r="5" spans="1:44" s="951" customFormat="1" ht="11.25">
      <c r="A5" s="1155" t="str">
        <f>"报表截止日："&amp;TEXT(表头!C4,"yyyy-mm-dd")</f>
        <v>报表截止日：2019-12-31</v>
      </c>
      <c r="B5" s="946"/>
      <c r="C5" s="950"/>
      <c r="D5" s="950"/>
      <c r="E5" s="946"/>
      <c r="F5" s="946"/>
      <c r="G5" s="946"/>
      <c r="H5" s="946"/>
      <c r="I5" s="948" t="str">
        <f>"会计主管："&amp;表头!$C$7</f>
        <v>会计主管：</v>
      </c>
      <c r="J5" s="1268"/>
      <c r="K5" s="1268"/>
      <c r="L5" s="1268"/>
      <c r="M5" s="950"/>
      <c r="N5" s="950"/>
      <c r="O5" s="950"/>
      <c r="P5" s="946"/>
      <c r="Q5" s="971" t="s">
        <v>1461</v>
      </c>
      <c r="R5" s="971"/>
      <c r="S5" s="1268"/>
      <c r="T5" s="1268"/>
      <c r="U5" s="1268"/>
      <c r="V5" s="1268"/>
      <c r="W5" s="1269"/>
      <c r="X5" s="1268"/>
      <c r="Y5" s="1268"/>
      <c r="Z5" s="950"/>
      <c r="AA5" s="948" t="str">
        <f>"会计主管："&amp;表头!$C$7</f>
        <v>会计主管：</v>
      </c>
      <c r="AB5" s="950"/>
      <c r="AC5" s="948"/>
      <c r="AD5" s="950"/>
      <c r="AE5" s="950" t="s">
        <v>1461</v>
      </c>
      <c r="AF5" s="950"/>
    </row>
    <row r="6" spans="1:44" s="601" customFormat="1" ht="7.35" customHeight="1" thickBot="1">
      <c r="A6" s="599"/>
      <c r="B6" s="599"/>
      <c r="C6" s="607"/>
      <c r="D6" s="607"/>
      <c r="E6" s="599"/>
      <c r="F6" s="599"/>
      <c r="G6" s="599"/>
      <c r="H6" s="599"/>
      <c r="I6" s="599"/>
      <c r="J6" s="599"/>
      <c r="K6" s="599"/>
      <c r="L6" s="599"/>
      <c r="M6" s="599"/>
      <c r="N6" s="599"/>
      <c r="O6" s="599"/>
      <c r="P6" s="599"/>
      <c r="Q6" s="599"/>
      <c r="R6" s="599"/>
      <c r="S6" s="599"/>
      <c r="T6" s="599"/>
      <c r="U6" s="599"/>
      <c r="V6" s="599"/>
      <c r="W6" s="600"/>
      <c r="X6" s="599"/>
      <c r="Y6" s="599"/>
      <c r="Z6" s="599"/>
      <c r="AA6" s="599"/>
      <c r="AB6" s="599"/>
      <c r="AC6" s="599"/>
      <c r="AD6" s="599"/>
      <c r="AE6" s="599"/>
      <c r="AF6" s="1288"/>
    </row>
    <row r="7" spans="1:44" s="616" customFormat="1" ht="11.45" customHeight="1">
      <c r="A7" s="2833" t="s">
        <v>1165</v>
      </c>
      <c r="B7" s="2826" t="s">
        <v>1166</v>
      </c>
      <c r="C7" s="2826" t="s">
        <v>1154</v>
      </c>
      <c r="D7" s="2879" t="s">
        <v>1209</v>
      </c>
      <c r="E7" s="2826" t="s">
        <v>1159</v>
      </c>
      <c r="F7" s="2826"/>
      <c r="G7" s="2826"/>
      <c r="H7" s="2826"/>
      <c r="I7" s="2827" t="s">
        <v>830</v>
      </c>
      <c r="J7" s="2827"/>
      <c r="K7" s="2827"/>
      <c r="L7" s="2827"/>
      <c r="M7" s="2827"/>
      <c r="N7" s="2827"/>
      <c r="O7" s="2827"/>
      <c r="P7" s="2827"/>
      <c r="Q7" s="2828" t="s">
        <v>1167</v>
      </c>
      <c r="R7" s="2826" t="s">
        <v>1168</v>
      </c>
      <c r="S7" s="2826" t="s">
        <v>1163</v>
      </c>
      <c r="T7" s="2826"/>
      <c r="U7" s="2826"/>
      <c r="V7" s="2826"/>
      <c r="W7" s="2817" t="s">
        <v>828</v>
      </c>
      <c r="X7" s="2817"/>
      <c r="Y7" s="2817"/>
      <c r="Z7" s="2817"/>
      <c r="AA7" s="2817"/>
      <c r="AB7" s="2817"/>
      <c r="AC7" s="2817"/>
      <c r="AD7" s="2817"/>
      <c r="AE7" s="2818" t="s">
        <v>2189</v>
      </c>
      <c r="AF7" s="2820" t="s">
        <v>598</v>
      </c>
      <c r="AI7" s="616" t="s">
        <v>2199</v>
      </c>
    </row>
    <row r="8" spans="1:44" s="616" customFormat="1" ht="13.5" customHeight="1">
      <c r="A8" s="2834"/>
      <c r="B8" s="2830"/>
      <c r="C8" s="2830"/>
      <c r="D8" s="2880"/>
      <c r="E8" s="891" t="s">
        <v>1155</v>
      </c>
      <c r="F8" s="2052" t="s">
        <v>1156</v>
      </c>
      <c r="G8" s="891" t="s">
        <v>1157</v>
      </c>
      <c r="H8" s="891" t="s">
        <v>1158</v>
      </c>
      <c r="I8" s="617" t="s">
        <v>1236</v>
      </c>
      <c r="J8" s="617" t="s">
        <v>708</v>
      </c>
      <c r="K8" s="617" t="s">
        <v>824</v>
      </c>
      <c r="L8" s="617" t="s">
        <v>12</v>
      </c>
      <c r="M8" s="617" t="s">
        <v>11</v>
      </c>
      <c r="N8" s="617" t="s">
        <v>10</v>
      </c>
      <c r="O8" s="617" t="s">
        <v>9</v>
      </c>
      <c r="P8" s="617" t="s">
        <v>8</v>
      </c>
      <c r="Q8" s="2829"/>
      <c r="R8" s="2830"/>
      <c r="S8" s="891" t="s">
        <v>1160</v>
      </c>
      <c r="T8" s="891" t="s">
        <v>1156</v>
      </c>
      <c r="U8" s="891" t="s">
        <v>1161</v>
      </c>
      <c r="V8" s="891" t="s">
        <v>1162</v>
      </c>
      <c r="W8" s="661" t="str">
        <f t="shared" ref="W8:AD8" si="0">I8</f>
        <v>0-6个月</v>
      </c>
      <c r="X8" s="661" t="str">
        <f t="shared" si="0"/>
        <v>6个月-1年</v>
      </c>
      <c r="Y8" s="661" t="str">
        <f t="shared" si="0"/>
        <v>1年以内小计</v>
      </c>
      <c r="Z8" s="661" t="str">
        <f t="shared" si="0"/>
        <v>1-2年</v>
      </c>
      <c r="AA8" s="661" t="str">
        <f t="shared" si="0"/>
        <v>2-3年</v>
      </c>
      <c r="AB8" s="661" t="str">
        <f t="shared" si="0"/>
        <v>3-4年</v>
      </c>
      <c r="AC8" s="661" t="str">
        <f t="shared" si="0"/>
        <v>4-5年</v>
      </c>
      <c r="AD8" s="661" t="str">
        <f t="shared" si="0"/>
        <v>5年以上</v>
      </c>
      <c r="AE8" s="2819"/>
      <c r="AF8" s="2821"/>
      <c r="AH8" s="616" t="s">
        <v>2196</v>
      </c>
      <c r="AI8" s="661" t="s">
        <v>12</v>
      </c>
      <c r="AJ8" s="661" t="s">
        <v>11</v>
      </c>
      <c r="AK8" s="661" t="s">
        <v>10</v>
      </c>
      <c r="AL8" s="661" t="s">
        <v>9</v>
      </c>
      <c r="AM8" s="661" t="s">
        <v>8</v>
      </c>
      <c r="AO8" s="616" t="s">
        <v>2624</v>
      </c>
      <c r="AP8" s="616" t="s">
        <v>2625</v>
      </c>
      <c r="AQ8" s="616" t="s">
        <v>2626</v>
      </c>
      <c r="AR8" s="616" t="s">
        <v>2627</v>
      </c>
    </row>
    <row r="9" spans="1:44" s="602" customFormat="1" ht="15" customHeight="1">
      <c r="A9" s="1968">
        <v>1</v>
      </c>
      <c r="B9" s="728"/>
      <c r="C9" s="1224"/>
      <c r="D9" s="1224"/>
      <c r="E9" s="1275"/>
      <c r="F9" s="1277">
        <f t="shared" ref="F9:F38" si="1">IF(E9&gt;0,0,-E9)</f>
        <v>0</v>
      </c>
      <c r="G9" s="1276"/>
      <c r="H9" s="1279">
        <f t="shared" ref="H9:H38" si="2">E9+F9+G9</f>
        <v>0</v>
      </c>
      <c r="I9" s="1278"/>
      <c r="J9" s="1278"/>
      <c r="K9" s="1279">
        <f t="shared" ref="K9:K38" si="3">SUM(I9:J9)</f>
        <v>0</v>
      </c>
      <c r="L9" s="1278"/>
      <c r="M9" s="1278"/>
      <c r="N9" s="1278"/>
      <c r="O9" s="1278"/>
      <c r="P9" s="1278"/>
      <c r="Q9" s="1278"/>
      <c r="R9" s="1278"/>
      <c r="S9" s="1279">
        <f t="shared" ref="S9:S38" si="4">E9+Q9-R9</f>
        <v>0</v>
      </c>
      <c r="T9" s="1279">
        <f t="shared" ref="T9:T38" si="5">IF(S9&gt;0,0,-S9)</f>
        <v>0</v>
      </c>
      <c r="U9" s="1280"/>
      <c r="V9" s="1279">
        <f t="shared" ref="V9:V38" si="6">SUM(S9:U9)</f>
        <v>0</v>
      </c>
      <c r="W9" s="1281"/>
      <c r="X9" s="1281"/>
      <c r="Y9" s="1279">
        <f t="shared" ref="Y9:Y38" si="7">W9+X9</f>
        <v>0</v>
      </c>
      <c r="Z9" s="1281"/>
      <c r="AA9" s="1281"/>
      <c r="AB9" s="1281"/>
      <c r="AC9" s="1281"/>
      <c r="AD9" s="1281"/>
      <c r="AE9" s="1278"/>
      <c r="AF9" s="1974"/>
      <c r="AH9" s="224">
        <f t="shared" ref="AH9:AH38" si="8">SUM(Y9:AD9)-V9</f>
        <v>0</v>
      </c>
      <c r="AI9" s="602" t="b">
        <f t="shared" ref="AI9:AI38" si="9">IF(Z9&lt;=K9,TRUE,FALSE)</f>
        <v>1</v>
      </c>
      <c r="AJ9" s="602" t="b">
        <f t="shared" ref="AJ9:AJ38" si="10">IF(AA9&lt;=L9,TRUE,FALSE)</f>
        <v>1</v>
      </c>
      <c r="AK9" s="602" t="b">
        <f t="shared" ref="AK9:AK38" si="11">IF(AB9&lt;=M9,TRUE,FALSE)</f>
        <v>1</v>
      </c>
      <c r="AL9" s="602" t="b">
        <f t="shared" ref="AL9:AL38" si="12">IF(AC9&lt;=N9,TRUE,FALSE)</f>
        <v>1</v>
      </c>
      <c r="AM9" s="602" t="b">
        <f t="shared" ref="AM9:AM38" si="13">IF(AD9&lt;=O9+P9,TRUE,FALSE)</f>
        <v>1</v>
      </c>
      <c r="AO9" s="2721">
        <f>E9-K9-L9-M9-N9-O9-P9</f>
        <v>0</v>
      </c>
      <c r="AP9" s="2721">
        <f>H9-K9-L9-M9-N9-O9-P9</f>
        <v>0</v>
      </c>
      <c r="AQ9" s="2721">
        <f>S9-Y9-Z9-AA9-AB9-AC9-AD9</f>
        <v>0</v>
      </c>
      <c r="AR9" s="2721">
        <f>V9-Y9-Z9-AA9-AB9-AC9-AD9</f>
        <v>0</v>
      </c>
    </row>
    <row r="10" spans="1:44" s="602" customFormat="1" ht="15" customHeight="1">
      <c r="A10" s="1968">
        <v>2</v>
      </c>
      <c r="B10" s="728"/>
      <c r="C10" s="1224"/>
      <c r="D10" s="1224"/>
      <c r="E10" s="1275"/>
      <c r="F10" s="1277">
        <f t="shared" si="1"/>
        <v>0</v>
      </c>
      <c r="G10" s="1276"/>
      <c r="H10" s="1279">
        <f t="shared" si="2"/>
        <v>0</v>
      </c>
      <c r="I10" s="1278"/>
      <c r="J10" s="1278"/>
      <c r="K10" s="1279">
        <f t="shared" si="3"/>
        <v>0</v>
      </c>
      <c r="L10" s="1278"/>
      <c r="M10" s="1278"/>
      <c r="N10" s="1278"/>
      <c r="O10" s="1278"/>
      <c r="P10" s="1278"/>
      <c r="Q10" s="1278"/>
      <c r="R10" s="1278"/>
      <c r="S10" s="1279">
        <f t="shared" si="4"/>
        <v>0</v>
      </c>
      <c r="T10" s="1279">
        <f t="shared" si="5"/>
        <v>0</v>
      </c>
      <c r="U10" s="1280"/>
      <c r="V10" s="1279">
        <f t="shared" si="6"/>
        <v>0</v>
      </c>
      <c r="W10" s="1281"/>
      <c r="X10" s="1281"/>
      <c r="Y10" s="1279">
        <f t="shared" si="7"/>
        <v>0</v>
      </c>
      <c r="Z10" s="1281"/>
      <c r="AA10" s="1281"/>
      <c r="AB10" s="1281"/>
      <c r="AC10" s="1281"/>
      <c r="AD10" s="1281"/>
      <c r="AE10" s="1278"/>
      <c r="AF10" s="1974"/>
      <c r="AH10" s="224">
        <f t="shared" si="8"/>
        <v>0</v>
      </c>
      <c r="AI10" s="602" t="b">
        <f t="shared" si="9"/>
        <v>1</v>
      </c>
      <c r="AJ10" s="602" t="b">
        <f t="shared" si="10"/>
        <v>1</v>
      </c>
      <c r="AK10" s="602" t="b">
        <f t="shared" si="11"/>
        <v>1</v>
      </c>
      <c r="AL10" s="602" t="b">
        <f t="shared" si="12"/>
        <v>1</v>
      </c>
      <c r="AM10" s="602" t="b">
        <f t="shared" si="13"/>
        <v>1</v>
      </c>
      <c r="AO10" s="2721">
        <f t="shared" ref="AO10:AO41" si="14">E10-K10-L10-M10-N10-O10-P10</f>
        <v>0</v>
      </c>
      <c r="AP10" s="2721">
        <f t="shared" ref="AP10:AP41" si="15">H10-K10-L10-M10-N10-O10-P10</f>
        <v>0</v>
      </c>
      <c r="AQ10" s="2721">
        <f t="shared" ref="AQ10:AQ41" si="16">S10-Y10-Z10-AA10-AB10-AC10-AD10</f>
        <v>0</v>
      </c>
      <c r="AR10" s="2721">
        <f t="shared" ref="AR10:AR41" si="17">V10-Y10-Z10-AA10-AB10-AC10-AD10</f>
        <v>0</v>
      </c>
    </row>
    <row r="11" spans="1:44" s="602" customFormat="1" ht="15" customHeight="1">
      <c r="A11" s="1968">
        <v>3</v>
      </c>
      <c r="B11" s="728"/>
      <c r="C11" s="1224"/>
      <c r="D11" s="1224"/>
      <c r="E11" s="1275"/>
      <c r="F11" s="1279">
        <f t="shared" si="1"/>
        <v>0</v>
      </c>
      <c r="G11" s="1276"/>
      <c r="H11" s="1279">
        <f t="shared" si="2"/>
        <v>0</v>
      </c>
      <c r="I11" s="1278"/>
      <c r="J11" s="1278"/>
      <c r="K11" s="1279">
        <f t="shared" si="3"/>
        <v>0</v>
      </c>
      <c r="L11" s="1278"/>
      <c r="M11" s="1278"/>
      <c r="N11" s="1278"/>
      <c r="O11" s="1278"/>
      <c r="P11" s="1278"/>
      <c r="Q11" s="1278"/>
      <c r="R11" s="1278"/>
      <c r="S11" s="1279">
        <f t="shared" si="4"/>
        <v>0</v>
      </c>
      <c r="T11" s="1279">
        <f t="shared" si="5"/>
        <v>0</v>
      </c>
      <c r="U11" s="1280"/>
      <c r="V11" s="1279">
        <f t="shared" si="6"/>
        <v>0</v>
      </c>
      <c r="W11" s="1281"/>
      <c r="X11" s="1281"/>
      <c r="Y11" s="1279">
        <f t="shared" si="7"/>
        <v>0</v>
      </c>
      <c r="Z11" s="1281"/>
      <c r="AA11" s="1281"/>
      <c r="AB11" s="1281"/>
      <c r="AC11" s="1281"/>
      <c r="AD11" s="1281"/>
      <c r="AE11" s="1278"/>
      <c r="AF11" s="1974"/>
      <c r="AH11" s="224">
        <f t="shared" si="8"/>
        <v>0</v>
      </c>
      <c r="AI11" s="602" t="b">
        <f t="shared" si="9"/>
        <v>1</v>
      </c>
      <c r="AJ11" s="602" t="b">
        <f t="shared" si="10"/>
        <v>1</v>
      </c>
      <c r="AK11" s="602" t="b">
        <f t="shared" si="11"/>
        <v>1</v>
      </c>
      <c r="AL11" s="602" t="b">
        <f t="shared" si="12"/>
        <v>1</v>
      </c>
      <c r="AM11" s="602" t="b">
        <f t="shared" si="13"/>
        <v>1</v>
      </c>
      <c r="AO11" s="2721">
        <f t="shared" si="14"/>
        <v>0</v>
      </c>
      <c r="AP11" s="2721">
        <f t="shared" si="15"/>
        <v>0</v>
      </c>
      <c r="AQ11" s="2721">
        <f t="shared" si="16"/>
        <v>0</v>
      </c>
      <c r="AR11" s="2721">
        <f t="shared" si="17"/>
        <v>0</v>
      </c>
    </row>
    <row r="12" spans="1:44" s="602" customFormat="1" ht="15" customHeight="1">
      <c r="A12" s="1968">
        <v>4</v>
      </c>
      <c r="B12" s="728"/>
      <c r="C12" s="1224"/>
      <c r="D12" s="1224"/>
      <c r="E12" s="1275"/>
      <c r="F12" s="1279">
        <f t="shared" si="1"/>
        <v>0</v>
      </c>
      <c r="G12" s="1276"/>
      <c r="H12" s="1279">
        <f t="shared" si="2"/>
        <v>0</v>
      </c>
      <c r="I12" s="1278"/>
      <c r="J12" s="1278"/>
      <c r="K12" s="1279">
        <f t="shared" si="3"/>
        <v>0</v>
      </c>
      <c r="L12" s="1278"/>
      <c r="M12" s="1278"/>
      <c r="N12" s="1278"/>
      <c r="O12" s="1278"/>
      <c r="P12" s="1278"/>
      <c r="Q12" s="1278"/>
      <c r="R12" s="1278"/>
      <c r="S12" s="1279">
        <f t="shared" si="4"/>
        <v>0</v>
      </c>
      <c r="T12" s="1279">
        <f t="shared" si="5"/>
        <v>0</v>
      </c>
      <c r="U12" s="1280"/>
      <c r="V12" s="1279">
        <f t="shared" si="6"/>
        <v>0</v>
      </c>
      <c r="W12" s="1281"/>
      <c r="X12" s="1281"/>
      <c r="Y12" s="1279">
        <f t="shared" si="7"/>
        <v>0</v>
      </c>
      <c r="Z12" s="1281"/>
      <c r="AA12" s="1281"/>
      <c r="AB12" s="1281"/>
      <c r="AC12" s="1281"/>
      <c r="AD12" s="1281"/>
      <c r="AE12" s="1278"/>
      <c r="AF12" s="1974"/>
      <c r="AH12" s="224">
        <f t="shared" si="8"/>
        <v>0</v>
      </c>
      <c r="AI12" s="602" t="b">
        <f t="shared" si="9"/>
        <v>1</v>
      </c>
      <c r="AJ12" s="602" t="b">
        <f t="shared" si="10"/>
        <v>1</v>
      </c>
      <c r="AK12" s="602" t="b">
        <f t="shared" si="11"/>
        <v>1</v>
      </c>
      <c r="AL12" s="602" t="b">
        <f t="shared" si="12"/>
        <v>1</v>
      </c>
      <c r="AM12" s="602" t="b">
        <f t="shared" si="13"/>
        <v>1</v>
      </c>
      <c r="AO12" s="2721">
        <f t="shared" si="14"/>
        <v>0</v>
      </c>
      <c r="AP12" s="2721">
        <f t="shared" si="15"/>
        <v>0</v>
      </c>
      <c r="AQ12" s="2721">
        <f t="shared" si="16"/>
        <v>0</v>
      </c>
      <c r="AR12" s="2721">
        <f t="shared" si="17"/>
        <v>0</v>
      </c>
    </row>
    <row r="13" spans="1:44" s="602" customFormat="1" ht="15" customHeight="1">
      <c r="A13" s="1968">
        <v>5</v>
      </c>
      <c r="B13" s="728"/>
      <c r="C13" s="1224"/>
      <c r="D13" s="1224"/>
      <c r="E13" s="1275"/>
      <c r="F13" s="1279">
        <f t="shared" si="1"/>
        <v>0</v>
      </c>
      <c r="G13" s="1276"/>
      <c r="H13" s="1279">
        <f t="shared" si="2"/>
        <v>0</v>
      </c>
      <c r="I13" s="1278"/>
      <c r="J13" s="1278"/>
      <c r="K13" s="1279">
        <f t="shared" si="3"/>
        <v>0</v>
      </c>
      <c r="L13" s="1278"/>
      <c r="M13" s="1278"/>
      <c r="N13" s="1278"/>
      <c r="O13" s="1278"/>
      <c r="P13" s="1278"/>
      <c r="Q13" s="1278"/>
      <c r="R13" s="1278"/>
      <c r="S13" s="1279">
        <f t="shared" si="4"/>
        <v>0</v>
      </c>
      <c r="T13" s="1279">
        <f t="shared" si="5"/>
        <v>0</v>
      </c>
      <c r="U13" s="1280"/>
      <c r="V13" s="1279">
        <f t="shared" si="6"/>
        <v>0</v>
      </c>
      <c r="W13" s="1281"/>
      <c r="X13" s="1281"/>
      <c r="Y13" s="1279">
        <f t="shared" si="7"/>
        <v>0</v>
      </c>
      <c r="Z13" s="1281"/>
      <c r="AA13" s="1281"/>
      <c r="AB13" s="1281"/>
      <c r="AC13" s="1281"/>
      <c r="AD13" s="1281"/>
      <c r="AE13" s="1278"/>
      <c r="AF13" s="1974"/>
      <c r="AH13" s="224">
        <f t="shared" si="8"/>
        <v>0</v>
      </c>
      <c r="AI13" s="602" t="b">
        <f t="shared" si="9"/>
        <v>1</v>
      </c>
      <c r="AJ13" s="602" t="b">
        <f t="shared" si="10"/>
        <v>1</v>
      </c>
      <c r="AK13" s="602" t="b">
        <f t="shared" si="11"/>
        <v>1</v>
      </c>
      <c r="AL13" s="602" t="b">
        <f t="shared" si="12"/>
        <v>1</v>
      </c>
      <c r="AM13" s="602" t="b">
        <f t="shared" si="13"/>
        <v>1</v>
      </c>
      <c r="AO13" s="2721">
        <f t="shared" si="14"/>
        <v>0</v>
      </c>
      <c r="AP13" s="2721">
        <f t="shared" si="15"/>
        <v>0</v>
      </c>
      <c r="AQ13" s="2721">
        <f t="shared" si="16"/>
        <v>0</v>
      </c>
      <c r="AR13" s="2721">
        <f t="shared" si="17"/>
        <v>0</v>
      </c>
    </row>
    <row r="14" spans="1:44" s="602" customFormat="1" ht="15" customHeight="1">
      <c r="A14" s="1968">
        <v>6</v>
      </c>
      <c r="B14" s="728"/>
      <c r="C14" s="1224"/>
      <c r="D14" s="1224"/>
      <c r="E14" s="1275"/>
      <c r="F14" s="1279">
        <f t="shared" si="1"/>
        <v>0</v>
      </c>
      <c r="G14" s="1276"/>
      <c r="H14" s="1279">
        <f t="shared" si="2"/>
        <v>0</v>
      </c>
      <c r="I14" s="1278"/>
      <c r="J14" s="1278"/>
      <c r="K14" s="1279">
        <f t="shared" si="3"/>
        <v>0</v>
      </c>
      <c r="L14" s="1278"/>
      <c r="M14" s="1278"/>
      <c r="N14" s="1278"/>
      <c r="O14" s="1278"/>
      <c r="P14" s="1278"/>
      <c r="Q14" s="1278"/>
      <c r="R14" s="1278"/>
      <c r="S14" s="1279">
        <f t="shared" si="4"/>
        <v>0</v>
      </c>
      <c r="T14" s="1279">
        <f t="shared" si="5"/>
        <v>0</v>
      </c>
      <c r="U14" s="1280"/>
      <c r="V14" s="1279">
        <f t="shared" si="6"/>
        <v>0</v>
      </c>
      <c r="W14" s="1281"/>
      <c r="X14" s="1281"/>
      <c r="Y14" s="1279">
        <f t="shared" si="7"/>
        <v>0</v>
      </c>
      <c r="Z14" s="1281"/>
      <c r="AA14" s="1281"/>
      <c r="AB14" s="1281"/>
      <c r="AC14" s="1281"/>
      <c r="AD14" s="1281"/>
      <c r="AE14" s="1278"/>
      <c r="AF14" s="1974"/>
      <c r="AH14" s="224">
        <f t="shared" si="8"/>
        <v>0</v>
      </c>
      <c r="AI14" s="602" t="b">
        <f t="shared" si="9"/>
        <v>1</v>
      </c>
      <c r="AJ14" s="602" t="b">
        <f t="shared" si="10"/>
        <v>1</v>
      </c>
      <c r="AK14" s="602" t="b">
        <f t="shared" si="11"/>
        <v>1</v>
      </c>
      <c r="AL14" s="602" t="b">
        <f t="shared" si="12"/>
        <v>1</v>
      </c>
      <c r="AM14" s="602" t="b">
        <f t="shared" si="13"/>
        <v>1</v>
      </c>
      <c r="AO14" s="2721">
        <f t="shared" si="14"/>
        <v>0</v>
      </c>
      <c r="AP14" s="2721">
        <f t="shared" si="15"/>
        <v>0</v>
      </c>
      <c r="AQ14" s="2721">
        <f t="shared" si="16"/>
        <v>0</v>
      </c>
      <c r="AR14" s="2721">
        <f t="shared" si="17"/>
        <v>0</v>
      </c>
    </row>
    <row r="15" spans="1:44" s="602" customFormat="1" ht="15" customHeight="1">
      <c r="A15" s="1968">
        <v>7</v>
      </c>
      <c r="B15" s="728"/>
      <c r="C15" s="1224"/>
      <c r="D15" s="1224"/>
      <c r="E15" s="1275"/>
      <c r="F15" s="1279">
        <f t="shared" si="1"/>
        <v>0</v>
      </c>
      <c r="G15" s="1276"/>
      <c r="H15" s="1279">
        <f t="shared" si="2"/>
        <v>0</v>
      </c>
      <c r="I15" s="1278"/>
      <c r="J15" s="1278"/>
      <c r="K15" s="1279">
        <f t="shared" si="3"/>
        <v>0</v>
      </c>
      <c r="L15" s="1278"/>
      <c r="M15" s="1278"/>
      <c r="N15" s="1278"/>
      <c r="O15" s="1278"/>
      <c r="P15" s="1278"/>
      <c r="Q15" s="1278"/>
      <c r="R15" s="1278"/>
      <c r="S15" s="1279">
        <f t="shared" si="4"/>
        <v>0</v>
      </c>
      <c r="T15" s="1279">
        <f t="shared" si="5"/>
        <v>0</v>
      </c>
      <c r="U15" s="1280"/>
      <c r="V15" s="1279">
        <f t="shared" si="6"/>
        <v>0</v>
      </c>
      <c r="W15" s="1281"/>
      <c r="X15" s="1281"/>
      <c r="Y15" s="1279">
        <f t="shared" si="7"/>
        <v>0</v>
      </c>
      <c r="Z15" s="1281"/>
      <c r="AA15" s="1281"/>
      <c r="AB15" s="1281"/>
      <c r="AC15" s="1281"/>
      <c r="AD15" s="1281"/>
      <c r="AE15" s="1278"/>
      <c r="AF15" s="1974"/>
      <c r="AH15" s="224">
        <f t="shared" si="8"/>
        <v>0</v>
      </c>
      <c r="AI15" s="602" t="b">
        <f t="shared" si="9"/>
        <v>1</v>
      </c>
      <c r="AJ15" s="602" t="b">
        <f t="shared" si="10"/>
        <v>1</v>
      </c>
      <c r="AK15" s="602" t="b">
        <f t="shared" si="11"/>
        <v>1</v>
      </c>
      <c r="AL15" s="602" t="b">
        <f t="shared" si="12"/>
        <v>1</v>
      </c>
      <c r="AM15" s="602" t="b">
        <f t="shared" si="13"/>
        <v>1</v>
      </c>
      <c r="AO15" s="2721">
        <f t="shared" si="14"/>
        <v>0</v>
      </c>
      <c r="AP15" s="2721">
        <f t="shared" si="15"/>
        <v>0</v>
      </c>
      <c r="AQ15" s="2721">
        <f t="shared" si="16"/>
        <v>0</v>
      </c>
      <c r="AR15" s="2721">
        <f t="shared" si="17"/>
        <v>0</v>
      </c>
    </row>
    <row r="16" spans="1:44" s="602" customFormat="1" ht="15" customHeight="1">
      <c r="A16" s="1968">
        <v>8</v>
      </c>
      <c r="B16" s="728"/>
      <c r="C16" s="1224"/>
      <c r="D16" s="1224"/>
      <c r="E16" s="1275"/>
      <c r="F16" s="1279">
        <f t="shared" si="1"/>
        <v>0</v>
      </c>
      <c r="G16" s="1276"/>
      <c r="H16" s="1279">
        <f t="shared" si="2"/>
        <v>0</v>
      </c>
      <c r="I16" s="1278"/>
      <c r="J16" s="1278"/>
      <c r="K16" s="1279">
        <f t="shared" si="3"/>
        <v>0</v>
      </c>
      <c r="L16" s="1278"/>
      <c r="M16" s="1278"/>
      <c r="N16" s="1278"/>
      <c r="O16" s="1278"/>
      <c r="P16" s="1278"/>
      <c r="Q16" s="1278"/>
      <c r="R16" s="1278"/>
      <c r="S16" s="1279">
        <f t="shared" si="4"/>
        <v>0</v>
      </c>
      <c r="T16" s="1279">
        <f t="shared" si="5"/>
        <v>0</v>
      </c>
      <c r="U16" s="1280"/>
      <c r="V16" s="1279">
        <f t="shared" si="6"/>
        <v>0</v>
      </c>
      <c r="W16" s="1281"/>
      <c r="X16" s="1281"/>
      <c r="Y16" s="1279">
        <f t="shared" si="7"/>
        <v>0</v>
      </c>
      <c r="Z16" s="1281"/>
      <c r="AA16" s="1281"/>
      <c r="AB16" s="1281"/>
      <c r="AC16" s="1281"/>
      <c r="AD16" s="1281"/>
      <c r="AE16" s="1278"/>
      <c r="AF16" s="1974"/>
      <c r="AH16" s="224">
        <f t="shared" si="8"/>
        <v>0</v>
      </c>
      <c r="AI16" s="602" t="b">
        <f t="shared" si="9"/>
        <v>1</v>
      </c>
      <c r="AJ16" s="602" t="b">
        <f t="shared" si="10"/>
        <v>1</v>
      </c>
      <c r="AK16" s="602" t="b">
        <f t="shared" si="11"/>
        <v>1</v>
      </c>
      <c r="AL16" s="602" t="b">
        <f t="shared" si="12"/>
        <v>1</v>
      </c>
      <c r="AM16" s="602" t="b">
        <f t="shared" si="13"/>
        <v>1</v>
      </c>
      <c r="AO16" s="2721">
        <f t="shared" si="14"/>
        <v>0</v>
      </c>
      <c r="AP16" s="2721">
        <f t="shared" si="15"/>
        <v>0</v>
      </c>
      <c r="AQ16" s="2721">
        <f t="shared" si="16"/>
        <v>0</v>
      </c>
      <c r="AR16" s="2721">
        <f t="shared" si="17"/>
        <v>0</v>
      </c>
    </row>
    <row r="17" spans="1:44" s="602" customFormat="1" ht="15" customHeight="1">
      <c r="A17" s="1968">
        <v>9</v>
      </c>
      <c r="B17" s="728"/>
      <c r="C17" s="1224"/>
      <c r="D17" s="1224"/>
      <c r="E17" s="1275"/>
      <c r="F17" s="1279">
        <f t="shared" si="1"/>
        <v>0</v>
      </c>
      <c r="G17" s="1276"/>
      <c r="H17" s="1279">
        <f t="shared" si="2"/>
        <v>0</v>
      </c>
      <c r="I17" s="1278"/>
      <c r="J17" s="1278"/>
      <c r="K17" s="1279">
        <f t="shared" si="3"/>
        <v>0</v>
      </c>
      <c r="L17" s="1278"/>
      <c r="M17" s="1278"/>
      <c r="N17" s="1278"/>
      <c r="O17" s="1278"/>
      <c r="P17" s="1278"/>
      <c r="Q17" s="1278"/>
      <c r="R17" s="1278"/>
      <c r="S17" s="1279">
        <f t="shared" si="4"/>
        <v>0</v>
      </c>
      <c r="T17" s="1279">
        <f t="shared" si="5"/>
        <v>0</v>
      </c>
      <c r="U17" s="1280"/>
      <c r="V17" s="1279">
        <f t="shared" si="6"/>
        <v>0</v>
      </c>
      <c r="W17" s="1281"/>
      <c r="X17" s="1281"/>
      <c r="Y17" s="1279">
        <f t="shared" si="7"/>
        <v>0</v>
      </c>
      <c r="Z17" s="1281"/>
      <c r="AA17" s="1281"/>
      <c r="AB17" s="1281"/>
      <c r="AC17" s="1281"/>
      <c r="AD17" s="1281"/>
      <c r="AE17" s="1278"/>
      <c r="AF17" s="1974"/>
      <c r="AH17" s="224">
        <f t="shared" si="8"/>
        <v>0</v>
      </c>
      <c r="AI17" s="602" t="b">
        <f t="shared" si="9"/>
        <v>1</v>
      </c>
      <c r="AJ17" s="602" t="b">
        <f t="shared" si="10"/>
        <v>1</v>
      </c>
      <c r="AK17" s="602" t="b">
        <f t="shared" si="11"/>
        <v>1</v>
      </c>
      <c r="AL17" s="602" t="b">
        <f t="shared" si="12"/>
        <v>1</v>
      </c>
      <c r="AM17" s="602" t="b">
        <f t="shared" si="13"/>
        <v>1</v>
      </c>
      <c r="AO17" s="2721">
        <f t="shared" si="14"/>
        <v>0</v>
      </c>
      <c r="AP17" s="2721">
        <f t="shared" si="15"/>
        <v>0</v>
      </c>
      <c r="AQ17" s="2721">
        <f t="shared" si="16"/>
        <v>0</v>
      </c>
      <c r="AR17" s="2721">
        <f t="shared" si="17"/>
        <v>0</v>
      </c>
    </row>
    <row r="18" spans="1:44" s="602" customFormat="1" ht="15" customHeight="1">
      <c r="A18" s="1968">
        <v>10</v>
      </c>
      <c r="B18" s="728"/>
      <c r="C18" s="1224"/>
      <c r="D18" s="1224"/>
      <c r="E18" s="1275"/>
      <c r="F18" s="1279">
        <f t="shared" si="1"/>
        <v>0</v>
      </c>
      <c r="G18" s="1276"/>
      <c r="H18" s="1279">
        <f t="shared" si="2"/>
        <v>0</v>
      </c>
      <c r="I18" s="1278"/>
      <c r="J18" s="1278"/>
      <c r="K18" s="1279">
        <f t="shared" si="3"/>
        <v>0</v>
      </c>
      <c r="L18" s="1278"/>
      <c r="M18" s="1278"/>
      <c r="N18" s="1278"/>
      <c r="O18" s="1278"/>
      <c r="P18" s="1278"/>
      <c r="Q18" s="1278"/>
      <c r="R18" s="1278"/>
      <c r="S18" s="1279">
        <f t="shared" si="4"/>
        <v>0</v>
      </c>
      <c r="T18" s="1279">
        <f t="shared" si="5"/>
        <v>0</v>
      </c>
      <c r="U18" s="1280"/>
      <c r="V18" s="1279">
        <f t="shared" si="6"/>
        <v>0</v>
      </c>
      <c r="W18" s="1281"/>
      <c r="X18" s="1281"/>
      <c r="Y18" s="1279">
        <f>W18+X18</f>
        <v>0</v>
      </c>
      <c r="Z18" s="1281"/>
      <c r="AA18" s="1281"/>
      <c r="AB18" s="1281"/>
      <c r="AC18" s="1281"/>
      <c r="AD18" s="1281"/>
      <c r="AE18" s="1278"/>
      <c r="AF18" s="1974"/>
      <c r="AH18" s="224">
        <f t="shared" si="8"/>
        <v>0</v>
      </c>
      <c r="AI18" s="602" t="b">
        <f t="shared" si="9"/>
        <v>1</v>
      </c>
      <c r="AJ18" s="602" t="b">
        <f t="shared" si="10"/>
        <v>1</v>
      </c>
      <c r="AK18" s="602" t="b">
        <f t="shared" si="11"/>
        <v>1</v>
      </c>
      <c r="AL18" s="602" t="b">
        <f t="shared" si="12"/>
        <v>1</v>
      </c>
      <c r="AM18" s="602" t="b">
        <f t="shared" si="13"/>
        <v>1</v>
      </c>
      <c r="AO18" s="2721">
        <f t="shared" si="14"/>
        <v>0</v>
      </c>
      <c r="AP18" s="2721">
        <f t="shared" si="15"/>
        <v>0</v>
      </c>
      <c r="AQ18" s="2721">
        <f t="shared" si="16"/>
        <v>0</v>
      </c>
      <c r="AR18" s="2721">
        <f t="shared" si="17"/>
        <v>0</v>
      </c>
    </row>
    <row r="19" spans="1:44" s="602" customFormat="1" ht="15" customHeight="1">
      <c r="A19" s="1968">
        <v>11</v>
      </c>
      <c r="B19" s="728"/>
      <c r="C19" s="1224"/>
      <c r="D19" s="1224"/>
      <c r="E19" s="1275"/>
      <c r="F19" s="1279">
        <f t="shared" si="1"/>
        <v>0</v>
      </c>
      <c r="G19" s="1276"/>
      <c r="H19" s="1279">
        <f t="shared" si="2"/>
        <v>0</v>
      </c>
      <c r="I19" s="1278"/>
      <c r="J19" s="1278"/>
      <c r="K19" s="1279">
        <f t="shared" si="3"/>
        <v>0</v>
      </c>
      <c r="L19" s="1278"/>
      <c r="M19" s="1278"/>
      <c r="N19" s="1278"/>
      <c r="O19" s="1278"/>
      <c r="P19" s="1278"/>
      <c r="Q19" s="1278"/>
      <c r="R19" s="1278"/>
      <c r="S19" s="1279">
        <f t="shared" si="4"/>
        <v>0</v>
      </c>
      <c r="T19" s="1279">
        <f t="shared" si="5"/>
        <v>0</v>
      </c>
      <c r="U19" s="1280"/>
      <c r="V19" s="1279">
        <f t="shared" si="6"/>
        <v>0</v>
      </c>
      <c r="W19" s="1281"/>
      <c r="X19" s="1281"/>
      <c r="Y19" s="1279">
        <f t="shared" si="7"/>
        <v>0</v>
      </c>
      <c r="Z19" s="1281"/>
      <c r="AA19" s="1281"/>
      <c r="AB19" s="1281"/>
      <c r="AC19" s="1281"/>
      <c r="AD19" s="1281"/>
      <c r="AE19" s="1278"/>
      <c r="AF19" s="1974"/>
      <c r="AH19" s="224">
        <f t="shared" si="8"/>
        <v>0</v>
      </c>
      <c r="AI19" s="602" t="b">
        <f t="shared" si="9"/>
        <v>1</v>
      </c>
      <c r="AJ19" s="602" t="b">
        <f t="shared" si="10"/>
        <v>1</v>
      </c>
      <c r="AK19" s="602" t="b">
        <f t="shared" si="11"/>
        <v>1</v>
      </c>
      <c r="AL19" s="602" t="b">
        <f t="shared" si="12"/>
        <v>1</v>
      </c>
      <c r="AM19" s="602" t="b">
        <f t="shared" si="13"/>
        <v>1</v>
      </c>
      <c r="AO19" s="2721">
        <f t="shared" si="14"/>
        <v>0</v>
      </c>
      <c r="AP19" s="2721">
        <f t="shared" si="15"/>
        <v>0</v>
      </c>
      <c r="AQ19" s="2721">
        <f t="shared" si="16"/>
        <v>0</v>
      </c>
      <c r="AR19" s="2721">
        <f t="shared" si="17"/>
        <v>0</v>
      </c>
    </row>
    <row r="20" spans="1:44" s="602" customFormat="1" ht="15" customHeight="1">
      <c r="A20" s="1968">
        <v>12</v>
      </c>
      <c r="B20" s="728"/>
      <c r="C20" s="1224"/>
      <c r="D20" s="1224"/>
      <c r="E20" s="1275"/>
      <c r="F20" s="1279">
        <f t="shared" si="1"/>
        <v>0</v>
      </c>
      <c r="G20" s="1276"/>
      <c r="H20" s="1279">
        <f t="shared" si="2"/>
        <v>0</v>
      </c>
      <c r="I20" s="1278"/>
      <c r="J20" s="1278"/>
      <c r="K20" s="1279">
        <f t="shared" si="3"/>
        <v>0</v>
      </c>
      <c r="L20" s="1278"/>
      <c r="M20" s="1278"/>
      <c r="N20" s="1278"/>
      <c r="O20" s="1278"/>
      <c r="P20" s="1278"/>
      <c r="Q20" s="1278"/>
      <c r="R20" s="1278"/>
      <c r="S20" s="1279">
        <f t="shared" si="4"/>
        <v>0</v>
      </c>
      <c r="T20" s="1279">
        <f t="shared" si="5"/>
        <v>0</v>
      </c>
      <c r="U20" s="1280"/>
      <c r="V20" s="1279">
        <f t="shared" si="6"/>
        <v>0</v>
      </c>
      <c r="W20" s="1281"/>
      <c r="X20" s="1281"/>
      <c r="Y20" s="1279">
        <f t="shared" si="7"/>
        <v>0</v>
      </c>
      <c r="Z20" s="1281"/>
      <c r="AA20" s="1281"/>
      <c r="AB20" s="1281"/>
      <c r="AC20" s="1281"/>
      <c r="AD20" s="1281"/>
      <c r="AE20" s="1278"/>
      <c r="AF20" s="1974"/>
      <c r="AH20" s="224">
        <f t="shared" si="8"/>
        <v>0</v>
      </c>
      <c r="AI20" s="602" t="b">
        <f t="shared" si="9"/>
        <v>1</v>
      </c>
      <c r="AJ20" s="602" t="b">
        <f t="shared" si="10"/>
        <v>1</v>
      </c>
      <c r="AK20" s="602" t="b">
        <f t="shared" si="11"/>
        <v>1</v>
      </c>
      <c r="AL20" s="602" t="b">
        <f t="shared" si="12"/>
        <v>1</v>
      </c>
      <c r="AM20" s="602" t="b">
        <f t="shared" si="13"/>
        <v>1</v>
      </c>
      <c r="AO20" s="2721">
        <f t="shared" si="14"/>
        <v>0</v>
      </c>
      <c r="AP20" s="2721">
        <f t="shared" si="15"/>
        <v>0</v>
      </c>
      <c r="AQ20" s="2721">
        <f t="shared" si="16"/>
        <v>0</v>
      </c>
      <c r="AR20" s="2721">
        <f t="shared" si="17"/>
        <v>0</v>
      </c>
    </row>
    <row r="21" spans="1:44" s="602" customFormat="1" ht="15" customHeight="1">
      <c r="A21" s="1968">
        <v>13</v>
      </c>
      <c r="B21" s="728"/>
      <c r="C21" s="1224"/>
      <c r="D21" s="1224"/>
      <c r="E21" s="1275"/>
      <c r="F21" s="1279">
        <f t="shared" si="1"/>
        <v>0</v>
      </c>
      <c r="G21" s="1276"/>
      <c r="H21" s="1279">
        <f t="shared" si="2"/>
        <v>0</v>
      </c>
      <c r="I21" s="1278"/>
      <c r="J21" s="1278"/>
      <c r="K21" s="1279">
        <f t="shared" si="3"/>
        <v>0</v>
      </c>
      <c r="L21" s="1278"/>
      <c r="M21" s="1278"/>
      <c r="N21" s="1278"/>
      <c r="O21" s="1278"/>
      <c r="P21" s="1278"/>
      <c r="Q21" s="1278"/>
      <c r="R21" s="1278"/>
      <c r="S21" s="1279">
        <f t="shared" si="4"/>
        <v>0</v>
      </c>
      <c r="T21" s="1279">
        <f t="shared" si="5"/>
        <v>0</v>
      </c>
      <c r="U21" s="1280"/>
      <c r="V21" s="1279">
        <f t="shared" si="6"/>
        <v>0</v>
      </c>
      <c r="W21" s="1281"/>
      <c r="X21" s="1281"/>
      <c r="Y21" s="1279">
        <f t="shared" si="7"/>
        <v>0</v>
      </c>
      <c r="Z21" s="1281"/>
      <c r="AA21" s="1281"/>
      <c r="AB21" s="1281"/>
      <c r="AC21" s="1281"/>
      <c r="AD21" s="1281"/>
      <c r="AE21" s="1278"/>
      <c r="AF21" s="1974"/>
      <c r="AH21" s="224">
        <f t="shared" si="8"/>
        <v>0</v>
      </c>
      <c r="AI21" s="602" t="b">
        <f t="shared" si="9"/>
        <v>1</v>
      </c>
      <c r="AJ21" s="602" t="b">
        <f t="shared" si="10"/>
        <v>1</v>
      </c>
      <c r="AK21" s="602" t="b">
        <f t="shared" si="11"/>
        <v>1</v>
      </c>
      <c r="AL21" s="602" t="b">
        <f t="shared" si="12"/>
        <v>1</v>
      </c>
      <c r="AM21" s="602" t="b">
        <f t="shared" si="13"/>
        <v>1</v>
      </c>
      <c r="AO21" s="2721">
        <f t="shared" si="14"/>
        <v>0</v>
      </c>
      <c r="AP21" s="2721">
        <f t="shared" si="15"/>
        <v>0</v>
      </c>
      <c r="AQ21" s="2721">
        <f t="shared" si="16"/>
        <v>0</v>
      </c>
      <c r="AR21" s="2721">
        <f t="shared" si="17"/>
        <v>0</v>
      </c>
    </row>
    <row r="22" spans="1:44" s="602" customFormat="1" ht="15" customHeight="1">
      <c r="A22" s="1968">
        <v>14</v>
      </c>
      <c r="B22" s="728"/>
      <c r="C22" s="1224"/>
      <c r="D22" s="1224"/>
      <c r="E22" s="1275"/>
      <c r="F22" s="1279">
        <f t="shared" si="1"/>
        <v>0</v>
      </c>
      <c r="G22" s="1276"/>
      <c r="H22" s="1279">
        <f t="shared" si="2"/>
        <v>0</v>
      </c>
      <c r="I22" s="1278"/>
      <c r="J22" s="1278"/>
      <c r="K22" s="1279">
        <f t="shared" si="3"/>
        <v>0</v>
      </c>
      <c r="L22" s="1278"/>
      <c r="M22" s="1278"/>
      <c r="N22" s="1278"/>
      <c r="O22" s="1278"/>
      <c r="P22" s="1278"/>
      <c r="Q22" s="1278"/>
      <c r="R22" s="1278"/>
      <c r="S22" s="1279">
        <f t="shared" si="4"/>
        <v>0</v>
      </c>
      <c r="T22" s="1279">
        <f t="shared" si="5"/>
        <v>0</v>
      </c>
      <c r="U22" s="1280"/>
      <c r="V22" s="1279">
        <f t="shared" si="6"/>
        <v>0</v>
      </c>
      <c r="W22" s="1281"/>
      <c r="X22" s="1281"/>
      <c r="Y22" s="1279">
        <f t="shared" si="7"/>
        <v>0</v>
      </c>
      <c r="Z22" s="1281"/>
      <c r="AA22" s="1281"/>
      <c r="AB22" s="1281"/>
      <c r="AC22" s="1281"/>
      <c r="AD22" s="1281"/>
      <c r="AE22" s="1278"/>
      <c r="AF22" s="1974"/>
      <c r="AH22" s="224">
        <f t="shared" si="8"/>
        <v>0</v>
      </c>
      <c r="AI22" s="602" t="b">
        <f t="shared" si="9"/>
        <v>1</v>
      </c>
      <c r="AJ22" s="602" t="b">
        <f t="shared" si="10"/>
        <v>1</v>
      </c>
      <c r="AK22" s="602" t="b">
        <f t="shared" si="11"/>
        <v>1</v>
      </c>
      <c r="AL22" s="602" t="b">
        <f t="shared" si="12"/>
        <v>1</v>
      </c>
      <c r="AM22" s="602" t="b">
        <f t="shared" si="13"/>
        <v>1</v>
      </c>
      <c r="AO22" s="2721">
        <f t="shared" si="14"/>
        <v>0</v>
      </c>
      <c r="AP22" s="2721">
        <f t="shared" si="15"/>
        <v>0</v>
      </c>
      <c r="AQ22" s="2721">
        <f t="shared" si="16"/>
        <v>0</v>
      </c>
      <c r="AR22" s="2721">
        <f t="shared" si="17"/>
        <v>0</v>
      </c>
    </row>
    <row r="23" spans="1:44" s="602" customFormat="1" ht="15" customHeight="1">
      <c r="A23" s="1968">
        <v>15</v>
      </c>
      <c r="B23" s="728"/>
      <c r="C23" s="1224"/>
      <c r="D23" s="1224"/>
      <c r="E23" s="1275"/>
      <c r="F23" s="1279">
        <f t="shared" si="1"/>
        <v>0</v>
      </c>
      <c r="G23" s="1276"/>
      <c r="H23" s="1279">
        <f t="shared" si="2"/>
        <v>0</v>
      </c>
      <c r="I23" s="1278"/>
      <c r="J23" s="1278"/>
      <c r="K23" s="1279">
        <f t="shared" si="3"/>
        <v>0</v>
      </c>
      <c r="L23" s="1278"/>
      <c r="M23" s="1278"/>
      <c r="N23" s="1278"/>
      <c r="O23" s="1278"/>
      <c r="P23" s="1278"/>
      <c r="Q23" s="1278"/>
      <c r="R23" s="1278"/>
      <c r="S23" s="1279">
        <f t="shared" si="4"/>
        <v>0</v>
      </c>
      <c r="T23" s="1279">
        <f t="shared" si="5"/>
        <v>0</v>
      </c>
      <c r="U23" s="1280"/>
      <c r="V23" s="1279">
        <f t="shared" si="6"/>
        <v>0</v>
      </c>
      <c r="W23" s="1281"/>
      <c r="X23" s="1281"/>
      <c r="Y23" s="1279">
        <f t="shared" si="7"/>
        <v>0</v>
      </c>
      <c r="Z23" s="1281"/>
      <c r="AA23" s="1281"/>
      <c r="AB23" s="1281"/>
      <c r="AC23" s="1281"/>
      <c r="AD23" s="1281"/>
      <c r="AE23" s="1278"/>
      <c r="AF23" s="1974"/>
      <c r="AH23" s="224">
        <f t="shared" si="8"/>
        <v>0</v>
      </c>
      <c r="AI23" s="602" t="b">
        <f t="shared" si="9"/>
        <v>1</v>
      </c>
      <c r="AJ23" s="602" t="b">
        <f t="shared" si="10"/>
        <v>1</v>
      </c>
      <c r="AK23" s="602" t="b">
        <f t="shared" si="11"/>
        <v>1</v>
      </c>
      <c r="AL23" s="602" t="b">
        <f t="shared" si="12"/>
        <v>1</v>
      </c>
      <c r="AM23" s="602" t="b">
        <f t="shared" si="13"/>
        <v>1</v>
      </c>
      <c r="AO23" s="2721">
        <f t="shared" si="14"/>
        <v>0</v>
      </c>
      <c r="AP23" s="2721">
        <f t="shared" si="15"/>
        <v>0</v>
      </c>
      <c r="AQ23" s="2721">
        <f t="shared" si="16"/>
        <v>0</v>
      </c>
      <c r="AR23" s="2721">
        <f t="shared" si="17"/>
        <v>0</v>
      </c>
    </row>
    <row r="24" spans="1:44" s="602" customFormat="1" ht="15" customHeight="1">
      <c r="A24" s="1968">
        <v>16</v>
      </c>
      <c r="B24" s="728"/>
      <c r="C24" s="1224"/>
      <c r="D24" s="1224"/>
      <c r="E24" s="1275"/>
      <c r="F24" s="1279">
        <f t="shared" si="1"/>
        <v>0</v>
      </c>
      <c r="G24" s="1276"/>
      <c r="H24" s="1279">
        <f t="shared" si="2"/>
        <v>0</v>
      </c>
      <c r="I24" s="1278"/>
      <c r="J24" s="1278"/>
      <c r="K24" s="1279">
        <f t="shared" si="3"/>
        <v>0</v>
      </c>
      <c r="L24" s="1278"/>
      <c r="M24" s="1278"/>
      <c r="N24" s="1278"/>
      <c r="O24" s="1278"/>
      <c r="P24" s="1278"/>
      <c r="Q24" s="1278"/>
      <c r="R24" s="1278"/>
      <c r="S24" s="1279">
        <f t="shared" si="4"/>
        <v>0</v>
      </c>
      <c r="T24" s="1279">
        <f t="shared" si="5"/>
        <v>0</v>
      </c>
      <c r="U24" s="1280"/>
      <c r="V24" s="1279">
        <f t="shared" si="6"/>
        <v>0</v>
      </c>
      <c r="W24" s="1281"/>
      <c r="X24" s="1281"/>
      <c r="Y24" s="1279">
        <f t="shared" si="7"/>
        <v>0</v>
      </c>
      <c r="Z24" s="1281"/>
      <c r="AA24" s="1281"/>
      <c r="AB24" s="1281"/>
      <c r="AC24" s="1281"/>
      <c r="AD24" s="1281"/>
      <c r="AE24" s="1278"/>
      <c r="AF24" s="1974"/>
      <c r="AH24" s="224">
        <f t="shared" si="8"/>
        <v>0</v>
      </c>
      <c r="AI24" s="602" t="b">
        <f t="shared" si="9"/>
        <v>1</v>
      </c>
      <c r="AJ24" s="602" t="b">
        <f t="shared" si="10"/>
        <v>1</v>
      </c>
      <c r="AK24" s="602" t="b">
        <f t="shared" si="11"/>
        <v>1</v>
      </c>
      <c r="AL24" s="602" t="b">
        <f t="shared" si="12"/>
        <v>1</v>
      </c>
      <c r="AM24" s="602" t="b">
        <f t="shared" si="13"/>
        <v>1</v>
      </c>
      <c r="AO24" s="2721">
        <f t="shared" si="14"/>
        <v>0</v>
      </c>
      <c r="AP24" s="2721">
        <f t="shared" si="15"/>
        <v>0</v>
      </c>
      <c r="AQ24" s="2721">
        <f t="shared" si="16"/>
        <v>0</v>
      </c>
      <c r="AR24" s="2721">
        <f t="shared" si="17"/>
        <v>0</v>
      </c>
    </row>
    <row r="25" spans="1:44" s="602" customFormat="1" ht="15" customHeight="1">
      <c r="A25" s="1968">
        <v>17</v>
      </c>
      <c r="B25" s="728"/>
      <c r="C25" s="1224"/>
      <c r="D25" s="1224"/>
      <c r="E25" s="1275"/>
      <c r="F25" s="1279">
        <f t="shared" si="1"/>
        <v>0</v>
      </c>
      <c r="G25" s="1276"/>
      <c r="H25" s="1279">
        <f t="shared" si="2"/>
        <v>0</v>
      </c>
      <c r="I25" s="1278"/>
      <c r="J25" s="1278"/>
      <c r="K25" s="1279">
        <f t="shared" si="3"/>
        <v>0</v>
      </c>
      <c r="L25" s="1278"/>
      <c r="M25" s="1278"/>
      <c r="N25" s="1278"/>
      <c r="O25" s="1278"/>
      <c r="P25" s="1278"/>
      <c r="Q25" s="1278"/>
      <c r="R25" s="1278"/>
      <c r="S25" s="1279">
        <f t="shared" si="4"/>
        <v>0</v>
      </c>
      <c r="T25" s="1279">
        <f t="shared" si="5"/>
        <v>0</v>
      </c>
      <c r="U25" s="1280"/>
      <c r="V25" s="1279">
        <f t="shared" si="6"/>
        <v>0</v>
      </c>
      <c r="W25" s="1281"/>
      <c r="X25" s="1281"/>
      <c r="Y25" s="1279">
        <f t="shared" si="7"/>
        <v>0</v>
      </c>
      <c r="Z25" s="1281"/>
      <c r="AA25" s="1281"/>
      <c r="AB25" s="1281"/>
      <c r="AC25" s="1281"/>
      <c r="AD25" s="1281"/>
      <c r="AE25" s="1278"/>
      <c r="AF25" s="1974"/>
      <c r="AH25" s="224">
        <f t="shared" si="8"/>
        <v>0</v>
      </c>
      <c r="AI25" s="602" t="b">
        <f t="shared" si="9"/>
        <v>1</v>
      </c>
      <c r="AJ25" s="602" t="b">
        <f t="shared" si="10"/>
        <v>1</v>
      </c>
      <c r="AK25" s="602" t="b">
        <f t="shared" si="11"/>
        <v>1</v>
      </c>
      <c r="AL25" s="602" t="b">
        <f t="shared" si="12"/>
        <v>1</v>
      </c>
      <c r="AM25" s="602" t="b">
        <f t="shared" si="13"/>
        <v>1</v>
      </c>
      <c r="AO25" s="2721">
        <f t="shared" si="14"/>
        <v>0</v>
      </c>
      <c r="AP25" s="2721">
        <f t="shared" si="15"/>
        <v>0</v>
      </c>
      <c r="AQ25" s="2721">
        <f t="shared" si="16"/>
        <v>0</v>
      </c>
      <c r="AR25" s="2721">
        <f t="shared" si="17"/>
        <v>0</v>
      </c>
    </row>
    <row r="26" spans="1:44" s="602" customFormat="1" ht="15" customHeight="1">
      <c r="A26" s="1968">
        <v>18</v>
      </c>
      <c r="B26" s="728"/>
      <c r="C26" s="1224"/>
      <c r="D26" s="1224"/>
      <c r="E26" s="1275"/>
      <c r="F26" s="1279">
        <f t="shared" si="1"/>
        <v>0</v>
      </c>
      <c r="G26" s="1276"/>
      <c r="H26" s="1279">
        <f t="shared" si="2"/>
        <v>0</v>
      </c>
      <c r="I26" s="1278"/>
      <c r="J26" s="1278"/>
      <c r="K26" s="1279">
        <f t="shared" si="3"/>
        <v>0</v>
      </c>
      <c r="L26" s="1278"/>
      <c r="M26" s="1278"/>
      <c r="N26" s="1278"/>
      <c r="O26" s="1278"/>
      <c r="P26" s="1278"/>
      <c r="Q26" s="1278"/>
      <c r="R26" s="1278"/>
      <c r="S26" s="1279">
        <f t="shared" si="4"/>
        <v>0</v>
      </c>
      <c r="T26" s="1279">
        <f t="shared" si="5"/>
        <v>0</v>
      </c>
      <c r="U26" s="1280"/>
      <c r="V26" s="1279">
        <f t="shared" si="6"/>
        <v>0</v>
      </c>
      <c r="W26" s="1281"/>
      <c r="X26" s="1281"/>
      <c r="Y26" s="1279">
        <f t="shared" si="7"/>
        <v>0</v>
      </c>
      <c r="Z26" s="1281"/>
      <c r="AA26" s="1281"/>
      <c r="AB26" s="1281"/>
      <c r="AC26" s="1281"/>
      <c r="AD26" s="1281"/>
      <c r="AE26" s="1278"/>
      <c r="AF26" s="1974"/>
      <c r="AH26" s="224">
        <f t="shared" si="8"/>
        <v>0</v>
      </c>
      <c r="AI26" s="602" t="b">
        <f t="shared" si="9"/>
        <v>1</v>
      </c>
      <c r="AJ26" s="602" t="b">
        <f t="shared" si="10"/>
        <v>1</v>
      </c>
      <c r="AK26" s="602" t="b">
        <f t="shared" si="11"/>
        <v>1</v>
      </c>
      <c r="AL26" s="602" t="b">
        <f t="shared" si="12"/>
        <v>1</v>
      </c>
      <c r="AM26" s="602" t="b">
        <f t="shared" si="13"/>
        <v>1</v>
      </c>
      <c r="AO26" s="2721">
        <f t="shared" si="14"/>
        <v>0</v>
      </c>
      <c r="AP26" s="2721">
        <f t="shared" si="15"/>
        <v>0</v>
      </c>
      <c r="AQ26" s="2721">
        <f t="shared" si="16"/>
        <v>0</v>
      </c>
      <c r="AR26" s="2721">
        <f t="shared" si="17"/>
        <v>0</v>
      </c>
    </row>
    <row r="27" spans="1:44" s="602" customFormat="1" ht="15" customHeight="1">
      <c r="A27" s="1968">
        <v>19</v>
      </c>
      <c r="B27" s="728"/>
      <c r="C27" s="1224"/>
      <c r="D27" s="1224"/>
      <c r="E27" s="1275"/>
      <c r="F27" s="1279">
        <f t="shared" si="1"/>
        <v>0</v>
      </c>
      <c r="G27" s="1276"/>
      <c r="H27" s="1279">
        <f t="shared" si="2"/>
        <v>0</v>
      </c>
      <c r="I27" s="1278"/>
      <c r="J27" s="1278"/>
      <c r="K27" s="1279">
        <f t="shared" si="3"/>
        <v>0</v>
      </c>
      <c r="L27" s="1278"/>
      <c r="M27" s="1278"/>
      <c r="N27" s="1278"/>
      <c r="O27" s="1278"/>
      <c r="P27" s="1278"/>
      <c r="Q27" s="1278"/>
      <c r="R27" s="1278"/>
      <c r="S27" s="1279">
        <f t="shared" si="4"/>
        <v>0</v>
      </c>
      <c r="T27" s="1279">
        <f t="shared" si="5"/>
        <v>0</v>
      </c>
      <c r="U27" s="1280"/>
      <c r="V27" s="1279">
        <f t="shared" si="6"/>
        <v>0</v>
      </c>
      <c r="W27" s="1281"/>
      <c r="X27" s="1281"/>
      <c r="Y27" s="1279">
        <f t="shared" si="7"/>
        <v>0</v>
      </c>
      <c r="Z27" s="1281"/>
      <c r="AA27" s="1281"/>
      <c r="AB27" s="1281"/>
      <c r="AC27" s="1281"/>
      <c r="AD27" s="1281"/>
      <c r="AE27" s="1278"/>
      <c r="AF27" s="1974"/>
      <c r="AH27" s="224">
        <f t="shared" si="8"/>
        <v>0</v>
      </c>
      <c r="AI27" s="602" t="b">
        <f t="shared" si="9"/>
        <v>1</v>
      </c>
      <c r="AJ27" s="602" t="b">
        <f t="shared" si="10"/>
        <v>1</v>
      </c>
      <c r="AK27" s="602" t="b">
        <f t="shared" si="11"/>
        <v>1</v>
      </c>
      <c r="AL27" s="602" t="b">
        <f t="shared" si="12"/>
        <v>1</v>
      </c>
      <c r="AM27" s="602" t="b">
        <f t="shared" si="13"/>
        <v>1</v>
      </c>
      <c r="AO27" s="2721">
        <f t="shared" si="14"/>
        <v>0</v>
      </c>
      <c r="AP27" s="2721">
        <f t="shared" si="15"/>
        <v>0</v>
      </c>
      <c r="AQ27" s="2721">
        <f t="shared" si="16"/>
        <v>0</v>
      </c>
      <c r="AR27" s="2721">
        <f t="shared" si="17"/>
        <v>0</v>
      </c>
    </row>
    <row r="28" spans="1:44" s="602" customFormat="1" ht="15" customHeight="1">
      <c r="A28" s="1968">
        <v>20</v>
      </c>
      <c r="B28" s="728"/>
      <c r="C28" s="1224"/>
      <c r="D28" s="1224"/>
      <c r="E28" s="1275"/>
      <c r="F28" s="1279">
        <f t="shared" si="1"/>
        <v>0</v>
      </c>
      <c r="G28" s="1276"/>
      <c r="H28" s="1279">
        <f t="shared" si="2"/>
        <v>0</v>
      </c>
      <c r="I28" s="1278"/>
      <c r="J28" s="1278"/>
      <c r="K28" s="1279">
        <f t="shared" si="3"/>
        <v>0</v>
      </c>
      <c r="L28" s="1278"/>
      <c r="M28" s="1278"/>
      <c r="N28" s="1278"/>
      <c r="O28" s="1278"/>
      <c r="P28" s="1278"/>
      <c r="Q28" s="1278"/>
      <c r="R28" s="1278"/>
      <c r="S28" s="1279">
        <f t="shared" si="4"/>
        <v>0</v>
      </c>
      <c r="T28" s="1279">
        <f t="shared" si="5"/>
        <v>0</v>
      </c>
      <c r="U28" s="1280"/>
      <c r="V28" s="1279">
        <f t="shared" si="6"/>
        <v>0</v>
      </c>
      <c r="W28" s="1281"/>
      <c r="X28" s="1281"/>
      <c r="Y28" s="1279">
        <f t="shared" si="7"/>
        <v>0</v>
      </c>
      <c r="Z28" s="1281"/>
      <c r="AA28" s="1281"/>
      <c r="AB28" s="1281"/>
      <c r="AC28" s="1281"/>
      <c r="AD28" s="1281"/>
      <c r="AE28" s="1278"/>
      <c r="AF28" s="1974"/>
      <c r="AH28" s="224">
        <f t="shared" si="8"/>
        <v>0</v>
      </c>
      <c r="AI28" s="602" t="b">
        <f t="shared" si="9"/>
        <v>1</v>
      </c>
      <c r="AJ28" s="602" t="b">
        <f t="shared" si="10"/>
        <v>1</v>
      </c>
      <c r="AK28" s="602" t="b">
        <f t="shared" si="11"/>
        <v>1</v>
      </c>
      <c r="AL28" s="602" t="b">
        <f t="shared" si="12"/>
        <v>1</v>
      </c>
      <c r="AM28" s="602" t="b">
        <f t="shared" si="13"/>
        <v>1</v>
      </c>
      <c r="AO28" s="2721">
        <f t="shared" si="14"/>
        <v>0</v>
      </c>
      <c r="AP28" s="2721">
        <f t="shared" si="15"/>
        <v>0</v>
      </c>
      <c r="AQ28" s="2721">
        <f t="shared" si="16"/>
        <v>0</v>
      </c>
      <c r="AR28" s="2721">
        <f t="shared" si="17"/>
        <v>0</v>
      </c>
    </row>
    <row r="29" spans="1:44" s="602" customFormat="1" ht="15" customHeight="1">
      <c r="A29" s="1968">
        <v>21</v>
      </c>
      <c r="B29" s="728"/>
      <c r="C29" s="1224"/>
      <c r="D29" s="1224"/>
      <c r="E29" s="1275"/>
      <c r="F29" s="1279">
        <f t="shared" si="1"/>
        <v>0</v>
      </c>
      <c r="G29" s="1276"/>
      <c r="H29" s="1279">
        <f t="shared" si="2"/>
        <v>0</v>
      </c>
      <c r="I29" s="1278"/>
      <c r="J29" s="1278"/>
      <c r="K29" s="1279">
        <f t="shared" si="3"/>
        <v>0</v>
      </c>
      <c r="L29" s="1278"/>
      <c r="M29" s="1278"/>
      <c r="N29" s="1278"/>
      <c r="O29" s="1278"/>
      <c r="P29" s="1278"/>
      <c r="Q29" s="1278"/>
      <c r="R29" s="1278"/>
      <c r="S29" s="1279">
        <f t="shared" si="4"/>
        <v>0</v>
      </c>
      <c r="T29" s="1279">
        <f t="shared" si="5"/>
        <v>0</v>
      </c>
      <c r="U29" s="1280"/>
      <c r="V29" s="1279">
        <f t="shared" si="6"/>
        <v>0</v>
      </c>
      <c r="W29" s="1281"/>
      <c r="X29" s="1281"/>
      <c r="Y29" s="1279">
        <f t="shared" si="7"/>
        <v>0</v>
      </c>
      <c r="Z29" s="1281"/>
      <c r="AA29" s="1281"/>
      <c r="AB29" s="1281"/>
      <c r="AC29" s="1281"/>
      <c r="AD29" s="1281"/>
      <c r="AE29" s="1278"/>
      <c r="AF29" s="1974"/>
      <c r="AH29" s="224">
        <f t="shared" si="8"/>
        <v>0</v>
      </c>
      <c r="AI29" s="602" t="b">
        <f t="shared" si="9"/>
        <v>1</v>
      </c>
      <c r="AJ29" s="602" t="b">
        <f t="shared" si="10"/>
        <v>1</v>
      </c>
      <c r="AK29" s="602" t="b">
        <f t="shared" si="11"/>
        <v>1</v>
      </c>
      <c r="AL29" s="602" t="b">
        <f t="shared" si="12"/>
        <v>1</v>
      </c>
      <c r="AM29" s="602" t="b">
        <f t="shared" si="13"/>
        <v>1</v>
      </c>
      <c r="AO29" s="2721">
        <f t="shared" si="14"/>
        <v>0</v>
      </c>
      <c r="AP29" s="2721">
        <f t="shared" si="15"/>
        <v>0</v>
      </c>
      <c r="AQ29" s="2721">
        <f t="shared" si="16"/>
        <v>0</v>
      </c>
      <c r="AR29" s="2721">
        <f t="shared" si="17"/>
        <v>0</v>
      </c>
    </row>
    <row r="30" spans="1:44" s="602" customFormat="1" ht="15" customHeight="1">
      <c r="A30" s="1968">
        <v>22</v>
      </c>
      <c r="B30" s="728"/>
      <c r="C30" s="1224"/>
      <c r="D30" s="1224"/>
      <c r="E30" s="1275"/>
      <c r="F30" s="1279">
        <f t="shared" si="1"/>
        <v>0</v>
      </c>
      <c r="G30" s="1276"/>
      <c r="H30" s="1279">
        <f t="shared" si="2"/>
        <v>0</v>
      </c>
      <c r="I30" s="1278"/>
      <c r="J30" s="1278"/>
      <c r="K30" s="1279">
        <f t="shared" si="3"/>
        <v>0</v>
      </c>
      <c r="L30" s="1278"/>
      <c r="M30" s="1278"/>
      <c r="N30" s="1278"/>
      <c r="O30" s="1278"/>
      <c r="P30" s="1278"/>
      <c r="Q30" s="1278"/>
      <c r="R30" s="1278"/>
      <c r="S30" s="1279">
        <f t="shared" si="4"/>
        <v>0</v>
      </c>
      <c r="T30" s="1279">
        <f t="shared" si="5"/>
        <v>0</v>
      </c>
      <c r="U30" s="1280"/>
      <c r="V30" s="1279">
        <f t="shared" si="6"/>
        <v>0</v>
      </c>
      <c r="W30" s="1281"/>
      <c r="X30" s="1281"/>
      <c r="Y30" s="1279">
        <f t="shared" si="7"/>
        <v>0</v>
      </c>
      <c r="Z30" s="1281"/>
      <c r="AA30" s="1281"/>
      <c r="AB30" s="1281"/>
      <c r="AC30" s="1281"/>
      <c r="AD30" s="1281"/>
      <c r="AE30" s="1278"/>
      <c r="AF30" s="1974"/>
      <c r="AH30" s="224">
        <f t="shared" si="8"/>
        <v>0</v>
      </c>
      <c r="AI30" s="602" t="b">
        <f t="shared" si="9"/>
        <v>1</v>
      </c>
      <c r="AJ30" s="602" t="b">
        <f t="shared" si="10"/>
        <v>1</v>
      </c>
      <c r="AK30" s="602" t="b">
        <f t="shared" si="11"/>
        <v>1</v>
      </c>
      <c r="AL30" s="602" t="b">
        <f t="shared" si="12"/>
        <v>1</v>
      </c>
      <c r="AM30" s="602" t="b">
        <f t="shared" si="13"/>
        <v>1</v>
      </c>
      <c r="AO30" s="2721">
        <f t="shared" si="14"/>
        <v>0</v>
      </c>
      <c r="AP30" s="2721">
        <f t="shared" si="15"/>
        <v>0</v>
      </c>
      <c r="AQ30" s="2721">
        <f t="shared" si="16"/>
        <v>0</v>
      </c>
      <c r="AR30" s="2721">
        <f t="shared" si="17"/>
        <v>0</v>
      </c>
    </row>
    <row r="31" spans="1:44" s="602" customFormat="1" ht="15" customHeight="1">
      <c r="A31" s="1968">
        <v>23</v>
      </c>
      <c r="B31" s="728"/>
      <c r="C31" s="1224"/>
      <c r="D31" s="1224"/>
      <c r="E31" s="1275"/>
      <c r="F31" s="1279">
        <f t="shared" si="1"/>
        <v>0</v>
      </c>
      <c r="G31" s="1276"/>
      <c r="H31" s="1279">
        <f t="shared" si="2"/>
        <v>0</v>
      </c>
      <c r="I31" s="1278"/>
      <c r="J31" s="1278"/>
      <c r="K31" s="1279">
        <f t="shared" si="3"/>
        <v>0</v>
      </c>
      <c r="L31" s="1278"/>
      <c r="M31" s="1278"/>
      <c r="N31" s="1278"/>
      <c r="O31" s="1278"/>
      <c r="P31" s="1278"/>
      <c r="Q31" s="1278"/>
      <c r="R31" s="1278"/>
      <c r="S31" s="1279">
        <f t="shared" si="4"/>
        <v>0</v>
      </c>
      <c r="T31" s="1279">
        <f t="shared" si="5"/>
        <v>0</v>
      </c>
      <c r="U31" s="1280"/>
      <c r="V31" s="1279">
        <f t="shared" si="6"/>
        <v>0</v>
      </c>
      <c r="W31" s="1281"/>
      <c r="X31" s="1281"/>
      <c r="Y31" s="1279">
        <f t="shared" si="7"/>
        <v>0</v>
      </c>
      <c r="Z31" s="1281"/>
      <c r="AA31" s="1281"/>
      <c r="AB31" s="1281"/>
      <c r="AC31" s="1281"/>
      <c r="AD31" s="1281"/>
      <c r="AE31" s="1278"/>
      <c r="AF31" s="1974"/>
      <c r="AH31" s="224">
        <f t="shared" si="8"/>
        <v>0</v>
      </c>
      <c r="AI31" s="602" t="b">
        <f t="shared" si="9"/>
        <v>1</v>
      </c>
      <c r="AJ31" s="602" t="b">
        <f t="shared" si="10"/>
        <v>1</v>
      </c>
      <c r="AK31" s="602" t="b">
        <f t="shared" si="11"/>
        <v>1</v>
      </c>
      <c r="AL31" s="602" t="b">
        <f t="shared" si="12"/>
        <v>1</v>
      </c>
      <c r="AM31" s="602" t="b">
        <f t="shared" si="13"/>
        <v>1</v>
      </c>
      <c r="AO31" s="2721">
        <f t="shared" si="14"/>
        <v>0</v>
      </c>
      <c r="AP31" s="2721">
        <f t="shared" si="15"/>
        <v>0</v>
      </c>
      <c r="AQ31" s="2721">
        <f t="shared" si="16"/>
        <v>0</v>
      </c>
      <c r="AR31" s="2721">
        <f t="shared" si="17"/>
        <v>0</v>
      </c>
    </row>
    <row r="32" spans="1:44" s="602" customFormat="1" ht="15" customHeight="1">
      <c r="A32" s="1968">
        <v>24</v>
      </c>
      <c r="B32" s="728"/>
      <c r="C32" s="1224"/>
      <c r="D32" s="1224"/>
      <c r="E32" s="1275"/>
      <c r="F32" s="1279">
        <f t="shared" si="1"/>
        <v>0</v>
      </c>
      <c r="G32" s="1276"/>
      <c r="H32" s="1279">
        <f t="shared" si="2"/>
        <v>0</v>
      </c>
      <c r="I32" s="1278"/>
      <c r="J32" s="1278"/>
      <c r="K32" s="1279">
        <f t="shared" si="3"/>
        <v>0</v>
      </c>
      <c r="L32" s="1278"/>
      <c r="M32" s="1278"/>
      <c r="N32" s="1278"/>
      <c r="O32" s="1278"/>
      <c r="P32" s="1278"/>
      <c r="Q32" s="1278"/>
      <c r="R32" s="1278"/>
      <c r="S32" s="1279">
        <f t="shared" si="4"/>
        <v>0</v>
      </c>
      <c r="T32" s="1279">
        <f t="shared" si="5"/>
        <v>0</v>
      </c>
      <c r="U32" s="1280"/>
      <c r="V32" s="1279">
        <f t="shared" si="6"/>
        <v>0</v>
      </c>
      <c r="W32" s="1281"/>
      <c r="X32" s="1281"/>
      <c r="Y32" s="1279">
        <f t="shared" si="7"/>
        <v>0</v>
      </c>
      <c r="Z32" s="1281"/>
      <c r="AA32" s="1281"/>
      <c r="AB32" s="1281"/>
      <c r="AC32" s="1281"/>
      <c r="AD32" s="1281"/>
      <c r="AE32" s="1278"/>
      <c r="AF32" s="1974"/>
      <c r="AH32" s="224">
        <f t="shared" si="8"/>
        <v>0</v>
      </c>
      <c r="AI32" s="602" t="b">
        <f t="shared" si="9"/>
        <v>1</v>
      </c>
      <c r="AJ32" s="602" t="b">
        <f t="shared" si="10"/>
        <v>1</v>
      </c>
      <c r="AK32" s="602" t="b">
        <f t="shared" si="11"/>
        <v>1</v>
      </c>
      <c r="AL32" s="602" t="b">
        <f t="shared" si="12"/>
        <v>1</v>
      </c>
      <c r="AM32" s="602" t="b">
        <f t="shared" si="13"/>
        <v>1</v>
      </c>
      <c r="AO32" s="2721">
        <f t="shared" si="14"/>
        <v>0</v>
      </c>
      <c r="AP32" s="2721">
        <f t="shared" si="15"/>
        <v>0</v>
      </c>
      <c r="AQ32" s="2721">
        <f t="shared" si="16"/>
        <v>0</v>
      </c>
      <c r="AR32" s="2721">
        <f t="shared" si="17"/>
        <v>0</v>
      </c>
    </row>
    <row r="33" spans="1:44" s="602" customFormat="1" ht="15" customHeight="1">
      <c r="A33" s="1968">
        <v>25</v>
      </c>
      <c r="B33" s="728"/>
      <c r="C33" s="1224"/>
      <c r="D33" s="1224"/>
      <c r="E33" s="1275"/>
      <c r="F33" s="1279">
        <f t="shared" si="1"/>
        <v>0</v>
      </c>
      <c r="G33" s="1276"/>
      <c r="H33" s="1279">
        <f t="shared" si="2"/>
        <v>0</v>
      </c>
      <c r="I33" s="1278"/>
      <c r="J33" s="1278"/>
      <c r="K33" s="1279">
        <f t="shared" si="3"/>
        <v>0</v>
      </c>
      <c r="L33" s="1278"/>
      <c r="M33" s="1278"/>
      <c r="N33" s="1278"/>
      <c r="O33" s="1278"/>
      <c r="P33" s="1278"/>
      <c r="Q33" s="1278"/>
      <c r="R33" s="1278"/>
      <c r="S33" s="1279">
        <f t="shared" si="4"/>
        <v>0</v>
      </c>
      <c r="T33" s="1279">
        <f t="shared" si="5"/>
        <v>0</v>
      </c>
      <c r="U33" s="1280"/>
      <c r="V33" s="1279">
        <f t="shared" si="6"/>
        <v>0</v>
      </c>
      <c r="W33" s="1281"/>
      <c r="X33" s="1281"/>
      <c r="Y33" s="1279">
        <f t="shared" si="7"/>
        <v>0</v>
      </c>
      <c r="Z33" s="1281"/>
      <c r="AA33" s="1281"/>
      <c r="AB33" s="1281"/>
      <c r="AC33" s="1281"/>
      <c r="AD33" s="1281"/>
      <c r="AE33" s="1278"/>
      <c r="AF33" s="1974"/>
      <c r="AH33" s="224">
        <f t="shared" si="8"/>
        <v>0</v>
      </c>
      <c r="AI33" s="602" t="b">
        <f t="shared" si="9"/>
        <v>1</v>
      </c>
      <c r="AJ33" s="602" t="b">
        <f t="shared" si="10"/>
        <v>1</v>
      </c>
      <c r="AK33" s="602" t="b">
        <f t="shared" si="11"/>
        <v>1</v>
      </c>
      <c r="AL33" s="602" t="b">
        <f t="shared" si="12"/>
        <v>1</v>
      </c>
      <c r="AM33" s="602" t="b">
        <f t="shared" si="13"/>
        <v>1</v>
      </c>
      <c r="AO33" s="2721">
        <f t="shared" si="14"/>
        <v>0</v>
      </c>
      <c r="AP33" s="2721">
        <f t="shared" si="15"/>
        <v>0</v>
      </c>
      <c r="AQ33" s="2721">
        <f t="shared" si="16"/>
        <v>0</v>
      </c>
      <c r="AR33" s="2721">
        <f t="shared" si="17"/>
        <v>0</v>
      </c>
    </row>
    <row r="34" spans="1:44" s="602" customFormat="1" ht="15" customHeight="1">
      <c r="A34" s="1968">
        <v>26</v>
      </c>
      <c r="B34" s="728"/>
      <c r="C34" s="1224"/>
      <c r="D34" s="1224"/>
      <c r="E34" s="1275"/>
      <c r="F34" s="1279">
        <f t="shared" si="1"/>
        <v>0</v>
      </c>
      <c r="G34" s="1276"/>
      <c r="H34" s="1279">
        <f t="shared" si="2"/>
        <v>0</v>
      </c>
      <c r="I34" s="1278"/>
      <c r="J34" s="1278"/>
      <c r="K34" s="1279">
        <f t="shared" si="3"/>
        <v>0</v>
      </c>
      <c r="L34" s="1278"/>
      <c r="M34" s="1278"/>
      <c r="N34" s="1278"/>
      <c r="O34" s="1278"/>
      <c r="P34" s="1278"/>
      <c r="Q34" s="1278"/>
      <c r="R34" s="1278"/>
      <c r="S34" s="1279">
        <f t="shared" si="4"/>
        <v>0</v>
      </c>
      <c r="T34" s="1279">
        <f t="shared" si="5"/>
        <v>0</v>
      </c>
      <c r="U34" s="1280"/>
      <c r="V34" s="1279">
        <f t="shared" si="6"/>
        <v>0</v>
      </c>
      <c r="W34" s="1281"/>
      <c r="X34" s="1281"/>
      <c r="Y34" s="1279">
        <f t="shared" si="7"/>
        <v>0</v>
      </c>
      <c r="Z34" s="1281"/>
      <c r="AA34" s="1281"/>
      <c r="AB34" s="1281"/>
      <c r="AC34" s="1281"/>
      <c r="AD34" s="1281"/>
      <c r="AE34" s="1278"/>
      <c r="AF34" s="1974"/>
      <c r="AH34" s="224">
        <f t="shared" si="8"/>
        <v>0</v>
      </c>
      <c r="AI34" s="602" t="b">
        <f t="shared" si="9"/>
        <v>1</v>
      </c>
      <c r="AJ34" s="602" t="b">
        <f t="shared" si="10"/>
        <v>1</v>
      </c>
      <c r="AK34" s="602" t="b">
        <f t="shared" si="11"/>
        <v>1</v>
      </c>
      <c r="AL34" s="602" t="b">
        <f t="shared" si="12"/>
        <v>1</v>
      </c>
      <c r="AM34" s="602" t="b">
        <f t="shared" si="13"/>
        <v>1</v>
      </c>
      <c r="AO34" s="2721">
        <f t="shared" si="14"/>
        <v>0</v>
      </c>
      <c r="AP34" s="2721">
        <f t="shared" si="15"/>
        <v>0</v>
      </c>
      <c r="AQ34" s="2721">
        <f t="shared" si="16"/>
        <v>0</v>
      </c>
      <c r="AR34" s="2721">
        <f t="shared" si="17"/>
        <v>0</v>
      </c>
    </row>
    <row r="35" spans="1:44" s="602" customFormat="1" ht="15" customHeight="1">
      <c r="A35" s="1968">
        <v>27</v>
      </c>
      <c r="B35" s="728"/>
      <c r="C35" s="1224"/>
      <c r="D35" s="1224"/>
      <c r="E35" s="1275"/>
      <c r="F35" s="1279">
        <f t="shared" si="1"/>
        <v>0</v>
      </c>
      <c r="G35" s="1276"/>
      <c r="H35" s="1279">
        <f t="shared" si="2"/>
        <v>0</v>
      </c>
      <c r="I35" s="1278"/>
      <c r="J35" s="1278"/>
      <c r="K35" s="1279">
        <f t="shared" si="3"/>
        <v>0</v>
      </c>
      <c r="L35" s="1278"/>
      <c r="M35" s="1278"/>
      <c r="N35" s="1278"/>
      <c r="O35" s="1278"/>
      <c r="P35" s="1278"/>
      <c r="Q35" s="1278"/>
      <c r="R35" s="1278"/>
      <c r="S35" s="1279">
        <f t="shared" si="4"/>
        <v>0</v>
      </c>
      <c r="T35" s="1279">
        <f t="shared" si="5"/>
        <v>0</v>
      </c>
      <c r="U35" s="1280"/>
      <c r="V35" s="1279">
        <f t="shared" si="6"/>
        <v>0</v>
      </c>
      <c r="W35" s="1281"/>
      <c r="X35" s="1281"/>
      <c r="Y35" s="1279">
        <f t="shared" si="7"/>
        <v>0</v>
      </c>
      <c r="Z35" s="1281"/>
      <c r="AA35" s="1281"/>
      <c r="AB35" s="1281"/>
      <c r="AC35" s="1281"/>
      <c r="AD35" s="1281"/>
      <c r="AE35" s="1278"/>
      <c r="AF35" s="1974"/>
      <c r="AH35" s="224">
        <f t="shared" si="8"/>
        <v>0</v>
      </c>
      <c r="AI35" s="602" t="b">
        <f t="shared" si="9"/>
        <v>1</v>
      </c>
      <c r="AJ35" s="602" t="b">
        <f t="shared" si="10"/>
        <v>1</v>
      </c>
      <c r="AK35" s="602" t="b">
        <f t="shared" si="11"/>
        <v>1</v>
      </c>
      <c r="AL35" s="602" t="b">
        <f t="shared" si="12"/>
        <v>1</v>
      </c>
      <c r="AM35" s="602" t="b">
        <f t="shared" si="13"/>
        <v>1</v>
      </c>
      <c r="AO35" s="2721">
        <f t="shared" si="14"/>
        <v>0</v>
      </c>
      <c r="AP35" s="2721">
        <f t="shared" si="15"/>
        <v>0</v>
      </c>
      <c r="AQ35" s="2721">
        <f t="shared" si="16"/>
        <v>0</v>
      </c>
      <c r="AR35" s="2721">
        <f t="shared" si="17"/>
        <v>0</v>
      </c>
    </row>
    <row r="36" spans="1:44" s="602" customFormat="1" ht="15" customHeight="1">
      <c r="A36" s="1968">
        <v>28</v>
      </c>
      <c r="B36" s="728"/>
      <c r="C36" s="1224"/>
      <c r="D36" s="1224"/>
      <c r="E36" s="1275"/>
      <c r="F36" s="1279">
        <f t="shared" si="1"/>
        <v>0</v>
      </c>
      <c r="G36" s="1276"/>
      <c r="H36" s="1279">
        <f t="shared" si="2"/>
        <v>0</v>
      </c>
      <c r="I36" s="1278"/>
      <c r="J36" s="1278"/>
      <c r="K36" s="1279">
        <f t="shared" si="3"/>
        <v>0</v>
      </c>
      <c r="L36" s="1278"/>
      <c r="M36" s="1278"/>
      <c r="N36" s="1278"/>
      <c r="O36" s="1278"/>
      <c r="P36" s="1278"/>
      <c r="Q36" s="1278"/>
      <c r="R36" s="1278"/>
      <c r="S36" s="1279">
        <f t="shared" si="4"/>
        <v>0</v>
      </c>
      <c r="T36" s="1279">
        <f t="shared" si="5"/>
        <v>0</v>
      </c>
      <c r="U36" s="1280"/>
      <c r="V36" s="1279">
        <f t="shared" si="6"/>
        <v>0</v>
      </c>
      <c r="W36" s="1281"/>
      <c r="X36" s="1281"/>
      <c r="Y36" s="1279">
        <f t="shared" si="7"/>
        <v>0</v>
      </c>
      <c r="Z36" s="1281"/>
      <c r="AA36" s="1281"/>
      <c r="AB36" s="1281"/>
      <c r="AC36" s="1281"/>
      <c r="AD36" s="1281"/>
      <c r="AE36" s="1278"/>
      <c r="AF36" s="1974"/>
      <c r="AH36" s="224">
        <f t="shared" si="8"/>
        <v>0</v>
      </c>
      <c r="AI36" s="602" t="b">
        <f t="shared" si="9"/>
        <v>1</v>
      </c>
      <c r="AJ36" s="602" t="b">
        <f t="shared" si="10"/>
        <v>1</v>
      </c>
      <c r="AK36" s="602" t="b">
        <f t="shared" si="11"/>
        <v>1</v>
      </c>
      <c r="AL36" s="602" t="b">
        <f t="shared" si="12"/>
        <v>1</v>
      </c>
      <c r="AM36" s="602" t="b">
        <f t="shared" si="13"/>
        <v>1</v>
      </c>
      <c r="AO36" s="2721">
        <f t="shared" si="14"/>
        <v>0</v>
      </c>
      <c r="AP36" s="2721">
        <f t="shared" si="15"/>
        <v>0</v>
      </c>
      <c r="AQ36" s="2721">
        <f t="shared" si="16"/>
        <v>0</v>
      </c>
      <c r="AR36" s="2721">
        <f t="shared" si="17"/>
        <v>0</v>
      </c>
    </row>
    <row r="37" spans="1:44" s="602" customFormat="1" ht="15" customHeight="1">
      <c r="A37" s="1968">
        <v>29</v>
      </c>
      <c r="B37" s="728"/>
      <c r="C37" s="1224"/>
      <c r="D37" s="1224"/>
      <c r="E37" s="1275"/>
      <c r="F37" s="1279">
        <f t="shared" si="1"/>
        <v>0</v>
      </c>
      <c r="G37" s="1276"/>
      <c r="H37" s="1279">
        <f t="shared" si="2"/>
        <v>0</v>
      </c>
      <c r="I37" s="1278"/>
      <c r="J37" s="1278"/>
      <c r="K37" s="1279">
        <f t="shared" si="3"/>
        <v>0</v>
      </c>
      <c r="L37" s="1278"/>
      <c r="M37" s="1278"/>
      <c r="N37" s="1278"/>
      <c r="O37" s="1278"/>
      <c r="P37" s="1278"/>
      <c r="Q37" s="1278"/>
      <c r="R37" s="1278"/>
      <c r="S37" s="1279">
        <f t="shared" si="4"/>
        <v>0</v>
      </c>
      <c r="T37" s="1279">
        <f t="shared" si="5"/>
        <v>0</v>
      </c>
      <c r="U37" s="1280"/>
      <c r="V37" s="1279">
        <f t="shared" si="6"/>
        <v>0</v>
      </c>
      <c r="W37" s="1281"/>
      <c r="X37" s="1281"/>
      <c r="Y37" s="1279">
        <f t="shared" si="7"/>
        <v>0</v>
      </c>
      <c r="Z37" s="1281"/>
      <c r="AA37" s="1281"/>
      <c r="AB37" s="1281"/>
      <c r="AC37" s="1281"/>
      <c r="AD37" s="1281"/>
      <c r="AE37" s="1278"/>
      <c r="AF37" s="1974"/>
      <c r="AH37" s="224">
        <f t="shared" si="8"/>
        <v>0</v>
      </c>
      <c r="AI37" s="602" t="b">
        <f t="shared" si="9"/>
        <v>1</v>
      </c>
      <c r="AJ37" s="602" t="b">
        <f t="shared" si="10"/>
        <v>1</v>
      </c>
      <c r="AK37" s="602" t="b">
        <f t="shared" si="11"/>
        <v>1</v>
      </c>
      <c r="AL37" s="602" t="b">
        <f t="shared" si="12"/>
        <v>1</v>
      </c>
      <c r="AM37" s="602" t="b">
        <f t="shared" si="13"/>
        <v>1</v>
      </c>
      <c r="AO37" s="2721">
        <f t="shared" si="14"/>
        <v>0</v>
      </c>
      <c r="AP37" s="2721">
        <f t="shared" si="15"/>
        <v>0</v>
      </c>
      <c r="AQ37" s="2721">
        <f t="shared" si="16"/>
        <v>0</v>
      </c>
      <c r="AR37" s="2721">
        <f t="shared" si="17"/>
        <v>0</v>
      </c>
    </row>
    <row r="38" spans="1:44" s="602" customFormat="1" ht="15" customHeight="1">
      <c r="A38" s="1968">
        <v>30</v>
      </c>
      <c r="B38" s="728"/>
      <c r="C38" s="1224"/>
      <c r="D38" s="1224"/>
      <c r="E38" s="1275"/>
      <c r="F38" s="1279">
        <f t="shared" si="1"/>
        <v>0</v>
      </c>
      <c r="G38" s="1276"/>
      <c r="H38" s="1279">
        <f t="shared" si="2"/>
        <v>0</v>
      </c>
      <c r="I38" s="1278"/>
      <c r="J38" s="1278"/>
      <c r="K38" s="1279">
        <f t="shared" si="3"/>
        <v>0</v>
      </c>
      <c r="L38" s="1278"/>
      <c r="M38" s="1278"/>
      <c r="N38" s="1278"/>
      <c r="O38" s="1278"/>
      <c r="P38" s="1278"/>
      <c r="Q38" s="1278"/>
      <c r="R38" s="1278"/>
      <c r="S38" s="1279">
        <f t="shared" si="4"/>
        <v>0</v>
      </c>
      <c r="T38" s="1279">
        <f t="shared" si="5"/>
        <v>0</v>
      </c>
      <c r="U38" s="1280"/>
      <c r="V38" s="1279">
        <f t="shared" si="6"/>
        <v>0</v>
      </c>
      <c r="W38" s="1281"/>
      <c r="X38" s="1281"/>
      <c r="Y38" s="1279">
        <f t="shared" si="7"/>
        <v>0</v>
      </c>
      <c r="Z38" s="1281"/>
      <c r="AA38" s="1281"/>
      <c r="AB38" s="1281"/>
      <c r="AC38" s="1281"/>
      <c r="AD38" s="1281"/>
      <c r="AE38" s="1278"/>
      <c r="AF38" s="1974"/>
      <c r="AH38" s="224">
        <f t="shared" si="8"/>
        <v>0</v>
      </c>
      <c r="AI38" s="602" t="b">
        <f t="shared" si="9"/>
        <v>1</v>
      </c>
      <c r="AJ38" s="602" t="b">
        <f t="shared" si="10"/>
        <v>1</v>
      </c>
      <c r="AK38" s="602" t="b">
        <f t="shared" si="11"/>
        <v>1</v>
      </c>
      <c r="AL38" s="602" t="b">
        <f t="shared" si="12"/>
        <v>1</v>
      </c>
      <c r="AM38" s="602" t="b">
        <f t="shared" si="13"/>
        <v>1</v>
      </c>
      <c r="AO38" s="2721">
        <f t="shared" si="14"/>
        <v>0</v>
      </c>
      <c r="AP38" s="2721">
        <f t="shared" si="15"/>
        <v>0</v>
      </c>
      <c r="AQ38" s="2721">
        <f t="shared" si="16"/>
        <v>0</v>
      </c>
      <c r="AR38" s="2721">
        <f t="shared" si="17"/>
        <v>0</v>
      </c>
    </row>
    <row r="39" spans="1:44" s="602" customFormat="1" ht="15" customHeight="1">
      <c r="A39" s="1968"/>
      <c r="B39" s="728"/>
      <c r="C39" s="1224"/>
      <c r="D39" s="1224"/>
      <c r="E39" s="1275"/>
      <c r="F39" s="1277"/>
      <c r="G39" s="1276"/>
      <c r="H39" s="1279"/>
      <c r="I39" s="1278"/>
      <c r="J39" s="1278"/>
      <c r="K39" s="1279"/>
      <c r="L39" s="1278"/>
      <c r="M39" s="1278"/>
      <c r="N39" s="1278"/>
      <c r="O39" s="1278"/>
      <c r="P39" s="1278"/>
      <c r="Q39" s="1278"/>
      <c r="R39" s="1278"/>
      <c r="S39" s="1279"/>
      <c r="T39" s="1277"/>
      <c r="U39" s="1280"/>
      <c r="V39" s="1279"/>
      <c r="W39" s="1281"/>
      <c r="X39" s="1281"/>
      <c r="Y39" s="1279"/>
      <c r="Z39" s="1281"/>
      <c r="AA39" s="1281"/>
      <c r="AB39" s="1281"/>
      <c r="AC39" s="1281"/>
      <c r="AD39" s="1281"/>
      <c r="AE39" s="1278"/>
      <c r="AF39" s="1974"/>
      <c r="AH39" s="224"/>
      <c r="AO39" s="2721">
        <f t="shared" si="14"/>
        <v>0</v>
      </c>
      <c r="AP39" s="2721">
        <f t="shared" si="15"/>
        <v>0</v>
      </c>
      <c r="AQ39" s="2721">
        <f t="shared" si="16"/>
        <v>0</v>
      </c>
      <c r="AR39" s="2721">
        <f t="shared" si="17"/>
        <v>0</v>
      </c>
    </row>
    <row r="40" spans="1:44" s="603" customFormat="1" ht="15" customHeight="1">
      <c r="A40" s="1982"/>
      <c r="B40" s="619"/>
      <c r="C40" s="617"/>
      <c r="D40" s="617"/>
      <c r="E40" s="1277"/>
      <c r="F40" s="1277"/>
      <c r="G40" s="1277"/>
      <c r="H40" s="1277"/>
      <c r="I40" s="1284"/>
      <c r="J40" s="1284"/>
      <c r="K40" s="717"/>
      <c r="L40" s="1284"/>
      <c r="M40" s="1284"/>
      <c r="N40" s="1284"/>
      <c r="O40" s="1284"/>
      <c r="P40" s="1284"/>
      <c r="Q40" s="1284"/>
      <c r="R40" s="1284"/>
      <c r="S40" s="717"/>
      <c r="T40" s="717"/>
      <c r="U40" s="1284"/>
      <c r="V40" s="717"/>
      <c r="W40" s="1284"/>
      <c r="X40" s="1284"/>
      <c r="Y40" s="717"/>
      <c r="Z40" s="717"/>
      <c r="AA40" s="717"/>
      <c r="AB40" s="717"/>
      <c r="AC40" s="717"/>
      <c r="AD40" s="717"/>
      <c r="AE40" s="1284"/>
      <c r="AF40" s="1975"/>
      <c r="AO40" s="2721">
        <f t="shared" si="14"/>
        <v>0</v>
      </c>
      <c r="AP40" s="2721">
        <f t="shared" si="15"/>
        <v>0</v>
      </c>
      <c r="AQ40" s="2721">
        <f t="shared" si="16"/>
        <v>0</v>
      </c>
      <c r="AR40" s="2721">
        <f t="shared" si="17"/>
        <v>0</v>
      </c>
    </row>
    <row r="41" spans="1:44" s="618" customFormat="1" ht="15" customHeight="1" thickBot="1">
      <c r="A41" s="1984"/>
      <c r="B41" s="1985" t="s">
        <v>220</v>
      </c>
      <c r="C41" s="1985"/>
      <c r="D41" s="1985"/>
      <c r="E41" s="1978">
        <f t="shared" ref="E41:AE41" si="18">SUM(E9:E40)</f>
        <v>0</v>
      </c>
      <c r="F41" s="1978">
        <f t="shared" si="18"/>
        <v>0</v>
      </c>
      <c r="G41" s="1978">
        <f t="shared" si="18"/>
        <v>0</v>
      </c>
      <c r="H41" s="1978">
        <f t="shared" si="18"/>
        <v>0</v>
      </c>
      <c r="I41" s="1978">
        <f t="shared" si="18"/>
        <v>0</v>
      </c>
      <c r="J41" s="1978">
        <f t="shared" si="18"/>
        <v>0</v>
      </c>
      <c r="K41" s="1978">
        <f t="shared" si="18"/>
        <v>0</v>
      </c>
      <c r="L41" s="1978">
        <f t="shared" si="18"/>
        <v>0</v>
      </c>
      <c r="M41" s="1978">
        <f t="shared" si="18"/>
        <v>0</v>
      </c>
      <c r="N41" s="1978">
        <f t="shared" si="18"/>
        <v>0</v>
      </c>
      <c r="O41" s="1978">
        <f t="shared" si="18"/>
        <v>0</v>
      </c>
      <c r="P41" s="1978">
        <f t="shared" si="18"/>
        <v>0</v>
      </c>
      <c r="Q41" s="1978">
        <f t="shared" si="18"/>
        <v>0</v>
      </c>
      <c r="R41" s="1978">
        <f t="shared" si="18"/>
        <v>0</v>
      </c>
      <c r="S41" s="1978">
        <f t="shared" si="18"/>
        <v>0</v>
      </c>
      <c r="T41" s="1978">
        <f t="shared" si="18"/>
        <v>0</v>
      </c>
      <c r="U41" s="1978">
        <f t="shared" si="18"/>
        <v>0</v>
      </c>
      <c r="V41" s="1978">
        <f t="shared" si="18"/>
        <v>0</v>
      </c>
      <c r="W41" s="1978">
        <f t="shared" si="18"/>
        <v>0</v>
      </c>
      <c r="X41" s="1978">
        <f t="shared" si="18"/>
        <v>0</v>
      </c>
      <c r="Y41" s="1978">
        <f t="shared" si="18"/>
        <v>0</v>
      </c>
      <c r="Z41" s="1978">
        <f t="shared" si="18"/>
        <v>0</v>
      </c>
      <c r="AA41" s="1978">
        <f t="shared" si="18"/>
        <v>0</v>
      </c>
      <c r="AB41" s="1978">
        <f t="shared" si="18"/>
        <v>0</v>
      </c>
      <c r="AC41" s="1978">
        <f t="shared" si="18"/>
        <v>0</v>
      </c>
      <c r="AD41" s="1978">
        <f t="shared" si="18"/>
        <v>0</v>
      </c>
      <c r="AE41" s="1978">
        <f t="shared" si="18"/>
        <v>0</v>
      </c>
      <c r="AF41" s="1979">
        <f>SUM(AF40:AF40)</f>
        <v>0</v>
      </c>
      <c r="AO41" s="2721">
        <f t="shared" si="14"/>
        <v>0</v>
      </c>
      <c r="AP41" s="2721">
        <f t="shared" si="15"/>
        <v>0</v>
      </c>
      <c r="AQ41" s="2721">
        <f t="shared" si="16"/>
        <v>0</v>
      </c>
      <c r="AR41" s="2721">
        <f t="shared" si="17"/>
        <v>0</v>
      </c>
    </row>
    <row r="42" spans="1:44" s="602" customFormat="1" ht="15" customHeight="1">
      <c r="A42" s="602" t="s">
        <v>1150</v>
      </c>
      <c r="C42" s="609"/>
      <c r="D42" s="609"/>
      <c r="E42" s="611"/>
      <c r="F42" s="611"/>
      <c r="G42" s="611"/>
      <c r="H42" s="611"/>
      <c r="I42" s="611"/>
      <c r="J42" s="611"/>
      <c r="K42" s="611"/>
      <c r="L42" s="611"/>
      <c r="M42" s="611"/>
      <c r="N42" s="611"/>
      <c r="O42" s="611"/>
      <c r="P42" s="611"/>
      <c r="Q42" s="611"/>
      <c r="R42" s="611"/>
      <c r="S42" s="612"/>
      <c r="T42" s="612"/>
      <c r="U42" s="612"/>
      <c r="V42" s="612"/>
      <c r="W42" s="611"/>
      <c r="X42" s="611"/>
      <c r="Y42" s="611"/>
      <c r="Z42" s="611"/>
      <c r="AA42" s="611"/>
      <c r="AB42" s="611"/>
      <c r="AC42" s="611"/>
      <c r="AD42" s="611"/>
      <c r="AE42" s="611"/>
      <c r="AF42" s="1290"/>
    </row>
    <row r="43" spans="1:44" s="602" customFormat="1" ht="15" customHeight="1">
      <c r="A43" s="602" t="s">
        <v>2487</v>
      </c>
      <c r="C43" s="609"/>
      <c r="D43" s="609"/>
      <c r="S43" s="598"/>
      <c r="T43" s="598"/>
      <c r="U43" s="598"/>
      <c r="V43" s="598"/>
      <c r="W43" s="604"/>
      <c r="AF43" s="1291"/>
    </row>
    <row r="44" spans="1:44" s="602" customFormat="1" ht="12" customHeight="1">
      <c r="A44" s="602" t="s">
        <v>2488</v>
      </c>
      <c r="C44" s="609"/>
      <c r="D44" s="609"/>
      <c r="S44" s="598"/>
      <c r="T44" s="598"/>
      <c r="U44" s="598"/>
      <c r="V44" s="598"/>
      <c r="W44" s="604"/>
      <c r="AF44" s="1291"/>
    </row>
    <row r="45" spans="1:44" s="602" customFormat="1" ht="12" customHeight="1">
      <c r="C45" s="609"/>
      <c r="D45" s="609"/>
      <c r="S45" s="598"/>
      <c r="T45" s="598"/>
      <c r="U45" s="598"/>
      <c r="V45" s="598"/>
      <c r="W45" s="604"/>
      <c r="AF45" s="1291"/>
    </row>
    <row r="46" spans="1:44" s="602" customFormat="1" ht="12" customHeight="1">
      <c r="C46" s="609"/>
      <c r="D46" s="609"/>
      <c r="S46" s="598"/>
      <c r="T46" s="598"/>
      <c r="U46" s="598"/>
      <c r="V46" s="598"/>
      <c r="W46" s="604"/>
      <c r="AF46" s="1291"/>
    </row>
    <row r="47" spans="1:44" s="602" customFormat="1" ht="12" customHeight="1">
      <c r="C47" s="609"/>
      <c r="D47" s="609"/>
      <c r="S47" s="598"/>
      <c r="T47" s="598"/>
      <c r="U47" s="598"/>
      <c r="V47" s="598"/>
      <c r="W47" s="604"/>
      <c r="AF47" s="1291"/>
    </row>
  </sheetData>
  <sheetProtection formatColumns="0" formatRows="0" deleteRows="0" autoFilter="0"/>
  <protectedRanges>
    <protectedRange sqref="AC40:AD40 Z40:AA40" name="区域2_2_1"/>
  </protectedRanges>
  <mergeCells count="13">
    <mergeCell ref="A2:R2"/>
    <mergeCell ref="AE7:AE8"/>
    <mergeCell ref="AF7:AF8"/>
    <mergeCell ref="D7:D8"/>
    <mergeCell ref="A7:A8"/>
    <mergeCell ref="B7:B8"/>
    <mergeCell ref="C7:C8"/>
    <mergeCell ref="E7:H7"/>
    <mergeCell ref="I7:P7"/>
    <mergeCell ref="Q7:Q8"/>
    <mergeCell ref="R7:R8"/>
    <mergeCell ref="S7:V7"/>
    <mergeCell ref="W7:AD7"/>
  </mergeCells>
  <phoneticPr fontId="5" type="noConversion"/>
  <dataValidations count="2">
    <dataValidation type="list" allowBlank="1" showInputMessage="1" showErrorMessage="1" sqref="C9:D39">
      <formula1>"合并范围内关联方,非合并范围关联方,非关联方"</formula1>
    </dataValidation>
    <dataValidation type="list" allowBlank="1" showInputMessage="1" showErrorMessage="1" sqref="AF40">
      <formula1>#REF!</formula1>
    </dataValidation>
  </dataValidations>
  <printOptions horizontalCentered="1"/>
  <pageMargins left="0.39370078740157483" right="0.39370078740157483" top="0.74803149606299213" bottom="0.74803149606299213" header="0.31496062992125984" footer="0.31496062992125984"/>
  <pageSetup paperSize="9" scale="75" fitToHeight="0" orientation="landscape" blackAndWhite="1" verticalDpi="1200" r:id="rId1"/>
  <headerFooter alignWithMargins="0"/>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66FF33"/>
  </sheetPr>
  <dimension ref="A1:M43"/>
  <sheetViews>
    <sheetView showGridLines="0" showZeros="0" tabSelected="1" view="pageBreakPreview" zoomScaleSheetLayoutView="100" workbookViewId="0">
      <pane xSplit="2" ySplit="4" topLeftCell="C5" activePane="bottomRight" state="frozen"/>
      <selection activeCell="I27" sqref="I27"/>
      <selection pane="topRight" activeCell="I27" sqref="I27"/>
      <selection pane="bottomLeft" activeCell="I27" sqref="I27"/>
      <selection pane="bottomRight" activeCell="G33" sqref="G33"/>
    </sheetView>
  </sheetViews>
  <sheetFormatPr defaultColWidth="9.140625" defaultRowHeight="12" customHeight="1"/>
  <cols>
    <col min="1" max="1" width="37.28515625" style="186" customWidth="1"/>
    <col min="2" max="2" width="8.7109375" style="266" customWidth="1"/>
    <col min="3" max="4" width="21.28515625" style="267" customWidth="1"/>
    <col min="5" max="5" width="0.85546875" style="186" customWidth="1"/>
    <col min="6" max="6" width="21.140625" style="265" customWidth="1"/>
    <col min="7" max="7" width="12.85546875" style="265" customWidth="1"/>
    <col min="8" max="8" width="9.140625" style="261"/>
    <col min="9" max="9" width="13.42578125" style="265" customWidth="1"/>
    <col min="10" max="10" width="9.140625" style="261"/>
    <col min="11" max="16384" width="9.140625" style="186"/>
  </cols>
  <sheetData>
    <row r="1" spans="1:13" s="184" customFormat="1" ht="24.75" customHeight="1">
      <c r="A1" s="2753" t="s">
        <v>2643</v>
      </c>
      <c r="B1" s="2753"/>
      <c r="C1" s="2753"/>
      <c r="D1" s="2753"/>
      <c r="F1" s="190" t="s">
        <v>61</v>
      </c>
      <c r="G1" s="191"/>
      <c r="H1" s="191"/>
      <c r="I1" s="191"/>
      <c r="J1" s="191"/>
    </row>
    <row r="2" spans="1:13" s="184" customFormat="1" ht="18" customHeight="1" thickBot="1">
      <c r="A2" s="268" t="str">
        <f>"编制单位："&amp;表头!C3</f>
        <v>编制单位：</v>
      </c>
      <c r="B2" s="2754">
        <f>表头!C4</f>
        <v>43830</v>
      </c>
      <c r="C2" s="2754"/>
      <c r="D2" s="269" t="s">
        <v>60</v>
      </c>
      <c r="F2" s="849"/>
      <c r="G2" s="2755" t="str">
        <f>IF(COUNTIF(H5:H45,"OK")+COUNTIF(J5:J45,"OK")=62,"负债表审核－OK！","负债表不平请耐心核对!")</f>
        <v>负债表审核－OK！</v>
      </c>
      <c r="H2" s="2755"/>
      <c r="I2" s="849"/>
      <c r="J2" s="850"/>
    </row>
    <row r="3" spans="1:13" s="184" customFormat="1" ht="18" customHeight="1">
      <c r="A3" s="270" t="s">
        <v>59</v>
      </c>
      <c r="B3" s="271" t="s">
        <v>58</v>
      </c>
      <c r="C3" s="272" t="s">
        <v>57</v>
      </c>
      <c r="D3" s="273" t="s">
        <v>56</v>
      </c>
      <c r="F3" s="838" t="s">
        <v>168</v>
      </c>
      <c r="G3" s="837" t="s">
        <v>274</v>
      </c>
      <c r="H3" s="837" t="s">
        <v>55</v>
      </c>
      <c r="I3" s="837" t="s">
        <v>54</v>
      </c>
      <c r="J3" s="837" t="s">
        <v>115</v>
      </c>
    </row>
    <row r="4" spans="1:13" s="445" customFormat="1" ht="18" customHeight="1">
      <c r="A4" s="441" t="s">
        <v>53</v>
      </c>
      <c r="B4" s="442"/>
      <c r="C4" s="457"/>
      <c r="D4" s="2218"/>
      <c r="F4" s="839"/>
      <c r="G4" s="823"/>
      <c r="H4" s="824"/>
      <c r="I4" s="823"/>
      <c r="J4" s="824"/>
    </row>
    <row r="5" spans="1:13" s="184" customFormat="1" ht="18" customHeight="1">
      <c r="A5" s="2636" t="s">
        <v>52</v>
      </c>
      <c r="B5" s="275"/>
      <c r="C5" s="451"/>
      <c r="D5" s="2600"/>
      <c r="F5" s="859" t="s">
        <v>2559</v>
      </c>
      <c r="G5" s="829">
        <f>货币资金!E33</f>
        <v>0</v>
      </c>
      <c r="H5" s="826" t="str">
        <f>IF(ROUND(G5-C5,2)&lt;&gt;0,"不平","OK")</f>
        <v>OK</v>
      </c>
      <c r="I5" s="825">
        <f>货币资金!K33</f>
        <v>0</v>
      </c>
      <c r="J5" s="826" t="str">
        <f>IF(ROUND(I5-D5,2)&lt;&gt;0,"不平","OK")</f>
        <v>OK</v>
      </c>
    </row>
    <row r="6" spans="1:13" s="184" customFormat="1" ht="18" customHeight="1">
      <c r="A6" s="2636" t="s">
        <v>840</v>
      </c>
      <c r="B6" s="275"/>
      <c r="C6" s="451"/>
      <c r="D6" s="2600"/>
      <c r="F6" s="859" t="s">
        <v>840</v>
      </c>
      <c r="G6" s="829">
        <f>交易性金融资产!W20</f>
        <v>0</v>
      </c>
      <c r="H6" s="826" t="str">
        <f>IF(ROUND(G6-C6,2)&lt;&gt;0,"不平","OK")</f>
        <v>OK</v>
      </c>
      <c r="I6" s="825">
        <f>交易性金融资产!K20</f>
        <v>0</v>
      </c>
      <c r="J6" s="826" t="str">
        <f t="shared" ref="J6:J37" si="0">IF(ROUND(I6-D6,2)&lt;&gt;0,"不平","OK")</f>
        <v>OK</v>
      </c>
      <c r="M6" s="840"/>
    </row>
    <row r="7" spans="1:13" s="184" customFormat="1" ht="18" customHeight="1">
      <c r="A7" s="2636" t="s">
        <v>841</v>
      </c>
      <c r="B7" s="275"/>
      <c r="C7" s="451"/>
      <c r="D7" s="2600"/>
      <c r="F7" s="859" t="s">
        <v>841</v>
      </c>
      <c r="G7" s="829">
        <f>衍生金融资产!V20</f>
        <v>0</v>
      </c>
      <c r="H7" s="826" t="str">
        <f t="shared" ref="H7:H37" si="1">IF(ROUND(G7-C7,2)&lt;&gt;0,"不平","OK")</f>
        <v>OK</v>
      </c>
      <c r="I7" s="825">
        <f>衍生金融资产!J20</f>
        <v>0</v>
      </c>
      <c r="J7" s="826" t="str">
        <f t="shared" si="0"/>
        <v>OK</v>
      </c>
      <c r="L7" s="832"/>
    </row>
    <row r="8" spans="1:13" s="184" customFormat="1" ht="18" customHeight="1">
      <c r="A8" s="2636" t="s">
        <v>842</v>
      </c>
      <c r="B8" s="275"/>
      <c r="C8" s="451"/>
      <c r="D8" s="2600"/>
      <c r="F8" s="859" t="s">
        <v>842</v>
      </c>
      <c r="G8" s="829">
        <f>应收票据明细表!Q31-应收票据坏账准备!L20</f>
        <v>0</v>
      </c>
      <c r="H8" s="826" t="str">
        <f t="shared" si="1"/>
        <v>OK</v>
      </c>
      <c r="I8" s="825">
        <f>应收票据明细表!I31-应收票据坏账准备!D20</f>
        <v>0</v>
      </c>
      <c r="J8" s="826" t="str">
        <f t="shared" si="0"/>
        <v>OK</v>
      </c>
    </row>
    <row r="9" spans="1:13" s="184" customFormat="1" ht="18" customHeight="1">
      <c r="A9" s="2636" t="s">
        <v>843</v>
      </c>
      <c r="B9" s="275"/>
      <c r="C9" s="451"/>
      <c r="D9" s="2600"/>
      <c r="F9" s="859" t="s">
        <v>843</v>
      </c>
      <c r="G9" s="829">
        <f>应收账款!U40-应收账款坏账准备!L20+外币应收账款!Z30</f>
        <v>0</v>
      </c>
      <c r="H9" s="826" t="str">
        <f t="shared" si="1"/>
        <v>OK</v>
      </c>
      <c r="I9" s="825">
        <f>应收账款!G40-应收账款坏账准备!D20+外币应收账款!J30</f>
        <v>0</v>
      </c>
      <c r="J9" s="826" t="str">
        <f t="shared" si="0"/>
        <v>OK</v>
      </c>
    </row>
    <row r="10" spans="1:13" s="184" customFormat="1" ht="18" customHeight="1">
      <c r="A10" s="2636" t="s">
        <v>844</v>
      </c>
      <c r="B10" s="275"/>
      <c r="C10" s="451"/>
      <c r="D10" s="2600"/>
      <c r="F10" s="859" t="s">
        <v>844</v>
      </c>
      <c r="G10" s="829">
        <f>应收款项融资!J20-应收款项融资减值准备!G25</f>
        <v>0</v>
      </c>
      <c r="H10" s="826" t="str">
        <f t="shared" si="1"/>
        <v>OK</v>
      </c>
      <c r="I10" s="825">
        <f>应收款项融资!E20-应收款项融资减值准备!G11</f>
        <v>0</v>
      </c>
      <c r="J10" s="826" t="str">
        <f t="shared" si="0"/>
        <v>OK</v>
      </c>
    </row>
    <row r="11" spans="1:13" s="184" customFormat="1" ht="18" customHeight="1">
      <c r="A11" s="2636" t="s">
        <v>845</v>
      </c>
      <c r="B11" s="275"/>
      <c r="C11" s="451"/>
      <c r="D11" s="2600"/>
      <c r="F11" s="859" t="s">
        <v>845</v>
      </c>
      <c r="G11" s="829">
        <f>预付款项!R30+'外币预付款项 '!W30</f>
        <v>0</v>
      </c>
      <c r="H11" s="826" t="str">
        <f t="shared" si="1"/>
        <v>OK</v>
      </c>
      <c r="I11" s="825">
        <f>预付款项!H30+'外币预付款项 '!K30</f>
        <v>0</v>
      </c>
      <c r="J11" s="826" t="str">
        <f t="shared" si="0"/>
        <v>OK</v>
      </c>
    </row>
    <row r="12" spans="1:13" s="184" customFormat="1" ht="18" customHeight="1">
      <c r="A12" s="2636" t="s">
        <v>846</v>
      </c>
      <c r="B12" s="275"/>
      <c r="C12" s="451"/>
      <c r="D12" s="2600"/>
      <c r="F12" s="859" t="s">
        <v>2560</v>
      </c>
      <c r="G12" s="829">
        <f>应收利息!L20-其他应收款坏账准备!G25+应收股利!K20-其他应收款坏账准备!K25+其他应收款!V41-其他应收款坏账准备!O25+外币其他应收款!AA30</f>
        <v>0</v>
      </c>
      <c r="H12" s="826" t="str">
        <f t="shared" si="1"/>
        <v>OK</v>
      </c>
      <c r="I12" s="825">
        <f>应收利息!G20-其他应收款坏账准备!G11+应收股利!F20-其他应收款坏账准备!K11+其他应收款!H41-其他应收款坏账准备!O11+外币其他应收款!K30</f>
        <v>0</v>
      </c>
      <c r="J12" s="826" t="str">
        <f t="shared" si="0"/>
        <v>OK</v>
      </c>
    </row>
    <row r="13" spans="1:13" s="184" customFormat="1" ht="18" customHeight="1">
      <c r="A13" s="2636" t="s">
        <v>847</v>
      </c>
      <c r="B13" s="275"/>
      <c r="C13" s="451"/>
      <c r="D13" s="2600"/>
      <c r="F13" s="859" t="s">
        <v>847</v>
      </c>
      <c r="G13" s="829">
        <f>存货!I24-存货!J43</f>
        <v>0</v>
      </c>
      <c r="H13" s="826" t="str">
        <f t="shared" si="1"/>
        <v>OK</v>
      </c>
      <c r="I13" s="825">
        <f>存货!D24-存货!D43</f>
        <v>0</v>
      </c>
      <c r="J13" s="826" t="str">
        <f t="shared" si="0"/>
        <v>OK</v>
      </c>
    </row>
    <row r="14" spans="1:13" s="184" customFormat="1" ht="18" customHeight="1">
      <c r="A14" s="2636" t="s">
        <v>851</v>
      </c>
      <c r="B14" s="275"/>
      <c r="C14" s="451"/>
      <c r="D14" s="2600"/>
      <c r="F14" s="859" t="s">
        <v>851</v>
      </c>
      <c r="G14" s="829">
        <f>合同资产!J20-合同资产坏账准备!L20</f>
        <v>0</v>
      </c>
      <c r="H14" s="826" t="str">
        <f t="shared" si="1"/>
        <v>OK</v>
      </c>
      <c r="I14" s="825">
        <f>合同资产!E20-合同资产坏账准备!D20</f>
        <v>0</v>
      </c>
      <c r="J14" s="826" t="str">
        <f t="shared" si="0"/>
        <v>OK</v>
      </c>
    </row>
    <row r="15" spans="1:13" s="184" customFormat="1" ht="18" customHeight="1">
      <c r="A15" s="2636" t="s">
        <v>848</v>
      </c>
      <c r="B15" s="275"/>
      <c r="C15" s="451"/>
      <c r="D15" s="2600"/>
      <c r="F15" s="859" t="s">
        <v>848</v>
      </c>
      <c r="G15" s="829">
        <f>持有待售资产!L15</f>
        <v>0</v>
      </c>
      <c r="H15" s="826" t="str">
        <f t="shared" si="1"/>
        <v>OK</v>
      </c>
      <c r="I15" s="825">
        <f>持有待售资产!G15</f>
        <v>0</v>
      </c>
      <c r="J15" s="826" t="str">
        <f t="shared" si="0"/>
        <v>OK</v>
      </c>
      <c r="M15" s="840"/>
    </row>
    <row r="16" spans="1:13" s="184" customFormat="1" ht="18" customHeight="1">
      <c r="A16" s="2636" t="s">
        <v>849</v>
      </c>
      <c r="B16" s="275"/>
      <c r="C16" s="451"/>
      <c r="D16" s="2600"/>
      <c r="F16" s="859" t="s">
        <v>849</v>
      </c>
      <c r="G16" s="829">
        <f>一年内到期的非流动资产!P14</f>
        <v>0</v>
      </c>
      <c r="H16" s="826" t="str">
        <f t="shared" si="1"/>
        <v>OK</v>
      </c>
      <c r="I16" s="825">
        <f>一年内到期的非流动资产!K14</f>
        <v>0</v>
      </c>
      <c r="J16" s="826" t="str">
        <f t="shared" si="0"/>
        <v>OK</v>
      </c>
    </row>
    <row r="17" spans="1:10" s="184" customFormat="1" ht="18" customHeight="1">
      <c r="A17" s="2636" t="s">
        <v>850</v>
      </c>
      <c r="B17" s="275"/>
      <c r="C17" s="451"/>
      <c r="D17" s="2600"/>
      <c r="F17" s="860" t="s">
        <v>1386</v>
      </c>
      <c r="G17" s="829">
        <f>其他流动资产!K14</f>
        <v>0</v>
      </c>
      <c r="H17" s="826" t="str">
        <f t="shared" si="1"/>
        <v>OK</v>
      </c>
      <c r="I17" s="825">
        <f>其他流动资产!F14</f>
        <v>0</v>
      </c>
      <c r="J17" s="826" t="str">
        <f t="shared" si="0"/>
        <v>OK</v>
      </c>
    </row>
    <row r="18" spans="1:10" s="445" customFormat="1" ht="18" customHeight="1">
      <c r="A18" s="446" t="s">
        <v>40</v>
      </c>
      <c r="B18" s="442"/>
      <c r="C18" s="452">
        <f>SUM(C5:C17)</f>
        <v>0</v>
      </c>
      <c r="D18" s="2606">
        <f>SUM(D5:D17)</f>
        <v>0</v>
      </c>
      <c r="F18" s="861"/>
      <c r="G18" s="830"/>
      <c r="H18" s="826"/>
      <c r="I18" s="823"/>
      <c r="J18" s="826"/>
    </row>
    <row r="19" spans="1:10" s="184" customFormat="1" ht="18" customHeight="1">
      <c r="A19" s="274" t="s">
        <v>39</v>
      </c>
      <c r="B19" s="275"/>
      <c r="C19" s="453"/>
      <c r="D19" s="2601"/>
      <c r="F19" s="861"/>
      <c r="G19" s="829"/>
      <c r="H19" s="826"/>
      <c r="I19" s="827"/>
      <c r="J19" s="826"/>
    </row>
    <row r="20" spans="1:10" s="184" customFormat="1" ht="18" customHeight="1">
      <c r="A20" s="2636" t="s">
        <v>852</v>
      </c>
      <c r="B20" s="275"/>
      <c r="C20" s="451"/>
      <c r="D20" s="2600"/>
      <c r="F20" s="859" t="s">
        <v>2561</v>
      </c>
      <c r="G20" s="829">
        <f>债权投资!AG20</f>
        <v>0</v>
      </c>
      <c r="H20" s="826" t="str">
        <f t="shared" si="1"/>
        <v>OK</v>
      </c>
      <c r="I20" s="825">
        <f>债权投资!M20</f>
        <v>0</v>
      </c>
      <c r="J20" s="826" t="str">
        <f t="shared" si="0"/>
        <v>OK</v>
      </c>
    </row>
    <row r="21" spans="1:10" s="184" customFormat="1" ht="18" customHeight="1">
      <c r="A21" s="2636" t="s">
        <v>853</v>
      </c>
      <c r="B21" s="275"/>
      <c r="C21" s="451"/>
      <c r="D21" s="2600"/>
      <c r="F21" s="859" t="s">
        <v>2562</v>
      </c>
      <c r="G21" s="829">
        <f>其他债权投资!AG20</f>
        <v>0</v>
      </c>
      <c r="H21" s="826" t="str">
        <f t="shared" si="1"/>
        <v>OK</v>
      </c>
      <c r="I21" s="825">
        <f>其他债权投资!M20</f>
        <v>0</v>
      </c>
      <c r="J21" s="826" t="str">
        <f t="shared" si="0"/>
        <v>OK</v>
      </c>
    </row>
    <row r="22" spans="1:10" s="184" customFormat="1" ht="18" customHeight="1">
      <c r="A22" s="2636" t="s">
        <v>854</v>
      </c>
      <c r="B22" s="275"/>
      <c r="C22" s="451"/>
      <c r="D22" s="2600"/>
      <c r="F22" s="859" t="s">
        <v>854</v>
      </c>
      <c r="G22" s="829">
        <f>长期应收款!L14+外币长期应收款!R15-长期应收款坏账准备明细!L20</f>
        <v>0</v>
      </c>
      <c r="H22" s="826" t="str">
        <f t="shared" si="1"/>
        <v>OK</v>
      </c>
      <c r="I22" s="825">
        <f>长期应收款!G14+外币长期应收款!J15-长期应收款坏账准备明细!D20</f>
        <v>0</v>
      </c>
      <c r="J22" s="826" t="str">
        <f t="shared" si="0"/>
        <v>OK</v>
      </c>
    </row>
    <row r="23" spans="1:10" s="184" customFormat="1" ht="18" customHeight="1">
      <c r="A23" s="2636" t="s">
        <v>855</v>
      </c>
      <c r="B23" s="275"/>
      <c r="C23" s="451"/>
      <c r="D23" s="2600"/>
      <c r="F23" s="859" t="s">
        <v>855</v>
      </c>
      <c r="G23" s="829">
        <f>长期股权投资!AE23</f>
        <v>0</v>
      </c>
      <c r="H23" s="826" t="str">
        <f t="shared" si="1"/>
        <v>OK</v>
      </c>
      <c r="I23" s="825">
        <f>长期股权投资!K23</f>
        <v>0</v>
      </c>
      <c r="J23" s="826" t="str">
        <f t="shared" si="0"/>
        <v>OK</v>
      </c>
    </row>
    <row r="24" spans="1:10" s="184" customFormat="1" ht="18" customHeight="1">
      <c r="A24" s="2636" t="s">
        <v>856</v>
      </c>
      <c r="B24" s="275"/>
      <c r="C24" s="451"/>
      <c r="D24" s="2600"/>
      <c r="F24" s="859" t="s">
        <v>856</v>
      </c>
      <c r="G24" s="829">
        <f>其他权益工具投资!Z20</f>
        <v>0</v>
      </c>
      <c r="H24" s="826" t="str">
        <f t="shared" si="1"/>
        <v>OK</v>
      </c>
      <c r="I24" s="825">
        <f>其他权益工具投资!K20</f>
        <v>0</v>
      </c>
      <c r="J24" s="826" t="str">
        <f t="shared" si="0"/>
        <v>OK</v>
      </c>
    </row>
    <row r="25" spans="1:10" s="184" customFormat="1" ht="18" customHeight="1">
      <c r="A25" s="2636" t="s">
        <v>857</v>
      </c>
      <c r="B25" s="275"/>
      <c r="C25" s="451"/>
      <c r="D25" s="2600"/>
      <c r="F25" s="859" t="s">
        <v>857</v>
      </c>
      <c r="G25" s="829">
        <f>其他非流动金融资产!W20</f>
        <v>0</v>
      </c>
      <c r="H25" s="826" t="str">
        <f t="shared" si="1"/>
        <v>OK</v>
      </c>
      <c r="I25" s="825">
        <f>其他非流动金融资产!K20</f>
        <v>0</v>
      </c>
      <c r="J25" s="826" t="str">
        <f t="shared" si="0"/>
        <v>OK</v>
      </c>
    </row>
    <row r="26" spans="1:10" s="184" customFormat="1" ht="18" customHeight="1">
      <c r="A26" s="2636" t="s">
        <v>858</v>
      </c>
      <c r="B26" s="275"/>
      <c r="C26" s="451"/>
      <c r="D26" s="2600"/>
      <c r="F26" s="859" t="s">
        <v>858</v>
      </c>
      <c r="G26" s="829">
        <f>'投资性房地产(成本模式)'!I21+'投资性房地产(上市公司成本模式) '!F114+'投资性房地产(上市公司公允价值模式)'!F22</f>
        <v>0</v>
      </c>
      <c r="H26" s="826" t="str">
        <f t="shared" si="1"/>
        <v>OK</v>
      </c>
      <c r="I26" s="825">
        <f>'投资性房地产(成本模式)'!D21+'投资性房地产(上市公司成本模式) '!F115+'投资性房地产(上市公司公允价值模式)'!F11</f>
        <v>0</v>
      </c>
      <c r="J26" s="826" t="str">
        <f t="shared" si="0"/>
        <v>OK</v>
      </c>
    </row>
    <row r="27" spans="1:10" s="184" customFormat="1" ht="18" customHeight="1">
      <c r="A27" s="2636" t="s">
        <v>859</v>
      </c>
      <c r="B27" s="275"/>
      <c r="C27" s="451"/>
      <c r="D27" s="2600"/>
      <c r="F27" s="859" t="s">
        <v>859</v>
      </c>
      <c r="G27" s="829">
        <f>固定资产!I38+'固定资产 (上市公司)'!G104+固定资产清理!J19</f>
        <v>0</v>
      </c>
      <c r="H27" s="826" t="str">
        <f t="shared" si="1"/>
        <v>OK</v>
      </c>
      <c r="I27" s="825">
        <f>固定资产!D38+'固定资产 (上市公司)'!G105+固定资产清理!E19</f>
        <v>0</v>
      </c>
      <c r="J27" s="826" t="str">
        <f t="shared" si="0"/>
        <v>OK</v>
      </c>
    </row>
    <row r="28" spans="1:10" s="184" customFormat="1" ht="18" customHeight="1">
      <c r="A28" s="2636" t="s">
        <v>860</v>
      </c>
      <c r="B28" s="275"/>
      <c r="C28" s="451"/>
      <c r="D28" s="2600"/>
      <c r="F28" s="859" t="s">
        <v>860</v>
      </c>
      <c r="G28" s="829">
        <f>在建工程!R19+在建工程!K28-在建工程减值准备!J15</f>
        <v>0</v>
      </c>
      <c r="H28" s="826" t="str">
        <f t="shared" si="1"/>
        <v>OK</v>
      </c>
      <c r="I28" s="825">
        <f>在建工程!F19+在建工程!F28-在建工程减值准备!D15</f>
        <v>0</v>
      </c>
      <c r="J28" s="826" t="str">
        <f t="shared" si="0"/>
        <v>OK</v>
      </c>
    </row>
    <row r="29" spans="1:10" s="184" customFormat="1" ht="18" customHeight="1">
      <c r="A29" s="2636" t="s">
        <v>861</v>
      </c>
      <c r="B29" s="275"/>
      <c r="C29" s="451"/>
      <c r="D29" s="2600"/>
      <c r="F29" s="859" t="s">
        <v>861</v>
      </c>
      <c r="G29" s="829">
        <f>生产性生物资产!J20+'生产性生物资产 (上市公司)'!F110</f>
        <v>0</v>
      </c>
      <c r="H29" s="826" t="str">
        <f t="shared" si="1"/>
        <v>OK</v>
      </c>
      <c r="I29" s="825">
        <f>生产性生物资产!D20+'生产性生物资产 (上市公司)'!F111</f>
        <v>0</v>
      </c>
      <c r="J29" s="826" t="str">
        <f t="shared" si="0"/>
        <v>OK</v>
      </c>
    </row>
    <row r="30" spans="1:10" s="184" customFormat="1" ht="18" customHeight="1">
      <c r="A30" s="2636" t="s">
        <v>862</v>
      </c>
      <c r="B30" s="275"/>
      <c r="C30" s="451"/>
      <c r="D30" s="2600"/>
      <c r="F30" s="859" t="s">
        <v>862</v>
      </c>
      <c r="G30" s="829">
        <f>'油气资产 (上市公司)'!I19+'油气资产 (上市公司)'!F101</f>
        <v>0</v>
      </c>
      <c r="H30" s="826" t="str">
        <f t="shared" si="1"/>
        <v>OK</v>
      </c>
      <c r="I30" s="825">
        <f>油气资产!D20+'油气资产 (上市公司)'!F102</f>
        <v>0</v>
      </c>
      <c r="J30" s="826" t="str">
        <f t="shared" si="0"/>
        <v>OK</v>
      </c>
    </row>
    <row r="31" spans="1:10" s="184" customFormat="1" ht="18" customHeight="1">
      <c r="A31" s="2636" t="s">
        <v>863</v>
      </c>
      <c r="B31" s="275"/>
      <c r="C31" s="451"/>
      <c r="D31" s="2600"/>
      <c r="F31" s="859" t="s">
        <v>863</v>
      </c>
      <c r="G31" s="829">
        <f>使用权资产!G104</f>
        <v>0</v>
      </c>
      <c r="H31" s="826" t="str">
        <f t="shared" si="1"/>
        <v>OK</v>
      </c>
      <c r="I31" s="825">
        <f>使用权资产!G105</f>
        <v>0</v>
      </c>
      <c r="J31" s="826" t="str">
        <f t="shared" si="0"/>
        <v>OK</v>
      </c>
    </row>
    <row r="32" spans="1:10" s="184" customFormat="1" ht="18" customHeight="1">
      <c r="A32" s="2636" t="s">
        <v>864</v>
      </c>
      <c r="B32" s="275"/>
      <c r="C32" s="451"/>
      <c r="D32" s="2600"/>
      <c r="F32" s="859" t="s">
        <v>864</v>
      </c>
      <c r="G32" s="829">
        <f>无形资产!I38+'无形资产 (上市公司)'!F104</f>
        <v>0</v>
      </c>
      <c r="H32" s="826" t="str">
        <f t="shared" si="1"/>
        <v>OK</v>
      </c>
      <c r="I32" s="825">
        <f>无形资产!D38+'无形资产 (上市公司)'!F105</f>
        <v>0</v>
      </c>
      <c r="J32" s="826" t="str">
        <f t="shared" si="0"/>
        <v>OK</v>
      </c>
    </row>
    <row r="33" spans="1:10" s="184" customFormat="1" ht="18" customHeight="1">
      <c r="A33" s="2636" t="s">
        <v>865</v>
      </c>
      <c r="B33" s="275"/>
      <c r="C33" s="451"/>
      <c r="D33" s="2600"/>
      <c r="F33" s="859" t="s">
        <v>865</v>
      </c>
      <c r="G33" s="829">
        <f>开发支出!T20-开发支出减值准备!J15</f>
        <v>0</v>
      </c>
      <c r="H33" s="826" t="str">
        <f t="shared" si="1"/>
        <v>OK</v>
      </c>
      <c r="I33" s="825">
        <f>开发支出!J20-开发支出减值准备!D15</f>
        <v>0</v>
      </c>
      <c r="J33" s="826" t="str">
        <f t="shared" si="0"/>
        <v>OK</v>
      </c>
    </row>
    <row r="34" spans="1:10" s="184" customFormat="1" ht="18" customHeight="1">
      <c r="A34" s="2636" t="s">
        <v>866</v>
      </c>
      <c r="B34" s="275"/>
      <c r="C34" s="451"/>
      <c r="D34" s="2600"/>
      <c r="F34" s="859" t="s">
        <v>866</v>
      </c>
      <c r="G34" s="829">
        <f>商誉!J22</f>
        <v>0</v>
      </c>
      <c r="H34" s="826" t="str">
        <f t="shared" si="1"/>
        <v>OK</v>
      </c>
      <c r="I34" s="825">
        <f>商誉!E22</f>
        <v>0</v>
      </c>
      <c r="J34" s="826" t="str">
        <f t="shared" si="0"/>
        <v>OK</v>
      </c>
    </row>
    <row r="35" spans="1:10" s="184" customFormat="1" ht="18" customHeight="1">
      <c r="A35" s="2636" t="s">
        <v>867</v>
      </c>
      <c r="B35" s="275"/>
      <c r="C35" s="451"/>
      <c r="D35" s="2600"/>
      <c r="F35" s="859" t="s">
        <v>867</v>
      </c>
      <c r="G35" s="831">
        <f>长期待摊费用!N20</f>
        <v>0</v>
      </c>
      <c r="H35" s="826" t="str">
        <f t="shared" si="1"/>
        <v>OK</v>
      </c>
      <c r="I35" s="828">
        <f>长期待摊费用!H20</f>
        <v>0</v>
      </c>
      <c r="J35" s="826" t="str">
        <f t="shared" si="0"/>
        <v>OK</v>
      </c>
    </row>
    <row r="36" spans="1:10" s="184" customFormat="1" ht="18" customHeight="1">
      <c r="A36" s="2636" t="s">
        <v>868</v>
      </c>
      <c r="B36" s="275"/>
      <c r="C36" s="451"/>
      <c r="D36" s="2600"/>
      <c r="F36" s="859" t="s">
        <v>868</v>
      </c>
      <c r="G36" s="831">
        <f>递延所得税资产!G40</f>
        <v>0</v>
      </c>
      <c r="H36" s="826" t="str">
        <f t="shared" si="1"/>
        <v>OK</v>
      </c>
      <c r="I36" s="828">
        <f>递延所得税资产!L40</f>
        <v>0</v>
      </c>
      <c r="J36" s="826" t="str">
        <f t="shared" si="0"/>
        <v>OK</v>
      </c>
    </row>
    <row r="37" spans="1:10" s="184" customFormat="1" ht="18" customHeight="1">
      <c r="A37" s="2636" t="s">
        <v>869</v>
      </c>
      <c r="B37" s="275"/>
      <c r="C37" s="451"/>
      <c r="D37" s="2600"/>
      <c r="F37" s="859" t="s">
        <v>869</v>
      </c>
      <c r="G37" s="831">
        <f>其他非流动资产!K14</f>
        <v>0</v>
      </c>
      <c r="H37" s="826" t="str">
        <f t="shared" si="1"/>
        <v>OK</v>
      </c>
      <c r="I37" s="828">
        <f>其他非流动资产!F14</f>
        <v>0</v>
      </c>
      <c r="J37" s="826" t="str">
        <f t="shared" si="0"/>
        <v>OK</v>
      </c>
    </row>
    <row r="38" spans="1:10" s="445" customFormat="1" ht="18" customHeight="1">
      <c r="A38" s="446" t="s">
        <v>22</v>
      </c>
      <c r="B38" s="442"/>
      <c r="C38" s="452">
        <f>SUM(C20:C37)</f>
        <v>0</v>
      </c>
      <c r="D38" s="2606">
        <f>SUM(D20:D37)</f>
        <v>0</v>
      </c>
      <c r="F38" s="862"/>
      <c r="G38" s="823"/>
      <c r="H38" s="826"/>
      <c r="I38" s="823"/>
      <c r="J38" s="826"/>
    </row>
    <row r="39" spans="1:10" s="445" customFormat="1" ht="18" customHeight="1" thickBot="1">
      <c r="A39" s="447" t="s">
        <v>21</v>
      </c>
      <c r="B39" s="448"/>
      <c r="C39" s="2607">
        <f>C18+C38</f>
        <v>0</v>
      </c>
      <c r="D39" s="2608">
        <f>D18+D38</f>
        <v>0</v>
      </c>
      <c r="F39" s="851"/>
      <c r="G39" s="823"/>
      <c r="H39" s="826"/>
      <c r="I39" s="823"/>
      <c r="J39" s="826"/>
    </row>
    <row r="40" spans="1:10" s="184" customFormat="1" ht="18" customHeight="1">
      <c r="A40" s="873" t="str">
        <f>表头!$B$10&amp;":"&amp;表头!$C$10</f>
        <v>法定代表人:</v>
      </c>
      <c r="B40" s="873" t="str">
        <f>表头!$B$8&amp;":"&amp;表头!$C$8</f>
        <v>主管会计工作负责人:</v>
      </c>
      <c r="C40" s="873"/>
      <c r="D40" s="873" t="str">
        <f>表头!$B$9&amp;":"&amp;表头!$C$9</f>
        <v>会计机构负责人:</v>
      </c>
      <c r="E40" s="186"/>
      <c r="F40" s="857"/>
      <c r="G40" s="192"/>
      <c r="H40" s="826"/>
      <c r="I40" s="192"/>
      <c r="J40" s="826"/>
    </row>
    <row r="41" spans="1:10" ht="12" customHeight="1">
      <c r="A41" s="262"/>
      <c r="B41" s="263"/>
      <c r="C41" s="264"/>
      <c r="D41" s="264"/>
      <c r="F41" s="858"/>
    </row>
    <row r="42" spans="1:10" ht="12" customHeight="1">
      <c r="A42" s="262"/>
      <c r="B42" s="263"/>
      <c r="C42" s="264"/>
      <c r="D42" s="264"/>
      <c r="F42" s="858"/>
    </row>
    <row r="43" spans="1:10" ht="12" customHeight="1">
      <c r="A43" s="262"/>
      <c r="B43" s="263"/>
      <c r="C43" s="264"/>
      <c r="D43" s="264"/>
    </row>
  </sheetData>
  <mergeCells count="3">
    <mergeCell ref="A1:D1"/>
    <mergeCell ref="B2:C2"/>
    <mergeCell ref="G2:H2"/>
  </mergeCells>
  <phoneticPr fontId="5" type="noConversion"/>
  <conditionalFormatting sqref="H5:H40">
    <cfRule type="expression" dxfId="27" priority="2">
      <formula>$C5-$G5&lt;&gt;0</formula>
    </cfRule>
  </conditionalFormatting>
  <conditionalFormatting sqref="J5:J40">
    <cfRule type="expression" dxfId="26" priority="1">
      <formula>$D5-$I5&lt;&gt;0</formula>
    </cfRule>
  </conditionalFormatting>
  <hyperlinks>
    <hyperlink ref="F5" location="货币资金!A1" display="货币资金"/>
    <hyperlink ref="F6" location="交易性金融资产!A1" display="交易性金融资产"/>
    <hyperlink ref="F7" location="衍生金融资产!A1" display="衍生金融资产"/>
    <hyperlink ref="F8" location="应收票据明细表!A1" display="应收票据"/>
    <hyperlink ref="F9" location="应收账款!A1" display="应收账款"/>
    <hyperlink ref="F10" location="应收款项融资!A1" display="应收款项融资"/>
    <hyperlink ref="F11" location="预付款项!A1" display="预付款项"/>
    <hyperlink ref="F12" location="其他应收款!A1" display="其他应收款"/>
    <hyperlink ref="F13" location="存货!A1" display="存货"/>
    <hyperlink ref="F14" location="合同资产!A1" display="合同资产"/>
    <hyperlink ref="F15" location="持有待售资产!A1" display="持有待售资产"/>
    <hyperlink ref="F16" location="一年内到期的非流动资产!A1" display="一年内到期的非流动资产"/>
    <hyperlink ref="F20" location="债权投资!A1" display="债权投资"/>
    <hyperlink ref="F21" location="其他债权投资!A1" display="其他债权投资"/>
    <hyperlink ref="F22" location="长期应收款!A1" display="长期应收款"/>
    <hyperlink ref="F23" location="长期股权投资!A1" display="长期股权投资"/>
    <hyperlink ref="F24" location="其他权益工具投资!A1" display="其他权益工具投资"/>
    <hyperlink ref="F25" location="其他非流动金融资产!A1" display="其他非流动金融资产"/>
    <hyperlink ref="F26" location="'投资性房地产(成本模式)'!A1" display="投资性房地产"/>
    <hyperlink ref="F27" location="固定资产!A1" display="固定资产"/>
    <hyperlink ref="F28" location="在建工程!A1" display="在建工程"/>
    <hyperlink ref="F29" location="生产性生物资产!A1" display="生产性生物资产"/>
    <hyperlink ref="F30" location="油气资产!A1" display="油气资产"/>
    <hyperlink ref="F31" location="使用权资产!A1" display="使用权资产"/>
    <hyperlink ref="F32" location="无形资产!A1" display="无形资产"/>
    <hyperlink ref="F33" location="开发支出!A1" display="开发支出"/>
    <hyperlink ref="F34" location="商誉!A1" display="商誉"/>
    <hyperlink ref="F35" location="长期待摊费用!A1" display="长期待摊费用"/>
    <hyperlink ref="F36" location="递延所得税资产!A1" display="递延所得税资产"/>
    <hyperlink ref="F37" location="其他非流动资产!A1" display="其他非流动资产"/>
    <hyperlink ref="F17" location="其他流动资产!A1" display="其他流动资产"/>
  </hyperlinks>
  <printOptions horizontalCentered="1"/>
  <pageMargins left="0.39370078740157483" right="0.39370078740157483" top="0.78740157480314965" bottom="0.39370078740157483" header="0.39370078740157483" footer="0.59055118110236227"/>
  <pageSetup paperSize="9" scale="92" orientation="portrait" blackAndWhite="1" r:id="rId1"/>
  <headerFooter alignWithMargins="0">
    <oddFooter xml:space="preserve">&amp;C&amp;10 - 5 - </oddFooter>
  </headerFooter>
  <rowBreaks count="1" manualBreakCount="1">
    <brk id="39"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AW36"/>
  <sheetViews>
    <sheetView showZeros="0" view="pageBreakPreview" zoomScaleSheetLayoutView="100" workbookViewId="0">
      <pane xSplit="2" ySplit="6" topLeftCell="Q7" activePane="bottomRight" state="frozen"/>
      <selection activeCell="I9" sqref="I9"/>
      <selection pane="topRight" activeCell="I9" sqref="I9"/>
      <selection pane="bottomLeft" activeCell="I9" sqref="I9"/>
      <selection pane="bottomRight" activeCell="Y13" sqref="Y13"/>
    </sheetView>
  </sheetViews>
  <sheetFormatPr defaultColWidth="9.140625" defaultRowHeight="12" customHeight="1"/>
  <cols>
    <col min="1" max="1" width="5.7109375" style="311" customWidth="1"/>
    <col min="2" max="2" width="23.85546875" style="311" bestFit="1" customWidth="1"/>
    <col min="3" max="4" width="11.7109375" style="307" customWidth="1"/>
    <col min="5" max="5" width="10.5703125" style="311" customWidth="1"/>
    <col min="6" max="6" width="7.140625" style="311" customWidth="1"/>
    <col min="7" max="23" width="10.5703125" style="311" customWidth="1"/>
    <col min="24" max="27" width="10.5703125" style="223" customWidth="1"/>
    <col min="28" max="28" width="10.5703125" style="316" customWidth="1"/>
    <col min="29" max="36" width="10.5703125" style="311" customWidth="1"/>
    <col min="37" max="37" width="10.5703125" style="636" customWidth="1"/>
    <col min="38" max="45" width="9.140625" style="311"/>
    <col min="46" max="48" width="14.85546875" style="311" bestFit="1" customWidth="1"/>
    <col min="49" max="16384" width="9.140625" style="311"/>
  </cols>
  <sheetData>
    <row r="1" spans="1:49" s="312" customFormat="1" ht="15" customHeight="1">
      <c r="A1" s="2691" t="str">
        <f>HYPERLINK("#资产表审定!A1","返回资产表审定")</f>
        <v>返回资产表审定</v>
      </c>
      <c r="B1" s="2692" t="str">
        <f>HYPERLINK("#资产表原报!A1","返回资产表原报")</f>
        <v>返回资产表原报</v>
      </c>
      <c r="C1" s="606"/>
      <c r="D1" s="606"/>
      <c r="X1" s="293"/>
      <c r="Y1" s="293"/>
      <c r="Z1" s="293"/>
      <c r="AA1" s="293"/>
      <c r="AB1" s="313"/>
      <c r="AK1" s="1286"/>
    </row>
    <row r="2" spans="1:49" s="615" customFormat="1" ht="30" customHeight="1">
      <c r="A2" s="2816" t="s">
        <v>1215</v>
      </c>
      <c r="B2" s="2816"/>
      <c r="C2" s="2816"/>
      <c r="D2" s="2816"/>
      <c r="E2" s="2816"/>
      <c r="F2" s="2816"/>
      <c r="G2" s="2816"/>
      <c r="H2" s="2816"/>
      <c r="I2" s="2816"/>
      <c r="J2" s="2816"/>
      <c r="K2" s="2816"/>
      <c r="L2" s="2816"/>
      <c r="M2" s="2816"/>
      <c r="N2" s="2816"/>
      <c r="O2" s="2816"/>
      <c r="P2" s="2816"/>
      <c r="Q2" s="2816"/>
      <c r="R2" s="2816"/>
      <c r="S2" s="2816"/>
      <c r="T2" s="2816"/>
      <c r="U2" s="2047"/>
      <c r="V2" s="917"/>
      <c r="W2" s="917"/>
      <c r="X2" s="917"/>
      <c r="Y2" s="917"/>
      <c r="Z2" s="917" t="s">
        <v>1437</v>
      </c>
      <c r="AA2" s="917"/>
      <c r="AB2" s="917"/>
      <c r="AH2" s="917"/>
      <c r="AI2" s="917"/>
      <c r="AJ2" s="917"/>
      <c r="AK2" s="1287"/>
    </row>
    <row r="3" spans="1:49" s="935" customFormat="1" ht="11.25">
      <c r="A3" s="943"/>
      <c r="B3" s="943"/>
      <c r="C3" s="940"/>
      <c r="D3" s="940"/>
      <c r="E3" s="943"/>
      <c r="F3" s="943"/>
      <c r="G3" s="943"/>
      <c r="H3" s="943"/>
      <c r="I3" s="943"/>
      <c r="J3" s="943"/>
      <c r="K3" s="943"/>
      <c r="L3" s="1268"/>
      <c r="M3" s="1268"/>
      <c r="N3" s="1268"/>
      <c r="O3" s="1268"/>
      <c r="P3" s="939"/>
      <c r="Q3" s="1216"/>
      <c r="R3" s="1216"/>
      <c r="S3" s="939"/>
      <c r="T3" s="943"/>
      <c r="U3" s="943"/>
      <c r="V3" s="948"/>
      <c r="W3" s="1268"/>
      <c r="X3" s="1268"/>
      <c r="Y3" s="1268"/>
      <c r="Z3" s="1268"/>
      <c r="AA3" s="1268"/>
      <c r="AB3" s="1269"/>
      <c r="AC3" s="1268"/>
      <c r="AD3" s="1268"/>
      <c r="AE3" s="1268"/>
      <c r="AF3" s="939"/>
      <c r="AG3" s="1216"/>
      <c r="AH3" s="1216"/>
      <c r="AI3" s="939"/>
      <c r="AJ3" s="939"/>
      <c r="AK3" s="944" t="str">
        <f>"单位："&amp;表头!$C$5</f>
        <v>单位：人民币元</v>
      </c>
    </row>
    <row r="4" spans="1:49" s="951" customFormat="1">
      <c r="A4" s="1155" t="str">
        <f>"客户："&amp;表头!C3</f>
        <v>客户：</v>
      </c>
      <c r="B4" s="946"/>
      <c r="C4" s="950"/>
      <c r="D4" s="950"/>
      <c r="E4" s="946"/>
      <c r="F4" s="946"/>
      <c r="G4" s="946"/>
      <c r="H4" s="946"/>
      <c r="I4" s="946"/>
      <c r="J4" s="946"/>
      <c r="K4" s="946"/>
      <c r="L4" s="1268"/>
      <c r="M4" s="1268"/>
      <c r="N4" s="1268"/>
      <c r="O4" s="948"/>
      <c r="P4" s="950"/>
      <c r="Q4" s="950"/>
      <c r="R4" s="950"/>
      <c r="S4" s="948" t="str">
        <f>"编制人员："&amp;表头!$C$6</f>
        <v>编制人员：</v>
      </c>
      <c r="T4" s="946"/>
      <c r="U4" s="946"/>
      <c r="V4" s="948"/>
      <c r="W4" s="1268"/>
      <c r="X4" s="1268"/>
      <c r="Y4" s="1268"/>
      <c r="Z4" s="1268"/>
      <c r="AA4" s="1268"/>
      <c r="AB4" s="1269"/>
      <c r="AC4" s="1268"/>
      <c r="AD4" s="1268"/>
      <c r="AE4" s="948"/>
      <c r="AF4" s="948" t="str">
        <f>"编制人员："&amp;表头!$C$6</f>
        <v>编制人员：</v>
      </c>
      <c r="AG4" s="950"/>
      <c r="AH4" s="950"/>
      <c r="AI4" s="946"/>
      <c r="AJ4" s="950" t="s">
        <v>1460</v>
      </c>
      <c r="AK4" s="2085" t="s">
        <v>268</v>
      </c>
    </row>
    <row r="5" spans="1:49" s="951" customFormat="1" ht="11.25">
      <c r="A5" s="1155" t="str">
        <f>"报表截止日："&amp;TEXT(表头!C4,"yyyy-mm-dd")</f>
        <v>报表截止日：2019-12-31</v>
      </c>
      <c r="B5" s="946"/>
      <c r="C5" s="950"/>
      <c r="D5" s="950"/>
      <c r="E5" s="946"/>
      <c r="F5" s="946"/>
      <c r="G5" s="946"/>
      <c r="H5" s="946"/>
      <c r="I5" s="946"/>
      <c r="J5" s="946"/>
      <c r="K5" s="946"/>
      <c r="L5" s="1268"/>
      <c r="M5" s="1268"/>
      <c r="N5" s="1268"/>
      <c r="O5" s="948"/>
      <c r="P5" s="950"/>
      <c r="Q5" s="950"/>
      <c r="R5" s="950"/>
      <c r="S5" s="948" t="str">
        <f>"会计主管："&amp;表头!$C$7</f>
        <v>会计主管：</v>
      </c>
      <c r="T5" s="946"/>
      <c r="U5" s="946"/>
      <c r="V5" s="1268"/>
      <c r="W5" s="1268"/>
      <c r="X5" s="1268"/>
      <c r="Y5" s="1268"/>
      <c r="Z5" s="1268"/>
      <c r="AA5" s="1268"/>
      <c r="AB5" s="1269"/>
      <c r="AC5" s="1268"/>
      <c r="AD5" s="1268"/>
      <c r="AE5" s="948"/>
      <c r="AF5" s="948" t="str">
        <f>"会计主管："&amp;表头!$C$7</f>
        <v>会计主管：</v>
      </c>
      <c r="AG5" s="950"/>
      <c r="AH5" s="950"/>
      <c r="AI5" s="946"/>
      <c r="AJ5" s="950" t="s">
        <v>1461</v>
      </c>
      <c r="AK5" s="950"/>
    </row>
    <row r="6" spans="1:49" s="601" customFormat="1" ht="12.75" customHeight="1" thickBot="1">
      <c r="A6" s="599"/>
      <c r="B6" s="599"/>
      <c r="C6" s="607"/>
      <c r="D6" s="607"/>
      <c r="E6" s="599"/>
      <c r="F6" s="599"/>
      <c r="G6" s="599"/>
      <c r="H6" s="599"/>
      <c r="I6" s="599"/>
      <c r="J6" s="599"/>
      <c r="K6" s="599"/>
      <c r="L6" s="599"/>
      <c r="M6" s="599"/>
      <c r="N6" s="599"/>
      <c r="O6" s="599"/>
      <c r="P6" s="599"/>
      <c r="Q6" s="599"/>
      <c r="R6" s="599"/>
      <c r="S6" s="599"/>
      <c r="T6" s="599"/>
      <c r="U6" s="599"/>
      <c r="V6" s="599"/>
      <c r="W6" s="599"/>
      <c r="X6" s="599"/>
      <c r="Y6" s="599"/>
      <c r="Z6" s="599"/>
      <c r="AA6" s="599"/>
      <c r="AB6" s="600"/>
      <c r="AC6" s="599"/>
      <c r="AD6" s="599"/>
      <c r="AE6" s="599"/>
      <c r="AF6" s="599"/>
      <c r="AG6" s="599"/>
      <c r="AH6" s="599"/>
      <c r="AI6" s="599"/>
      <c r="AJ6" s="599"/>
      <c r="AK6" s="1288"/>
    </row>
    <row r="7" spans="1:49" s="616" customFormat="1" ht="11.45" customHeight="1" thickTop="1">
      <c r="A7" s="2833" t="s">
        <v>950</v>
      </c>
      <c r="B7" s="2826" t="s">
        <v>2188</v>
      </c>
      <c r="C7" s="2826" t="s">
        <v>1154</v>
      </c>
      <c r="D7" s="2879" t="s">
        <v>2187</v>
      </c>
      <c r="E7" s="2826" t="s">
        <v>995</v>
      </c>
      <c r="F7" s="2826"/>
      <c r="G7" s="2826"/>
      <c r="H7" s="2826"/>
      <c r="I7" s="2826"/>
      <c r="J7" s="2826"/>
      <c r="K7" s="2826"/>
      <c r="L7" s="2827" t="s">
        <v>830</v>
      </c>
      <c r="M7" s="2827"/>
      <c r="N7" s="2827"/>
      <c r="O7" s="2827"/>
      <c r="P7" s="2827"/>
      <c r="Q7" s="2827"/>
      <c r="R7" s="2827"/>
      <c r="S7" s="2827"/>
      <c r="T7" s="2835" t="s">
        <v>2197</v>
      </c>
      <c r="U7" s="2836" t="s">
        <v>2198</v>
      </c>
      <c r="V7" s="2826" t="s">
        <v>1163</v>
      </c>
      <c r="W7" s="2826"/>
      <c r="X7" s="2826"/>
      <c r="Y7" s="2826"/>
      <c r="Z7" s="2826"/>
      <c r="AA7" s="2826"/>
      <c r="AB7" s="2817" t="s">
        <v>828</v>
      </c>
      <c r="AC7" s="2817"/>
      <c r="AD7" s="2817"/>
      <c r="AE7" s="2817"/>
      <c r="AF7" s="2817"/>
      <c r="AG7" s="2817"/>
      <c r="AH7" s="2817"/>
      <c r="AI7" s="2817"/>
      <c r="AJ7" s="2818" t="s">
        <v>2189</v>
      </c>
      <c r="AK7" s="2831" t="s">
        <v>598</v>
      </c>
      <c r="AM7" s="306"/>
      <c r="AN7" s="616" t="s">
        <v>2199</v>
      </c>
    </row>
    <row r="8" spans="1:49" s="616" customFormat="1" ht="13.5" customHeight="1">
      <c r="A8" s="2834"/>
      <c r="B8" s="2830"/>
      <c r="C8" s="2830"/>
      <c r="D8" s="2880"/>
      <c r="E8" s="2048" t="s">
        <v>1171</v>
      </c>
      <c r="F8" s="2048" t="s">
        <v>1172</v>
      </c>
      <c r="G8" s="2048" t="s">
        <v>1045</v>
      </c>
      <c r="H8" s="2048" t="s">
        <v>2181</v>
      </c>
      <c r="I8" s="2048" t="s">
        <v>1156</v>
      </c>
      <c r="J8" s="2048" t="s">
        <v>825</v>
      </c>
      <c r="K8" s="2048" t="s">
        <v>955</v>
      </c>
      <c r="L8" s="617" t="s">
        <v>1169</v>
      </c>
      <c r="M8" s="617" t="s">
        <v>708</v>
      </c>
      <c r="N8" s="617" t="s">
        <v>824</v>
      </c>
      <c r="O8" s="617" t="s">
        <v>12</v>
      </c>
      <c r="P8" s="617" t="s">
        <v>11</v>
      </c>
      <c r="Q8" s="617" t="s">
        <v>10</v>
      </c>
      <c r="R8" s="617" t="s">
        <v>9</v>
      </c>
      <c r="S8" s="617" t="s">
        <v>8</v>
      </c>
      <c r="T8" s="2829"/>
      <c r="U8" s="2830"/>
      <c r="V8" s="2048" t="s">
        <v>1174</v>
      </c>
      <c r="W8" s="2048" t="s">
        <v>1045</v>
      </c>
      <c r="X8" s="2048" t="s">
        <v>1783</v>
      </c>
      <c r="Y8" s="2048" t="s">
        <v>1156</v>
      </c>
      <c r="Z8" s="2048" t="s">
        <v>825</v>
      </c>
      <c r="AA8" s="2048" t="s">
        <v>1162</v>
      </c>
      <c r="AB8" s="661" t="str">
        <f t="shared" ref="AB8:AI8" si="0">L8</f>
        <v>0-6个月</v>
      </c>
      <c r="AC8" s="661" t="str">
        <f t="shared" si="0"/>
        <v>6个月-1年</v>
      </c>
      <c r="AD8" s="661" t="str">
        <f t="shared" si="0"/>
        <v>1年以内小计</v>
      </c>
      <c r="AE8" s="661" t="str">
        <f t="shared" si="0"/>
        <v>1-2年</v>
      </c>
      <c r="AF8" s="661" t="str">
        <f t="shared" si="0"/>
        <v>2-3年</v>
      </c>
      <c r="AG8" s="661" t="str">
        <f t="shared" si="0"/>
        <v>3-4年</v>
      </c>
      <c r="AH8" s="661" t="str">
        <f t="shared" si="0"/>
        <v>4-5年</v>
      </c>
      <c r="AI8" s="661" t="str">
        <f t="shared" si="0"/>
        <v>5年以上</v>
      </c>
      <c r="AJ8" s="2819"/>
      <c r="AK8" s="2832"/>
      <c r="AM8" s="517" t="s">
        <v>2179</v>
      </c>
      <c r="AN8" s="661" t="s">
        <v>12</v>
      </c>
      <c r="AO8" s="661" t="s">
        <v>11</v>
      </c>
      <c r="AP8" s="661" t="s">
        <v>10</v>
      </c>
      <c r="AQ8" s="661" t="s">
        <v>9</v>
      </c>
      <c r="AR8" s="661" t="s">
        <v>8</v>
      </c>
      <c r="AT8" s="616" t="s">
        <v>2624</v>
      </c>
      <c r="AU8" s="616" t="s">
        <v>2625</v>
      </c>
      <c r="AV8" s="616" t="s">
        <v>2626</v>
      </c>
      <c r="AW8" s="616" t="s">
        <v>2627</v>
      </c>
    </row>
    <row r="9" spans="1:49" s="602" customFormat="1" ht="15" customHeight="1">
      <c r="A9" s="1980">
        <v>1</v>
      </c>
      <c r="B9" s="605"/>
      <c r="C9" s="608"/>
      <c r="D9" s="608"/>
      <c r="E9" s="1275"/>
      <c r="F9" s="1275"/>
      <c r="G9" s="1292"/>
      <c r="H9" s="1292"/>
      <c r="I9" s="1277">
        <f>IF(H9&gt;0,0,-H9)</f>
        <v>0</v>
      </c>
      <c r="J9" s="1276"/>
      <c r="K9" s="1277">
        <f>H9+I9+J9</f>
        <v>0</v>
      </c>
      <c r="L9" s="1278"/>
      <c r="M9" s="1278"/>
      <c r="N9" s="1279">
        <f>SUM(L9:M9)</f>
        <v>0</v>
      </c>
      <c r="O9" s="1278"/>
      <c r="P9" s="1278"/>
      <c r="Q9" s="1278"/>
      <c r="R9" s="1278"/>
      <c r="S9" s="1278"/>
      <c r="T9" s="1278"/>
      <c r="U9" s="1278"/>
      <c r="V9" s="1284">
        <f t="shared" ref="V9:V28" si="1">E9+T9-U9</f>
        <v>0</v>
      </c>
      <c r="W9" s="1293"/>
      <c r="X9" s="1293"/>
      <c r="Y9" s="1279">
        <f>IF(X9&gt;0,0,-X9)</f>
        <v>0</v>
      </c>
      <c r="Z9" s="1280"/>
      <c r="AA9" s="1279">
        <f>SUM(X9:Z9)</f>
        <v>0</v>
      </c>
      <c r="AB9" s="1281"/>
      <c r="AC9" s="1281"/>
      <c r="AD9" s="1279">
        <f>AB9+AC9</f>
        <v>0</v>
      </c>
      <c r="AE9" s="1281"/>
      <c r="AF9" s="1281"/>
      <c r="AG9" s="1281"/>
      <c r="AH9" s="1281"/>
      <c r="AI9" s="1281"/>
      <c r="AJ9" s="1278"/>
      <c r="AK9" s="1981"/>
      <c r="AM9" s="224">
        <f>SUM(AD9:AI9)-AA9</f>
        <v>0</v>
      </c>
      <c r="AN9" s="602" t="b">
        <f>IF(AE9&lt;=N9,TRUE,FALSE)</f>
        <v>1</v>
      </c>
      <c r="AO9" s="602" t="b">
        <f t="shared" ref="AO9:AQ24" si="2">IF(AF9&lt;=O9,TRUE,FALSE)</f>
        <v>1</v>
      </c>
      <c r="AP9" s="602" t="b">
        <f t="shared" si="2"/>
        <v>1</v>
      </c>
      <c r="AQ9" s="602" t="b">
        <f t="shared" si="2"/>
        <v>1</v>
      </c>
      <c r="AR9" s="602" t="b">
        <f>IF(AI9&lt;=R9+S9,TRUE,FALSE)</f>
        <v>1</v>
      </c>
      <c r="AT9" s="2721">
        <f>H9-N9-O9-P9-Q9-R9-S9</f>
        <v>0</v>
      </c>
      <c r="AU9" s="2721">
        <f>K9-N9-O9-P9-Q9-R9-S9</f>
        <v>0</v>
      </c>
      <c r="AV9" s="2721">
        <f>X9-AD9-AE9-AF9-AG9-AH9-AI9</f>
        <v>0</v>
      </c>
      <c r="AW9" s="2721">
        <f>AA9-AD9-AE9-AF9-AG9-AH9-AI9</f>
        <v>0</v>
      </c>
    </row>
    <row r="10" spans="1:49" s="602" customFormat="1" ht="15" customHeight="1">
      <c r="A10" s="1980">
        <v>2</v>
      </c>
      <c r="B10" s="605"/>
      <c r="C10" s="608"/>
      <c r="D10" s="608"/>
      <c r="E10" s="1275"/>
      <c r="F10" s="1275"/>
      <c r="G10" s="1292"/>
      <c r="H10" s="1292"/>
      <c r="I10" s="1277">
        <f t="shared" ref="I10:I28" si="3">IF(H10&gt;0,0,-H10)</f>
        <v>0</v>
      </c>
      <c r="J10" s="1276"/>
      <c r="K10" s="1277">
        <f t="shared" ref="K10:K28" si="4">H10+I10+J10</f>
        <v>0</v>
      </c>
      <c r="L10" s="1278"/>
      <c r="M10" s="1278"/>
      <c r="N10" s="1279">
        <f t="shared" ref="N10:N28" si="5">SUM(L10:M10)</f>
        <v>0</v>
      </c>
      <c r="O10" s="1278"/>
      <c r="P10" s="1278"/>
      <c r="Q10" s="1278"/>
      <c r="R10" s="1278"/>
      <c r="S10" s="1278"/>
      <c r="T10" s="1278"/>
      <c r="U10" s="1278"/>
      <c r="V10" s="1284">
        <f t="shared" si="1"/>
        <v>0</v>
      </c>
      <c r="W10" s="1293"/>
      <c r="X10" s="1293"/>
      <c r="Y10" s="1279">
        <f t="shared" ref="Y10:Y28" si="6">IF(X10&gt;0,0,-X10)</f>
        <v>0</v>
      </c>
      <c r="Z10" s="1280"/>
      <c r="AA10" s="1279">
        <f t="shared" ref="AA10:AA28" si="7">SUM(X10:Z10)</f>
        <v>0</v>
      </c>
      <c r="AB10" s="1281"/>
      <c r="AC10" s="1281"/>
      <c r="AD10" s="1279">
        <f t="shared" ref="AD10:AD28" si="8">AB10+AC10</f>
        <v>0</v>
      </c>
      <c r="AE10" s="1281"/>
      <c r="AF10" s="1281"/>
      <c r="AG10" s="1281"/>
      <c r="AH10" s="1281"/>
      <c r="AI10" s="1281"/>
      <c r="AJ10" s="1278"/>
      <c r="AK10" s="1981"/>
      <c r="AM10" s="224">
        <f t="shared" ref="AM10:AM28" si="9">SUM(AD10:AI10)-AA10</f>
        <v>0</v>
      </c>
      <c r="AN10" s="602" t="b">
        <f t="shared" ref="AN10:AN28" si="10">IF(AE10&lt;=N10,TRUE,FALSE)</f>
        <v>1</v>
      </c>
      <c r="AO10" s="602" t="b">
        <f t="shared" si="2"/>
        <v>1</v>
      </c>
      <c r="AP10" s="602" t="b">
        <f t="shared" si="2"/>
        <v>1</v>
      </c>
      <c r="AQ10" s="602" t="b">
        <f t="shared" si="2"/>
        <v>1</v>
      </c>
      <c r="AR10" s="602" t="b">
        <f t="shared" ref="AR10:AR28" si="11">IF(AI10&lt;=R10+S10,TRUE,FALSE)</f>
        <v>1</v>
      </c>
      <c r="AT10" s="2721">
        <f t="shared" ref="AT10:AT30" si="12">H10-N10-O10-P10-Q10-R10-S10</f>
        <v>0</v>
      </c>
      <c r="AU10" s="2721">
        <f t="shared" ref="AU10:AU30" si="13">K10-N10-O10-P10-Q10-R10-S10</f>
        <v>0</v>
      </c>
      <c r="AV10" s="2721">
        <f t="shared" ref="AV10:AV30" si="14">X10-AD10-AE10-AF10-AG10-AH10-AI10</f>
        <v>0</v>
      </c>
      <c r="AW10" s="2721">
        <f t="shared" ref="AW10:AW30" si="15">AA10-AD10-AE10-AF10-AG10-AH10-AI10</f>
        <v>0</v>
      </c>
    </row>
    <row r="11" spans="1:49" s="602" customFormat="1" ht="15" customHeight="1">
      <c r="A11" s="1980">
        <v>3</v>
      </c>
      <c r="B11" s="605"/>
      <c r="C11" s="608"/>
      <c r="D11" s="608"/>
      <c r="E11" s="1275"/>
      <c r="F11" s="1275"/>
      <c r="G11" s="1292"/>
      <c r="H11" s="1292"/>
      <c r="I11" s="1277">
        <f t="shared" si="3"/>
        <v>0</v>
      </c>
      <c r="J11" s="1276"/>
      <c r="K11" s="1277">
        <f t="shared" si="4"/>
        <v>0</v>
      </c>
      <c r="L11" s="1278"/>
      <c r="M11" s="1278"/>
      <c r="N11" s="1279">
        <f t="shared" si="5"/>
        <v>0</v>
      </c>
      <c r="O11" s="1278"/>
      <c r="P11" s="1278"/>
      <c r="Q11" s="1278"/>
      <c r="R11" s="1278"/>
      <c r="S11" s="1278"/>
      <c r="T11" s="1278"/>
      <c r="U11" s="1278"/>
      <c r="V11" s="1284">
        <f t="shared" si="1"/>
        <v>0</v>
      </c>
      <c r="W11" s="1293"/>
      <c r="X11" s="1293"/>
      <c r="Y11" s="1279">
        <f t="shared" si="6"/>
        <v>0</v>
      </c>
      <c r="Z11" s="1280"/>
      <c r="AA11" s="1279">
        <f t="shared" si="7"/>
        <v>0</v>
      </c>
      <c r="AB11" s="1281"/>
      <c r="AC11" s="1281"/>
      <c r="AD11" s="1279">
        <f t="shared" si="8"/>
        <v>0</v>
      </c>
      <c r="AE11" s="1281"/>
      <c r="AF11" s="1281"/>
      <c r="AG11" s="1281"/>
      <c r="AH11" s="1281"/>
      <c r="AI11" s="1281"/>
      <c r="AJ11" s="1278"/>
      <c r="AK11" s="1981"/>
      <c r="AM11" s="224">
        <f t="shared" si="9"/>
        <v>0</v>
      </c>
      <c r="AN11" s="602" t="b">
        <f t="shared" si="10"/>
        <v>1</v>
      </c>
      <c r="AO11" s="602" t="b">
        <f t="shared" si="2"/>
        <v>1</v>
      </c>
      <c r="AP11" s="602" t="b">
        <f t="shared" si="2"/>
        <v>1</v>
      </c>
      <c r="AQ11" s="602" t="b">
        <f t="shared" si="2"/>
        <v>1</v>
      </c>
      <c r="AR11" s="602" t="b">
        <f t="shared" si="11"/>
        <v>1</v>
      </c>
      <c r="AT11" s="2721">
        <f t="shared" si="12"/>
        <v>0</v>
      </c>
      <c r="AU11" s="2721">
        <f t="shared" si="13"/>
        <v>0</v>
      </c>
      <c r="AV11" s="2721">
        <f t="shared" si="14"/>
        <v>0</v>
      </c>
      <c r="AW11" s="2721">
        <f t="shared" si="15"/>
        <v>0</v>
      </c>
    </row>
    <row r="12" spans="1:49" s="602" customFormat="1" ht="15" customHeight="1">
      <c r="A12" s="1980">
        <v>4</v>
      </c>
      <c r="B12" s="605"/>
      <c r="C12" s="608"/>
      <c r="D12" s="608"/>
      <c r="E12" s="1275"/>
      <c r="F12" s="1275"/>
      <c r="G12" s="1292"/>
      <c r="H12" s="1292"/>
      <c r="I12" s="1277">
        <f t="shared" si="3"/>
        <v>0</v>
      </c>
      <c r="J12" s="1276"/>
      <c r="K12" s="1277">
        <f t="shared" si="4"/>
        <v>0</v>
      </c>
      <c r="L12" s="1278"/>
      <c r="M12" s="1278"/>
      <c r="N12" s="1279">
        <f t="shared" si="5"/>
        <v>0</v>
      </c>
      <c r="O12" s="1278"/>
      <c r="P12" s="1278"/>
      <c r="Q12" s="1278"/>
      <c r="R12" s="1278"/>
      <c r="S12" s="1278"/>
      <c r="T12" s="1278"/>
      <c r="U12" s="1278"/>
      <c r="V12" s="1284">
        <f t="shared" si="1"/>
        <v>0</v>
      </c>
      <c r="W12" s="1293"/>
      <c r="X12" s="1293"/>
      <c r="Y12" s="1279">
        <f t="shared" si="6"/>
        <v>0</v>
      </c>
      <c r="Z12" s="1280"/>
      <c r="AA12" s="1279">
        <f t="shared" si="7"/>
        <v>0</v>
      </c>
      <c r="AB12" s="1281"/>
      <c r="AC12" s="1281"/>
      <c r="AD12" s="1279">
        <f t="shared" si="8"/>
        <v>0</v>
      </c>
      <c r="AE12" s="1281"/>
      <c r="AF12" s="1281"/>
      <c r="AG12" s="1281"/>
      <c r="AH12" s="1281"/>
      <c r="AI12" s="1281"/>
      <c r="AJ12" s="1278"/>
      <c r="AK12" s="1981"/>
      <c r="AM12" s="224">
        <f t="shared" si="9"/>
        <v>0</v>
      </c>
      <c r="AN12" s="602" t="b">
        <f t="shared" si="10"/>
        <v>1</v>
      </c>
      <c r="AO12" s="602" t="b">
        <f t="shared" si="2"/>
        <v>1</v>
      </c>
      <c r="AP12" s="602" t="b">
        <f t="shared" si="2"/>
        <v>1</v>
      </c>
      <c r="AQ12" s="602" t="b">
        <f t="shared" si="2"/>
        <v>1</v>
      </c>
      <c r="AR12" s="602" t="b">
        <f t="shared" si="11"/>
        <v>1</v>
      </c>
      <c r="AT12" s="2721">
        <f t="shared" si="12"/>
        <v>0</v>
      </c>
      <c r="AU12" s="2721">
        <f t="shared" si="13"/>
        <v>0</v>
      </c>
      <c r="AV12" s="2721">
        <f t="shared" si="14"/>
        <v>0</v>
      </c>
      <c r="AW12" s="2721">
        <f t="shared" si="15"/>
        <v>0</v>
      </c>
    </row>
    <row r="13" spans="1:49" s="602" customFormat="1" ht="15" customHeight="1">
      <c r="A13" s="1980">
        <v>5</v>
      </c>
      <c r="B13" s="605"/>
      <c r="C13" s="608"/>
      <c r="D13" s="608"/>
      <c r="E13" s="1275"/>
      <c r="F13" s="1275"/>
      <c r="G13" s="1292"/>
      <c r="H13" s="1292"/>
      <c r="I13" s="1277">
        <f t="shared" si="3"/>
        <v>0</v>
      </c>
      <c r="J13" s="1276"/>
      <c r="K13" s="1277">
        <f t="shared" si="4"/>
        <v>0</v>
      </c>
      <c r="L13" s="1278"/>
      <c r="M13" s="1278"/>
      <c r="N13" s="1279">
        <f t="shared" si="5"/>
        <v>0</v>
      </c>
      <c r="O13" s="1278"/>
      <c r="P13" s="1278"/>
      <c r="Q13" s="1278"/>
      <c r="R13" s="1278"/>
      <c r="S13" s="1278"/>
      <c r="T13" s="1278"/>
      <c r="U13" s="1278"/>
      <c r="V13" s="1284">
        <f t="shared" si="1"/>
        <v>0</v>
      </c>
      <c r="W13" s="1293"/>
      <c r="X13" s="1293"/>
      <c r="Y13" s="1279">
        <f t="shared" si="6"/>
        <v>0</v>
      </c>
      <c r="Z13" s="1280"/>
      <c r="AA13" s="1279">
        <f t="shared" si="7"/>
        <v>0</v>
      </c>
      <c r="AB13" s="1281"/>
      <c r="AC13" s="1281"/>
      <c r="AD13" s="1279">
        <f t="shared" si="8"/>
        <v>0</v>
      </c>
      <c r="AE13" s="1281"/>
      <c r="AF13" s="1281"/>
      <c r="AG13" s="1281"/>
      <c r="AH13" s="1281"/>
      <c r="AI13" s="1281"/>
      <c r="AJ13" s="1278"/>
      <c r="AK13" s="1981"/>
      <c r="AM13" s="224">
        <f t="shared" si="9"/>
        <v>0</v>
      </c>
      <c r="AN13" s="602" t="b">
        <f t="shared" si="10"/>
        <v>1</v>
      </c>
      <c r="AO13" s="602" t="b">
        <f t="shared" si="2"/>
        <v>1</v>
      </c>
      <c r="AP13" s="602" t="b">
        <f t="shared" si="2"/>
        <v>1</v>
      </c>
      <c r="AQ13" s="602" t="b">
        <f t="shared" si="2"/>
        <v>1</v>
      </c>
      <c r="AR13" s="602" t="b">
        <f t="shared" si="11"/>
        <v>1</v>
      </c>
      <c r="AT13" s="2721">
        <f t="shared" si="12"/>
        <v>0</v>
      </c>
      <c r="AU13" s="2721">
        <f t="shared" si="13"/>
        <v>0</v>
      </c>
      <c r="AV13" s="2721">
        <f t="shared" si="14"/>
        <v>0</v>
      </c>
      <c r="AW13" s="2721">
        <f t="shared" si="15"/>
        <v>0</v>
      </c>
    </row>
    <row r="14" spans="1:49" s="602" customFormat="1" ht="15" customHeight="1">
      <c r="A14" s="1980">
        <v>6</v>
      </c>
      <c r="B14" s="605"/>
      <c r="C14" s="608"/>
      <c r="D14" s="608"/>
      <c r="E14" s="1275"/>
      <c r="F14" s="1275"/>
      <c r="G14" s="1292"/>
      <c r="H14" s="1292"/>
      <c r="I14" s="1277">
        <f t="shared" si="3"/>
        <v>0</v>
      </c>
      <c r="J14" s="1276"/>
      <c r="K14" s="1277">
        <f t="shared" si="4"/>
        <v>0</v>
      </c>
      <c r="L14" s="1278"/>
      <c r="M14" s="1278"/>
      <c r="N14" s="1279">
        <f t="shared" si="5"/>
        <v>0</v>
      </c>
      <c r="O14" s="1278"/>
      <c r="P14" s="1278"/>
      <c r="Q14" s="1278"/>
      <c r="R14" s="1278"/>
      <c r="S14" s="1278"/>
      <c r="T14" s="1278"/>
      <c r="U14" s="1278"/>
      <c r="V14" s="1284">
        <f t="shared" si="1"/>
        <v>0</v>
      </c>
      <c r="W14" s="1293"/>
      <c r="X14" s="1293"/>
      <c r="Y14" s="1279">
        <f t="shared" si="6"/>
        <v>0</v>
      </c>
      <c r="Z14" s="1280"/>
      <c r="AA14" s="1279">
        <f t="shared" si="7"/>
        <v>0</v>
      </c>
      <c r="AB14" s="1281"/>
      <c r="AC14" s="1281"/>
      <c r="AD14" s="1279">
        <f t="shared" si="8"/>
        <v>0</v>
      </c>
      <c r="AE14" s="1281"/>
      <c r="AF14" s="1281"/>
      <c r="AG14" s="1281"/>
      <c r="AH14" s="1281"/>
      <c r="AI14" s="1281"/>
      <c r="AJ14" s="1278"/>
      <c r="AK14" s="1981"/>
      <c r="AM14" s="224">
        <f t="shared" si="9"/>
        <v>0</v>
      </c>
      <c r="AN14" s="602" t="b">
        <f t="shared" si="10"/>
        <v>1</v>
      </c>
      <c r="AO14" s="602" t="b">
        <f t="shared" si="2"/>
        <v>1</v>
      </c>
      <c r="AP14" s="602" t="b">
        <f t="shared" si="2"/>
        <v>1</v>
      </c>
      <c r="AQ14" s="602" t="b">
        <f t="shared" si="2"/>
        <v>1</v>
      </c>
      <c r="AR14" s="602" t="b">
        <f t="shared" si="11"/>
        <v>1</v>
      </c>
      <c r="AT14" s="2721">
        <f t="shared" si="12"/>
        <v>0</v>
      </c>
      <c r="AU14" s="2721">
        <f t="shared" si="13"/>
        <v>0</v>
      </c>
      <c r="AV14" s="2721">
        <f t="shared" si="14"/>
        <v>0</v>
      </c>
      <c r="AW14" s="2721">
        <f t="shared" si="15"/>
        <v>0</v>
      </c>
    </row>
    <row r="15" spans="1:49" s="602" customFormat="1" ht="15" customHeight="1">
      <c r="A15" s="1980">
        <v>7</v>
      </c>
      <c r="B15" s="605"/>
      <c r="C15" s="608"/>
      <c r="D15" s="608"/>
      <c r="E15" s="1275"/>
      <c r="F15" s="1275"/>
      <c r="G15" s="1292"/>
      <c r="H15" s="1292"/>
      <c r="I15" s="1277">
        <f t="shared" si="3"/>
        <v>0</v>
      </c>
      <c r="J15" s="1276"/>
      <c r="K15" s="1277">
        <f t="shared" si="4"/>
        <v>0</v>
      </c>
      <c r="L15" s="1278"/>
      <c r="M15" s="1278"/>
      <c r="N15" s="1279">
        <f t="shared" si="5"/>
        <v>0</v>
      </c>
      <c r="O15" s="1278"/>
      <c r="P15" s="1278"/>
      <c r="Q15" s="1278"/>
      <c r="R15" s="1278"/>
      <c r="S15" s="1278"/>
      <c r="T15" s="1278"/>
      <c r="U15" s="1278"/>
      <c r="V15" s="1284">
        <f t="shared" si="1"/>
        <v>0</v>
      </c>
      <c r="W15" s="1293"/>
      <c r="X15" s="1293"/>
      <c r="Y15" s="1279">
        <f t="shared" si="6"/>
        <v>0</v>
      </c>
      <c r="Z15" s="1280"/>
      <c r="AA15" s="1279">
        <f t="shared" si="7"/>
        <v>0</v>
      </c>
      <c r="AB15" s="1281"/>
      <c r="AC15" s="1281"/>
      <c r="AD15" s="1279">
        <f t="shared" si="8"/>
        <v>0</v>
      </c>
      <c r="AE15" s="1281"/>
      <c r="AF15" s="1281"/>
      <c r="AG15" s="1281"/>
      <c r="AH15" s="1281"/>
      <c r="AI15" s="1281"/>
      <c r="AJ15" s="1278"/>
      <c r="AK15" s="1981"/>
      <c r="AM15" s="224">
        <f t="shared" si="9"/>
        <v>0</v>
      </c>
      <c r="AN15" s="602" t="b">
        <f t="shared" si="10"/>
        <v>1</v>
      </c>
      <c r="AO15" s="602" t="b">
        <f t="shared" si="2"/>
        <v>1</v>
      </c>
      <c r="AP15" s="602" t="b">
        <f t="shared" si="2"/>
        <v>1</v>
      </c>
      <c r="AQ15" s="602" t="b">
        <f t="shared" si="2"/>
        <v>1</v>
      </c>
      <c r="AR15" s="602" t="b">
        <f t="shared" si="11"/>
        <v>1</v>
      </c>
      <c r="AT15" s="2721">
        <f t="shared" si="12"/>
        <v>0</v>
      </c>
      <c r="AU15" s="2721">
        <f t="shared" si="13"/>
        <v>0</v>
      </c>
      <c r="AV15" s="2721">
        <f t="shared" si="14"/>
        <v>0</v>
      </c>
      <c r="AW15" s="2721">
        <f t="shared" si="15"/>
        <v>0</v>
      </c>
    </row>
    <row r="16" spans="1:49" s="602" customFormat="1" ht="15" customHeight="1">
      <c r="A16" s="1980">
        <v>8</v>
      </c>
      <c r="B16" s="605"/>
      <c r="C16" s="608"/>
      <c r="D16" s="608"/>
      <c r="E16" s="1275"/>
      <c r="F16" s="1275"/>
      <c r="G16" s="1292"/>
      <c r="H16" s="1292"/>
      <c r="I16" s="1277">
        <f t="shared" si="3"/>
        <v>0</v>
      </c>
      <c r="J16" s="1276"/>
      <c r="K16" s="1277">
        <f t="shared" si="4"/>
        <v>0</v>
      </c>
      <c r="L16" s="1278"/>
      <c r="M16" s="1278"/>
      <c r="N16" s="1279">
        <f t="shared" si="5"/>
        <v>0</v>
      </c>
      <c r="O16" s="1278"/>
      <c r="P16" s="1278"/>
      <c r="Q16" s="1278"/>
      <c r="R16" s="1278"/>
      <c r="S16" s="1278"/>
      <c r="T16" s="1278"/>
      <c r="U16" s="1278"/>
      <c r="V16" s="1284">
        <f t="shared" si="1"/>
        <v>0</v>
      </c>
      <c r="W16" s="1293"/>
      <c r="X16" s="1293"/>
      <c r="Y16" s="1279">
        <f t="shared" si="6"/>
        <v>0</v>
      </c>
      <c r="Z16" s="1280"/>
      <c r="AA16" s="1279">
        <f t="shared" si="7"/>
        <v>0</v>
      </c>
      <c r="AB16" s="1281"/>
      <c r="AC16" s="1281"/>
      <c r="AD16" s="1279">
        <f t="shared" si="8"/>
        <v>0</v>
      </c>
      <c r="AE16" s="1281"/>
      <c r="AF16" s="1281"/>
      <c r="AG16" s="1281"/>
      <c r="AH16" s="1281"/>
      <c r="AI16" s="1281"/>
      <c r="AJ16" s="1278"/>
      <c r="AK16" s="1981"/>
      <c r="AM16" s="224">
        <f t="shared" si="9"/>
        <v>0</v>
      </c>
      <c r="AN16" s="602" t="b">
        <f t="shared" si="10"/>
        <v>1</v>
      </c>
      <c r="AO16" s="602" t="b">
        <f t="shared" si="2"/>
        <v>1</v>
      </c>
      <c r="AP16" s="602" t="b">
        <f t="shared" si="2"/>
        <v>1</v>
      </c>
      <c r="AQ16" s="602" t="b">
        <f t="shared" si="2"/>
        <v>1</v>
      </c>
      <c r="AR16" s="602" t="b">
        <f t="shared" si="11"/>
        <v>1</v>
      </c>
      <c r="AT16" s="2721">
        <f t="shared" si="12"/>
        <v>0</v>
      </c>
      <c r="AU16" s="2721">
        <f t="shared" si="13"/>
        <v>0</v>
      </c>
      <c r="AV16" s="2721">
        <f t="shared" si="14"/>
        <v>0</v>
      </c>
      <c r="AW16" s="2721">
        <f t="shared" si="15"/>
        <v>0</v>
      </c>
    </row>
    <row r="17" spans="1:49" s="602" customFormat="1" ht="15" customHeight="1">
      <c r="A17" s="1980">
        <v>9</v>
      </c>
      <c r="B17" s="605"/>
      <c r="C17" s="608"/>
      <c r="D17" s="608"/>
      <c r="E17" s="1275"/>
      <c r="F17" s="1275"/>
      <c r="G17" s="1292"/>
      <c r="H17" s="1292"/>
      <c r="I17" s="1277">
        <f t="shared" si="3"/>
        <v>0</v>
      </c>
      <c r="J17" s="1276"/>
      <c r="K17" s="1277">
        <f t="shared" si="4"/>
        <v>0</v>
      </c>
      <c r="L17" s="1278"/>
      <c r="M17" s="1278"/>
      <c r="N17" s="1279">
        <f t="shared" si="5"/>
        <v>0</v>
      </c>
      <c r="O17" s="1278"/>
      <c r="P17" s="1278"/>
      <c r="Q17" s="1278"/>
      <c r="R17" s="1278"/>
      <c r="S17" s="1278"/>
      <c r="T17" s="1278"/>
      <c r="U17" s="1278"/>
      <c r="V17" s="1284">
        <f t="shared" si="1"/>
        <v>0</v>
      </c>
      <c r="W17" s="1293"/>
      <c r="X17" s="1293"/>
      <c r="Y17" s="1279">
        <f t="shared" si="6"/>
        <v>0</v>
      </c>
      <c r="Z17" s="1280"/>
      <c r="AA17" s="1279">
        <f t="shared" si="7"/>
        <v>0</v>
      </c>
      <c r="AB17" s="1281"/>
      <c r="AC17" s="1281"/>
      <c r="AD17" s="1279">
        <f t="shared" si="8"/>
        <v>0</v>
      </c>
      <c r="AE17" s="1281"/>
      <c r="AF17" s="1281"/>
      <c r="AG17" s="1281"/>
      <c r="AH17" s="1281"/>
      <c r="AI17" s="1281"/>
      <c r="AJ17" s="1278"/>
      <c r="AK17" s="1981"/>
      <c r="AM17" s="224">
        <f t="shared" si="9"/>
        <v>0</v>
      </c>
      <c r="AN17" s="602" t="b">
        <f t="shared" si="10"/>
        <v>1</v>
      </c>
      <c r="AO17" s="602" t="b">
        <f t="shared" si="2"/>
        <v>1</v>
      </c>
      <c r="AP17" s="602" t="b">
        <f t="shared" si="2"/>
        <v>1</v>
      </c>
      <c r="AQ17" s="602" t="b">
        <f t="shared" si="2"/>
        <v>1</v>
      </c>
      <c r="AR17" s="602" t="b">
        <f t="shared" si="11"/>
        <v>1</v>
      </c>
      <c r="AT17" s="2721">
        <f t="shared" si="12"/>
        <v>0</v>
      </c>
      <c r="AU17" s="2721">
        <f t="shared" si="13"/>
        <v>0</v>
      </c>
      <c r="AV17" s="2721">
        <f t="shared" si="14"/>
        <v>0</v>
      </c>
      <c r="AW17" s="2721">
        <f t="shared" si="15"/>
        <v>0</v>
      </c>
    </row>
    <row r="18" spans="1:49" s="602" customFormat="1" ht="15" customHeight="1">
      <c r="A18" s="1980">
        <v>10</v>
      </c>
      <c r="B18" s="605"/>
      <c r="C18" s="608"/>
      <c r="D18" s="608"/>
      <c r="E18" s="1275"/>
      <c r="F18" s="1275"/>
      <c r="G18" s="1292"/>
      <c r="H18" s="1292"/>
      <c r="I18" s="1277">
        <f t="shared" si="3"/>
        <v>0</v>
      </c>
      <c r="J18" s="1276"/>
      <c r="K18" s="1277">
        <f t="shared" si="4"/>
        <v>0</v>
      </c>
      <c r="L18" s="1278"/>
      <c r="M18" s="1278"/>
      <c r="N18" s="1279">
        <f t="shared" si="5"/>
        <v>0</v>
      </c>
      <c r="O18" s="1278"/>
      <c r="P18" s="1278"/>
      <c r="Q18" s="1278"/>
      <c r="R18" s="1278"/>
      <c r="S18" s="1278"/>
      <c r="T18" s="1278"/>
      <c r="U18" s="1278"/>
      <c r="V18" s="1284">
        <f t="shared" si="1"/>
        <v>0</v>
      </c>
      <c r="W18" s="1293"/>
      <c r="X18" s="1293"/>
      <c r="Y18" s="1279">
        <f t="shared" si="6"/>
        <v>0</v>
      </c>
      <c r="Z18" s="1280"/>
      <c r="AA18" s="1279">
        <f t="shared" si="7"/>
        <v>0</v>
      </c>
      <c r="AB18" s="1281"/>
      <c r="AC18" s="1281"/>
      <c r="AD18" s="1279">
        <f t="shared" si="8"/>
        <v>0</v>
      </c>
      <c r="AE18" s="1281"/>
      <c r="AF18" s="1281"/>
      <c r="AG18" s="1281"/>
      <c r="AH18" s="1281"/>
      <c r="AI18" s="1281"/>
      <c r="AJ18" s="1278"/>
      <c r="AK18" s="1981"/>
      <c r="AM18" s="224">
        <f t="shared" si="9"/>
        <v>0</v>
      </c>
      <c r="AN18" s="602" t="b">
        <f t="shared" si="10"/>
        <v>1</v>
      </c>
      <c r="AO18" s="602" t="b">
        <f t="shared" si="2"/>
        <v>1</v>
      </c>
      <c r="AP18" s="602" t="b">
        <f t="shared" si="2"/>
        <v>1</v>
      </c>
      <c r="AQ18" s="602" t="b">
        <f t="shared" si="2"/>
        <v>1</v>
      </c>
      <c r="AR18" s="602" t="b">
        <f t="shared" si="11"/>
        <v>1</v>
      </c>
      <c r="AT18" s="2721">
        <f t="shared" si="12"/>
        <v>0</v>
      </c>
      <c r="AU18" s="2721">
        <f t="shared" si="13"/>
        <v>0</v>
      </c>
      <c r="AV18" s="2721">
        <f t="shared" si="14"/>
        <v>0</v>
      </c>
      <c r="AW18" s="2721">
        <f t="shared" si="15"/>
        <v>0</v>
      </c>
    </row>
    <row r="19" spans="1:49" s="602" customFormat="1" ht="15" customHeight="1">
      <c r="A19" s="1980">
        <v>11</v>
      </c>
      <c r="B19" s="605"/>
      <c r="C19" s="608"/>
      <c r="D19" s="608"/>
      <c r="E19" s="1275"/>
      <c r="F19" s="1275"/>
      <c r="G19" s="1292"/>
      <c r="H19" s="1292"/>
      <c r="I19" s="1277">
        <f t="shared" si="3"/>
        <v>0</v>
      </c>
      <c r="J19" s="1276"/>
      <c r="K19" s="1277">
        <f t="shared" si="4"/>
        <v>0</v>
      </c>
      <c r="L19" s="1278"/>
      <c r="M19" s="1278"/>
      <c r="N19" s="1279">
        <f t="shared" si="5"/>
        <v>0</v>
      </c>
      <c r="O19" s="1278"/>
      <c r="P19" s="1278"/>
      <c r="Q19" s="1278"/>
      <c r="R19" s="1278"/>
      <c r="S19" s="1278"/>
      <c r="T19" s="1278"/>
      <c r="U19" s="1278"/>
      <c r="V19" s="1284">
        <f t="shared" si="1"/>
        <v>0</v>
      </c>
      <c r="W19" s="1293"/>
      <c r="X19" s="1293"/>
      <c r="Y19" s="1279">
        <f t="shared" si="6"/>
        <v>0</v>
      </c>
      <c r="Z19" s="1280"/>
      <c r="AA19" s="1279">
        <f t="shared" si="7"/>
        <v>0</v>
      </c>
      <c r="AB19" s="1281"/>
      <c r="AC19" s="1281"/>
      <c r="AD19" s="1279">
        <f t="shared" si="8"/>
        <v>0</v>
      </c>
      <c r="AE19" s="1281"/>
      <c r="AF19" s="1281"/>
      <c r="AG19" s="1281"/>
      <c r="AH19" s="1281"/>
      <c r="AI19" s="1281"/>
      <c r="AJ19" s="1278"/>
      <c r="AK19" s="1981"/>
      <c r="AM19" s="224">
        <f t="shared" si="9"/>
        <v>0</v>
      </c>
      <c r="AN19" s="602" t="b">
        <f t="shared" si="10"/>
        <v>1</v>
      </c>
      <c r="AO19" s="602" t="b">
        <f t="shared" si="2"/>
        <v>1</v>
      </c>
      <c r="AP19" s="602" t="b">
        <f t="shared" si="2"/>
        <v>1</v>
      </c>
      <c r="AQ19" s="602" t="b">
        <f t="shared" si="2"/>
        <v>1</v>
      </c>
      <c r="AR19" s="602" t="b">
        <f t="shared" si="11"/>
        <v>1</v>
      </c>
      <c r="AT19" s="2721">
        <f t="shared" si="12"/>
        <v>0</v>
      </c>
      <c r="AU19" s="2721">
        <f t="shared" si="13"/>
        <v>0</v>
      </c>
      <c r="AV19" s="2721">
        <f t="shared" si="14"/>
        <v>0</v>
      </c>
      <c r="AW19" s="2721">
        <f t="shared" si="15"/>
        <v>0</v>
      </c>
    </row>
    <row r="20" spans="1:49" s="602" customFormat="1" ht="15" customHeight="1">
      <c r="A20" s="1980">
        <v>12</v>
      </c>
      <c r="B20" s="605"/>
      <c r="C20" s="608"/>
      <c r="D20" s="608"/>
      <c r="E20" s="1275"/>
      <c r="F20" s="1275"/>
      <c r="G20" s="1292"/>
      <c r="H20" s="1292"/>
      <c r="I20" s="1277">
        <f t="shared" si="3"/>
        <v>0</v>
      </c>
      <c r="J20" s="1276"/>
      <c r="K20" s="1277">
        <f t="shared" si="4"/>
        <v>0</v>
      </c>
      <c r="L20" s="1278"/>
      <c r="M20" s="1278"/>
      <c r="N20" s="1279">
        <f t="shared" si="5"/>
        <v>0</v>
      </c>
      <c r="O20" s="1278"/>
      <c r="P20" s="1278"/>
      <c r="Q20" s="1278"/>
      <c r="R20" s="1278"/>
      <c r="S20" s="1278"/>
      <c r="T20" s="1278"/>
      <c r="U20" s="1278"/>
      <c r="V20" s="1284">
        <f t="shared" si="1"/>
        <v>0</v>
      </c>
      <c r="W20" s="1293"/>
      <c r="X20" s="1293"/>
      <c r="Y20" s="1279">
        <f t="shared" si="6"/>
        <v>0</v>
      </c>
      <c r="Z20" s="1280"/>
      <c r="AA20" s="1279">
        <f t="shared" si="7"/>
        <v>0</v>
      </c>
      <c r="AB20" s="1281"/>
      <c r="AC20" s="1281"/>
      <c r="AD20" s="1279">
        <f t="shared" si="8"/>
        <v>0</v>
      </c>
      <c r="AE20" s="1281"/>
      <c r="AF20" s="1281"/>
      <c r="AG20" s="1281"/>
      <c r="AH20" s="1281"/>
      <c r="AI20" s="1281"/>
      <c r="AJ20" s="1278"/>
      <c r="AK20" s="1981"/>
      <c r="AM20" s="224">
        <f t="shared" si="9"/>
        <v>0</v>
      </c>
      <c r="AN20" s="602" t="b">
        <f t="shared" si="10"/>
        <v>1</v>
      </c>
      <c r="AO20" s="602" t="b">
        <f t="shared" si="2"/>
        <v>1</v>
      </c>
      <c r="AP20" s="602" t="b">
        <f t="shared" si="2"/>
        <v>1</v>
      </c>
      <c r="AQ20" s="602" t="b">
        <f t="shared" si="2"/>
        <v>1</v>
      </c>
      <c r="AR20" s="602" t="b">
        <f t="shared" si="11"/>
        <v>1</v>
      </c>
      <c r="AT20" s="2721">
        <f t="shared" si="12"/>
        <v>0</v>
      </c>
      <c r="AU20" s="2721">
        <f t="shared" si="13"/>
        <v>0</v>
      </c>
      <c r="AV20" s="2721">
        <f t="shared" si="14"/>
        <v>0</v>
      </c>
      <c r="AW20" s="2721">
        <f t="shared" si="15"/>
        <v>0</v>
      </c>
    </row>
    <row r="21" spans="1:49" s="602" customFormat="1" ht="15" customHeight="1">
      <c r="A21" s="1980">
        <v>13</v>
      </c>
      <c r="B21" s="605"/>
      <c r="C21" s="608"/>
      <c r="D21" s="608"/>
      <c r="E21" s="1275"/>
      <c r="F21" s="1275"/>
      <c r="G21" s="1292"/>
      <c r="H21" s="1292"/>
      <c r="I21" s="1277">
        <f t="shared" si="3"/>
        <v>0</v>
      </c>
      <c r="J21" s="1276"/>
      <c r="K21" s="1277">
        <f t="shared" si="4"/>
        <v>0</v>
      </c>
      <c r="L21" s="1278"/>
      <c r="M21" s="1278"/>
      <c r="N21" s="1279">
        <f t="shared" si="5"/>
        <v>0</v>
      </c>
      <c r="O21" s="1278"/>
      <c r="P21" s="1278"/>
      <c r="Q21" s="1278"/>
      <c r="R21" s="1278"/>
      <c r="S21" s="1278"/>
      <c r="T21" s="1278"/>
      <c r="U21" s="1278"/>
      <c r="V21" s="1284">
        <f t="shared" si="1"/>
        <v>0</v>
      </c>
      <c r="W21" s="1293"/>
      <c r="X21" s="1293"/>
      <c r="Y21" s="1279">
        <f t="shared" si="6"/>
        <v>0</v>
      </c>
      <c r="Z21" s="1280"/>
      <c r="AA21" s="1279">
        <f t="shared" si="7"/>
        <v>0</v>
      </c>
      <c r="AB21" s="1281"/>
      <c r="AC21" s="1281"/>
      <c r="AD21" s="1279">
        <f t="shared" si="8"/>
        <v>0</v>
      </c>
      <c r="AE21" s="1281"/>
      <c r="AF21" s="1281"/>
      <c r="AG21" s="1281"/>
      <c r="AH21" s="1281"/>
      <c r="AI21" s="1281"/>
      <c r="AJ21" s="1278"/>
      <c r="AK21" s="1981"/>
      <c r="AM21" s="224">
        <f t="shared" si="9"/>
        <v>0</v>
      </c>
      <c r="AN21" s="602" t="b">
        <f t="shared" si="10"/>
        <v>1</v>
      </c>
      <c r="AO21" s="602" t="b">
        <f t="shared" si="2"/>
        <v>1</v>
      </c>
      <c r="AP21" s="602" t="b">
        <f t="shared" si="2"/>
        <v>1</v>
      </c>
      <c r="AQ21" s="602" t="b">
        <f t="shared" si="2"/>
        <v>1</v>
      </c>
      <c r="AR21" s="602" t="b">
        <f t="shared" si="11"/>
        <v>1</v>
      </c>
      <c r="AT21" s="2721">
        <f t="shared" si="12"/>
        <v>0</v>
      </c>
      <c r="AU21" s="2721">
        <f t="shared" si="13"/>
        <v>0</v>
      </c>
      <c r="AV21" s="2721">
        <f t="shared" si="14"/>
        <v>0</v>
      </c>
      <c r="AW21" s="2721">
        <f t="shared" si="15"/>
        <v>0</v>
      </c>
    </row>
    <row r="22" spans="1:49" s="602" customFormat="1" ht="15" customHeight="1">
      <c r="A22" s="1980">
        <v>14</v>
      </c>
      <c r="B22" s="605"/>
      <c r="C22" s="608"/>
      <c r="D22" s="608"/>
      <c r="E22" s="1275"/>
      <c r="F22" s="1275"/>
      <c r="G22" s="1292"/>
      <c r="H22" s="1292"/>
      <c r="I22" s="1277">
        <f t="shared" si="3"/>
        <v>0</v>
      </c>
      <c r="J22" s="1276"/>
      <c r="K22" s="1277">
        <f t="shared" si="4"/>
        <v>0</v>
      </c>
      <c r="L22" s="1278"/>
      <c r="M22" s="1278"/>
      <c r="N22" s="1279">
        <f t="shared" si="5"/>
        <v>0</v>
      </c>
      <c r="O22" s="1278"/>
      <c r="P22" s="1278"/>
      <c r="Q22" s="1278"/>
      <c r="R22" s="1278"/>
      <c r="S22" s="1278"/>
      <c r="T22" s="1278"/>
      <c r="U22" s="1278"/>
      <c r="V22" s="1284">
        <f t="shared" si="1"/>
        <v>0</v>
      </c>
      <c r="W22" s="1293"/>
      <c r="X22" s="1293"/>
      <c r="Y22" s="1279">
        <f t="shared" si="6"/>
        <v>0</v>
      </c>
      <c r="Z22" s="1280"/>
      <c r="AA22" s="1279">
        <f t="shared" si="7"/>
        <v>0</v>
      </c>
      <c r="AB22" s="1281"/>
      <c r="AC22" s="1281"/>
      <c r="AD22" s="1279">
        <f t="shared" si="8"/>
        <v>0</v>
      </c>
      <c r="AE22" s="1281"/>
      <c r="AF22" s="1281"/>
      <c r="AG22" s="1281"/>
      <c r="AH22" s="1281"/>
      <c r="AI22" s="1281"/>
      <c r="AJ22" s="1278"/>
      <c r="AK22" s="1981"/>
      <c r="AM22" s="224">
        <f t="shared" si="9"/>
        <v>0</v>
      </c>
      <c r="AN22" s="602" t="b">
        <f t="shared" si="10"/>
        <v>1</v>
      </c>
      <c r="AO22" s="602" t="b">
        <f t="shared" si="2"/>
        <v>1</v>
      </c>
      <c r="AP22" s="602" t="b">
        <f t="shared" si="2"/>
        <v>1</v>
      </c>
      <c r="AQ22" s="602" t="b">
        <f t="shared" si="2"/>
        <v>1</v>
      </c>
      <c r="AR22" s="602" t="b">
        <f t="shared" si="11"/>
        <v>1</v>
      </c>
      <c r="AT22" s="2721">
        <f t="shared" si="12"/>
        <v>0</v>
      </c>
      <c r="AU22" s="2721">
        <f t="shared" si="13"/>
        <v>0</v>
      </c>
      <c r="AV22" s="2721">
        <f t="shared" si="14"/>
        <v>0</v>
      </c>
      <c r="AW22" s="2721">
        <f t="shared" si="15"/>
        <v>0</v>
      </c>
    </row>
    <row r="23" spans="1:49" s="602" customFormat="1" ht="15" customHeight="1">
      <c r="A23" s="1980">
        <v>15</v>
      </c>
      <c r="B23" s="605"/>
      <c r="C23" s="608"/>
      <c r="D23" s="608"/>
      <c r="E23" s="1275"/>
      <c r="F23" s="1275"/>
      <c r="G23" s="1292"/>
      <c r="H23" s="1292"/>
      <c r="I23" s="1277">
        <f t="shared" si="3"/>
        <v>0</v>
      </c>
      <c r="J23" s="1276"/>
      <c r="K23" s="1277">
        <f t="shared" si="4"/>
        <v>0</v>
      </c>
      <c r="L23" s="1278"/>
      <c r="M23" s="1278"/>
      <c r="N23" s="1279">
        <f t="shared" si="5"/>
        <v>0</v>
      </c>
      <c r="O23" s="1278"/>
      <c r="P23" s="1278"/>
      <c r="Q23" s="1278"/>
      <c r="R23" s="1278"/>
      <c r="S23" s="1278"/>
      <c r="T23" s="1278"/>
      <c r="U23" s="1278"/>
      <c r="V23" s="1284">
        <f t="shared" si="1"/>
        <v>0</v>
      </c>
      <c r="W23" s="1293"/>
      <c r="X23" s="1293"/>
      <c r="Y23" s="1279">
        <f t="shared" si="6"/>
        <v>0</v>
      </c>
      <c r="Z23" s="1280"/>
      <c r="AA23" s="1279">
        <f t="shared" si="7"/>
        <v>0</v>
      </c>
      <c r="AB23" s="1281"/>
      <c r="AC23" s="1281"/>
      <c r="AD23" s="1279">
        <f t="shared" si="8"/>
        <v>0</v>
      </c>
      <c r="AE23" s="1281"/>
      <c r="AF23" s="1281"/>
      <c r="AG23" s="1281"/>
      <c r="AH23" s="1281"/>
      <c r="AI23" s="1281"/>
      <c r="AJ23" s="1278"/>
      <c r="AK23" s="1981"/>
      <c r="AM23" s="224">
        <f t="shared" si="9"/>
        <v>0</v>
      </c>
      <c r="AN23" s="602" t="b">
        <f t="shared" si="10"/>
        <v>1</v>
      </c>
      <c r="AO23" s="602" t="b">
        <f t="shared" si="2"/>
        <v>1</v>
      </c>
      <c r="AP23" s="602" t="b">
        <f t="shared" si="2"/>
        <v>1</v>
      </c>
      <c r="AQ23" s="602" t="b">
        <f t="shared" si="2"/>
        <v>1</v>
      </c>
      <c r="AR23" s="602" t="b">
        <f t="shared" si="11"/>
        <v>1</v>
      </c>
      <c r="AT23" s="2721">
        <f t="shared" si="12"/>
        <v>0</v>
      </c>
      <c r="AU23" s="2721">
        <f t="shared" si="13"/>
        <v>0</v>
      </c>
      <c r="AV23" s="2721">
        <f t="shared" si="14"/>
        <v>0</v>
      </c>
      <c r="AW23" s="2721">
        <f t="shared" si="15"/>
        <v>0</v>
      </c>
    </row>
    <row r="24" spans="1:49" s="602" customFormat="1" ht="15" customHeight="1">
      <c r="A24" s="1980">
        <v>16</v>
      </c>
      <c r="B24" s="605"/>
      <c r="C24" s="608"/>
      <c r="D24" s="608"/>
      <c r="E24" s="1275"/>
      <c r="F24" s="1275"/>
      <c r="G24" s="1292"/>
      <c r="H24" s="1292"/>
      <c r="I24" s="1277">
        <f t="shared" si="3"/>
        <v>0</v>
      </c>
      <c r="J24" s="1276"/>
      <c r="K24" s="1277">
        <f t="shared" si="4"/>
        <v>0</v>
      </c>
      <c r="L24" s="1278"/>
      <c r="M24" s="1278"/>
      <c r="N24" s="1279">
        <f t="shared" si="5"/>
        <v>0</v>
      </c>
      <c r="O24" s="1278"/>
      <c r="P24" s="1278"/>
      <c r="Q24" s="1278"/>
      <c r="R24" s="1278"/>
      <c r="S24" s="1278"/>
      <c r="T24" s="1278"/>
      <c r="U24" s="1278"/>
      <c r="V24" s="1284">
        <f t="shared" si="1"/>
        <v>0</v>
      </c>
      <c r="W24" s="1293"/>
      <c r="X24" s="1293"/>
      <c r="Y24" s="1279">
        <f t="shared" si="6"/>
        <v>0</v>
      </c>
      <c r="Z24" s="1280"/>
      <c r="AA24" s="1279">
        <f t="shared" si="7"/>
        <v>0</v>
      </c>
      <c r="AB24" s="1281"/>
      <c r="AC24" s="1281"/>
      <c r="AD24" s="1279">
        <f t="shared" si="8"/>
        <v>0</v>
      </c>
      <c r="AE24" s="1281"/>
      <c r="AF24" s="1281"/>
      <c r="AG24" s="1281"/>
      <c r="AH24" s="1281"/>
      <c r="AI24" s="1281"/>
      <c r="AJ24" s="1278"/>
      <c r="AK24" s="1981"/>
      <c r="AM24" s="224">
        <f t="shared" si="9"/>
        <v>0</v>
      </c>
      <c r="AN24" s="602" t="b">
        <f t="shared" si="10"/>
        <v>1</v>
      </c>
      <c r="AO24" s="602" t="b">
        <f t="shared" si="2"/>
        <v>1</v>
      </c>
      <c r="AP24" s="602" t="b">
        <f t="shared" si="2"/>
        <v>1</v>
      </c>
      <c r="AQ24" s="602" t="b">
        <f t="shared" si="2"/>
        <v>1</v>
      </c>
      <c r="AR24" s="602" t="b">
        <f t="shared" si="11"/>
        <v>1</v>
      </c>
      <c r="AT24" s="2721">
        <f t="shared" si="12"/>
        <v>0</v>
      </c>
      <c r="AU24" s="2721">
        <f t="shared" si="13"/>
        <v>0</v>
      </c>
      <c r="AV24" s="2721">
        <f t="shared" si="14"/>
        <v>0</v>
      </c>
      <c r="AW24" s="2721">
        <f t="shared" si="15"/>
        <v>0</v>
      </c>
    </row>
    <row r="25" spans="1:49" s="602" customFormat="1" ht="15" customHeight="1">
      <c r="A25" s="1980">
        <v>17</v>
      </c>
      <c r="B25" s="605"/>
      <c r="C25" s="608"/>
      <c r="D25" s="608"/>
      <c r="E25" s="1275"/>
      <c r="F25" s="1275"/>
      <c r="G25" s="1292"/>
      <c r="H25" s="1292"/>
      <c r="I25" s="1277">
        <f t="shared" si="3"/>
        <v>0</v>
      </c>
      <c r="J25" s="1276"/>
      <c r="K25" s="1277">
        <f t="shared" si="4"/>
        <v>0</v>
      </c>
      <c r="L25" s="1278"/>
      <c r="M25" s="1278"/>
      <c r="N25" s="1279">
        <f t="shared" si="5"/>
        <v>0</v>
      </c>
      <c r="O25" s="1278"/>
      <c r="P25" s="1278"/>
      <c r="Q25" s="1278"/>
      <c r="R25" s="1278"/>
      <c r="S25" s="1278"/>
      <c r="T25" s="1278"/>
      <c r="U25" s="1278"/>
      <c r="V25" s="1284">
        <f t="shared" si="1"/>
        <v>0</v>
      </c>
      <c r="W25" s="1293"/>
      <c r="X25" s="1293"/>
      <c r="Y25" s="1279">
        <f t="shared" si="6"/>
        <v>0</v>
      </c>
      <c r="Z25" s="1280"/>
      <c r="AA25" s="1279">
        <f t="shared" si="7"/>
        <v>0</v>
      </c>
      <c r="AB25" s="1281"/>
      <c r="AC25" s="1281"/>
      <c r="AD25" s="1279">
        <f t="shared" si="8"/>
        <v>0</v>
      </c>
      <c r="AE25" s="1281"/>
      <c r="AF25" s="1281"/>
      <c r="AG25" s="1281"/>
      <c r="AH25" s="1281"/>
      <c r="AI25" s="1281"/>
      <c r="AJ25" s="1278"/>
      <c r="AK25" s="1981"/>
      <c r="AM25" s="224">
        <f t="shared" si="9"/>
        <v>0</v>
      </c>
      <c r="AN25" s="602" t="b">
        <f t="shared" si="10"/>
        <v>1</v>
      </c>
      <c r="AO25" s="602" t="b">
        <f t="shared" ref="AO25:AO28" si="16">IF(AF25&lt;=O25,TRUE,FALSE)</f>
        <v>1</v>
      </c>
      <c r="AP25" s="602" t="b">
        <f t="shared" ref="AP25:AP28" si="17">IF(AG25&lt;=P25,TRUE,FALSE)</f>
        <v>1</v>
      </c>
      <c r="AQ25" s="602" t="b">
        <f t="shared" ref="AQ25:AQ28" si="18">IF(AH25&lt;=Q25,TRUE,FALSE)</f>
        <v>1</v>
      </c>
      <c r="AR25" s="602" t="b">
        <f t="shared" si="11"/>
        <v>1</v>
      </c>
      <c r="AT25" s="2721">
        <f t="shared" si="12"/>
        <v>0</v>
      </c>
      <c r="AU25" s="2721">
        <f t="shared" si="13"/>
        <v>0</v>
      </c>
      <c r="AV25" s="2721">
        <f t="shared" si="14"/>
        <v>0</v>
      </c>
      <c r="AW25" s="2721">
        <f t="shared" si="15"/>
        <v>0</v>
      </c>
    </row>
    <row r="26" spans="1:49" s="602" customFormat="1" ht="15" customHeight="1">
      <c r="A26" s="1980">
        <v>18</v>
      </c>
      <c r="B26" s="605"/>
      <c r="C26" s="608"/>
      <c r="D26" s="608"/>
      <c r="E26" s="1275"/>
      <c r="F26" s="1275"/>
      <c r="G26" s="1292"/>
      <c r="H26" s="1292"/>
      <c r="I26" s="1277">
        <f t="shared" si="3"/>
        <v>0</v>
      </c>
      <c r="J26" s="1276"/>
      <c r="K26" s="1277">
        <f t="shared" si="4"/>
        <v>0</v>
      </c>
      <c r="L26" s="1278"/>
      <c r="M26" s="1278"/>
      <c r="N26" s="1279">
        <f t="shared" si="5"/>
        <v>0</v>
      </c>
      <c r="O26" s="1278"/>
      <c r="P26" s="1278"/>
      <c r="Q26" s="1278"/>
      <c r="R26" s="1278"/>
      <c r="S26" s="1278"/>
      <c r="T26" s="1278"/>
      <c r="U26" s="1278"/>
      <c r="V26" s="1284">
        <f t="shared" si="1"/>
        <v>0</v>
      </c>
      <c r="W26" s="1293"/>
      <c r="X26" s="1293"/>
      <c r="Y26" s="1279">
        <f t="shared" si="6"/>
        <v>0</v>
      </c>
      <c r="Z26" s="1280"/>
      <c r="AA26" s="1279">
        <f t="shared" si="7"/>
        <v>0</v>
      </c>
      <c r="AB26" s="1281"/>
      <c r="AC26" s="1281"/>
      <c r="AD26" s="1279">
        <f t="shared" si="8"/>
        <v>0</v>
      </c>
      <c r="AE26" s="1281"/>
      <c r="AF26" s="1281"/>
      <c r="AG26" s="1281"/>
      <c r="AH26" s="1281"/>
      <c r="AI26" s="1281"/>
      <c r="AJ26" s="1278"/>
      <c r="AK26" s="1981"/>
      <c r="AM26" s="224">
        <f t="shared" si="9"/>
        <v>0</v>
      </c>
      <c r="AN26" s="602" t="b">
        <f t="shared" si="10"/>
        <v>1</v>
      </c>
      <c r="AO26" s="602" t="b">
        <f t="shared" si="16"/>
        <v>1</v>
      </c>
      <c r="AP26" s="602" t="b">
        <f t="shared" si="17"/>
        <v>1</v>
      </c>
      <c r="AQ26" s="602" t="b">
        <f t="shared" si="18"/>
        <v>1</v>
      </c>
      <c r="AR26" s="602" t="b">
        <f t="shared" si="11"/>
        <v>1</v>
      </c>
      <c r="AT26" s="2721">
        <f t="shared" si="12"/>
        <v>0</v>
      </c>
      <c r="AU26" s="2721">
        <f t="shared" si="13"/>
        <v>0</v>
      </c>
      <c r="AV26" s="2721">
        <f t="shared" si="14"/>
        <v>0</v>
      </c>
      <c r="AW26" s="2721">
        <f t="shared" si="15"/>
        <v>0</v>
      </c>
    </row>
    <row r="27" spans="1:49" s="602" customFormat="1" ht="15" customHeight="1">
      <c r="A27" s="1980">
        <v>19</v>
      </c>
      <c r="B27" s="605"/>
      <c r="C27" s="608"/>
      <c r="D27" s="608"/>
      <c r="E27" s="1275"/>
      <c r="F27" s="1275"/>
      <c r="G27" s="1292"/>
      <c r="H27" s="1292"/>
      <c r="I27" s="1277">
        <f t="shared" si="3"/>
        <v>0</v>
      </c>
      <c r="J27" s="1276"/>
      <c r="K27" s="1277">
        <f t="shared" si="4"/>
        <v>0</v>
      </c>
      <c r="L27" s="1278"/>
      <c r="M27" s="1278"/>
      <c r="N27" s="1279">
        <f t="shared" si="5"/>
        <v>0</v>
      </c>
      <c r="O27" s="1278"/>
      <c r="P27" s="1278"/>
      <c r="Q27" s="1278"/>
      <c r="R27" s="1278"/>
      <c r="S27" s="1278"/>
      <c r="T27" s="1278"/>
      <c r="U27" s="1278"/>
      <c r="V27" s="1284">
        <f t="shared" si="1"/>
        <v>0</v>
      </c>
      <c r="W27" s="1293"/>
      <c r="X27" s="1293"/>
      <c r="Y27" s="1279">
        <f t="shared" si="6"/>
        <v>0</v>
      </c>
      <c r="Z27" s="1280"/>
      <c r="AA27" s="1279">
        <f t="shared" si="7"/>
        <v>0</v>
      </c>
      <c r="AB27" s="1281"/>
      <c r="AC27" s="1281"/>
      <c r="AD27" s="1279">
        <f t="shared" si="8"/>
        <v>0</v>
      </c>
      <c r="AE27" s="1281"/>
      <c r="AF27" s="1281"/>
      <c r="AG27" s="1281"/>
      <c r="AH27" s="1281"/>
      <c r="AI27" s="1281"/>
      <c r="AJ27" s="1278"/>
      <c r="AK27" s="1981"/>
      <c r="AM27" s="224">
        <f t="shared" si="9"/>
        <v>0</v>
      </c>
      <c r="AN27" s="602" t="b">
        <f t="shared" si="10"/>
        <v>1</v>
      </c>
      <c r="AO27" s="602" t="b">
        <f t="shared" si="16"/>
        <v>1</v>
      </c>
      <c r="AP27" s="602" t="b">
        <f t="shared" si="17"/>
        <v>1</v>
      </c>
      <c r="AQ27" s="602" t="b">
        <f t="shared" si="18"/>
        <v>1</v>
      </c>
      <c r="AR27" s="602" t="b">
        <f t="shared" si="11"/>
        <v>1</v>
      </c>
      <c r="AT27" s="2721">
        <f t="shared" si="12"/>
        <v>0</v>
      </c>
      <c r="AU27" s="2721">
        <f t="shared" si="13"/>
        <v>0</v>
      </c>
      <c r="AV27" s="2721">
        <f t="shared" si="14"/>
        <v>0</v>
      </c>
      <c r="AW27" s="2721">
        <f t="shared" si="15"/>
        <v>0</v>
      </c>
    </row>
    <row r="28" spans="1:49" s="602" customFormat="1" ht="15" customHeight="1">
      <c r="A28" s="1980">
        <v>20</v>
      </c>
      <c r="B28" s="605"/>
      <c r="C28" s="608"/>
      <c r="D28" s="608"/>
      <c r="E28" s="1275"/>
      <c r="F28" s="1275"/>
      <c r="G28" s="1292"/>
      <c r="H28" s="1292"/>
      <c r="I28" s="1277">
        <f t="shared" si="3"/>
        <v>0</v>
      </c>
      <c r="J28" s="1276"/>
      <c r="K28" s="1277">
        <f t="shared" si="4"/>
        <v>0</v>
      </c>
      <c r="L28" s="1278"/>
      <c r="M28" s="1278"/>
      <c r="N28" s="1279">
        <f t="shared" si="5"/>
        <v>0</v>
      </c>
      <c r="O28" s="1278"/>
      <c r="P28" s="1278"/>
      <c r="Q28" s="1278"/>
      <c r="R28" s="1278"/>
      <c r="S28" s="1278"/>
      <c r="T28" s="1278"/>
      <c r="U28" s="1278"/>
      <c r="V28" s="1284">
        <f t="shared" si="1"/>
        <v>0</v>
      </c>
      <c r="W28" s="1293"/>
      <c r="X28" s="1293"/>
      <c r="Y28" s="1279">
        <f t="shared" si="6"/>
        <v>0</v>
      </c>
      <c r="Z28" s="1280"/>
      <c r="AA28" s="1279">
        <f t="shared" si="7"/>
        <v>0</v>
      </c>
      <c r="AB28" s="1281"/>
      <c r="AC28" s="1281"/>
      <c r="AD28" s="1279">
        <f t="shared" si="8"/>
        <v>0</v>
      </c>
      <c r="AE28" s="1281"/>
      <c r="AF28" s="1281"/>
      <c r="AG28" s="1281"/>
      <c r="AH28" s="1281"/>
      <c r="AI28" s="1281"/>
      <c r="AJ28" s="1278"/>
      <c r="AK28" s="1981"/>
      <c r="AM28" s="224">
        <f t="shared" si="9"/>
        <v>0</v>
      </c>
      <c r="AN28" s="602" t="b">
        <f t="shared" si="10"/>
        <v>1</v>
      </c>
      <c r="AO28" s="602" t="b">
        <f t="shared" si="16"/>
        <v>1</v>
      </c>
      <c r="AP28" s="602" t="b">
        <f t="shared" si="17"/>
        <v>1</v>
      </c>
      <c r="AQ28" s="602" t="b">
        <f t="shared" si="18"/>
        <v>1</v>
      </c>
      <c r="AR28" s="602" t="b">
        <f t="shared" si="11"/>
        <v>1</v>
      </c>
      <c r="AT28" s="2721">
        <f t="shared" si="12"/>
        <v>0</v>
      </c>
      <c r="AU28" s="2721">
        <f t="shared" si="13"/>
        <v>0</v>
      </c>
      <c r="AV28" s="2721">
        <f t="shared" si="14"/>
        <v>0</v>
      </c>
      <c r="AW28" s="2721">
        <f t="shared" si="15"/>
        <v>0</v>
      </c>
    </row>
    <row r="29" spans="1:49" s="603" customFormat="1" ht="15" customHeight="1">
      <c r="A29" s="1982"/>
      <c r="B29" s="619"/>
      <c r="C29" s="617"/>
      <c r="D29" s="617"/>
      <c r="E29" s="1277"/>
      <c r="F29" s="1277"/>
      <c r="G29" s="1277"/>
      <c r="H29" s="1277"/>
      <c r="I29" s="1277"/>
      <c r="J29" s="1277"/>
      <c r="K29" s="1277"/>
      <c r="L29" s="1284"/>
      <c r="M29" s="1284"/>
      <c r="N29" s="717"/>
      <c r="O29" s="1284"/>
      <c r="P29" s="1284"/>
      <c r="Q29" s="1284"/>
      <c r="R29" s="1284"/>
      <c r="S29" s="1284"/>
      <c r="T29" s="1284"/>
      <c r="U29" s="1284"/>
      <c r="V29" s="1284"/>
      <c r="W29" s="1284"/>
      <c r="X29" s="717"/>
      <c r="Y29" s="717"/>
      <c r="Z29" s="1284"/>
      <c r="AA29" s="717"/>
      <c r="AB29" s="1284"/>
      <c r="AC29" s="1284"/>
      <c r="AD29" s="717"/>
      <c r="AE29" s="717"/>
      <c r="AF29" s="717"/>
      <c r="AG29" s="717"/>
      <c r="AH29" s="717"/>
      <c r="AI29" s="717"/>
      <c r="AJ29" s="1284"/>
      <c r="AK29" s="1983"/>
      <c r="AN29" s="602"/>
      <c r="AO29" s="602"/>
      <c r="AP29" s="602"/>
      <c r="AQ29" s="602"/>
      <c r="AR29" s="602"/>
      <c r="AT29" s="2721">
        <f t="shared" si="12"/>
        <v>0</v>
      </c>
      <c r="AU29" s="2721">
        <f t="shared" si="13"/>
        <v>0</v>
      </c>
      <c r="AV29" s="2721">
        <f t="shared" si="14"/>
        <v>0</v>
      </c>
      <c r="AW29" s="2721">
        <f t="shared" si="15"/>
        <v>0</v>
      </c>
    </row>
    <row r="30" spans="1:49" s="618" customFormat="1" ht="15" customHeight="1" thickBot="1">
      <c r="A30" s="1270"/>
      <c r="B30" s="2652" t="s">
        <v>220</v>
      </c>
      <c r="C30" s="1271"/>
      <c r="D30" s="1271"/>
      <c r="E30" s="1285"/>
      <c r="F30" s="1285"/>
      <c r="G30" s="1285"/>
      <c r="H30" s="1285">
        <f t="shared" ref="H30:AJ30" si="19">SUM(H9:H29)</f>
        <v>0</v>
      </c>
      <c r="I30" s="1285">
        <f t="shared" si="19"/>
        <v>0</v>
      </c>
      <c r="J30" s="1285">
        <f t="shared" si="19"/>
        <v>0</v>
      </c>
      <c r="K30" s="1285">
        <f t="shared" si="19"/>
        <v>0</v>
      </c>
      <c r="L30" s="1285">
        <f t="shared" si="19"/>
        <v>0</v>
      </c>
      <c r="M30" s="1285">
        <f t="shared" si="19"/>
        <v>0</v>
      </c>
      <c r="N30" s="1285">
        <f t="shared" si="19"/>
        <v>0</v>
      </c>
      <c r="O30" s="1285">
        <f t="shared" si="19"/>
        <v>0</v>
      </c>
      <c r="P30" s="1285">
        <f t="shared" si="19"/>
        <v>0</v>
      </c>
      <c r="Q30" s="1285">
        <f t="shared" si="19"/>
        <v>0</v>
      </c>
      <c r="R30" s="1285">
        <f t="shared" si="19"/>
        <v>0</v>
      </c>
      <c r="S30" s="1285">
        <f t="shared" si="19"/>
        <v>0</v>
      </c>
      <c r="T30" s="1285">
        <f t="shared" si="19"/>
        <v>0</v>
      </c>
      <c r="U30" s="1285">
        <f t="shared" si="19"/>
        <v>0</v>
      </c>
      <c r="V30" s="1285">
        <f t="shared" si="19"/>
        <v>0</v>
      </c>
      <c r="W30" s="1285">
        <f t="shared" si="19"/>
        <v>0</v>
      </c>
      <c r="X30" s="1285">
        <f t="shared" si="19"/>
        <v>0</v>
      </c>
      <c r="Y30" s="1285">
        <f t="shared" si="19"/>
        <v>0</v>
      </c>
      <c r="Z30" s="1285">
        <f t="shared" si="19"/>
        <v>0</v>
      </c>
      <c r="AA30" s="1285">
        <f t="shared" si="19"/>
        <v>0</v>
      </c>
      <c r="AB30" s="1285">
        <f t="shared" si="19"/>
        <v>0</v>
      </c>
      <c r="AC30" s="1285">
        <f t="shared" si="19"/>
        <v>0</v>
      </c>
      <c r="AD30" s="1285">
        <f t="shared" si="19"/>
        <v>0</v>
      </c>
      <c r="AE30" s="1285">
        <f t="shared" si="19"/>
        <v>0</v>
      </c>
      <c r="AF30" s="1285">
        <f t="shared" si="19"/>
        <v>0</v>
      </c>
      <c r="AG30" s="1285">
        <f t="shared" si="19"/>
        <v>0</v>
      </c>
      <c r="AH30" s="1285">
        <f t="shared" si="19"/>
        <v>0</v>
      </c>
      <c r="AI30" s="1285">
        <f t="shared" si="19"/>
        <v>0</v>
      </c>
      <c r="AJ30" s="1285">
        <f t="shared" si="19"/>
        <v>0</v>
      </c>
      <c r="AK30" s="1274"/>
      <c r="AN30" s="602"/>
      <c r="AO30" s="602"/>
      <c r="AP30" s="602"/>
      <c r="AQ30" s="602"/>
      <c r="AR30" s="602"/>
      <c r="AT30" s="2721">
        <f t="shared" si="12"/>
        <v>0</v>
      </c>
      <c r="AU30" s="2721">
        <f t="shared" si="13"/>
        <v>0</v>
      </c>
      <c r="AV30" s="2721">
        <f t="shared" si="14"/>
        <v>0</v>
      </c>
      <c r="AW30" s="2721">
        <f t="shared" si="15"/>
        <v>0</v>
      </c>
    </row>
    <row r="31" spans="1:49" s="602" customFormat="1" ht="15" customHeight="1" thickTop="1">
      <c r="A31" s="602" t="s">
        <v>1150</v>
      </c>
      <c r="C31" s="609"/>
      <c r="D31" s="609"/>
      <c r="E31" s="611"/>
      <c r="F31" s="611"/>
      <c r="G31" s="611"/>
      <c r="H31" s="611"/>
      <c r="I31" s="611"/>
      <c r="J31" s="611"/>
      <c r="K31" s="611"/>
      <c r="L31" s="611"/>
      <c r="M31" s="611"/>
      <c r="N31" s="611"/>
      <c r="O31" s="611"/>
      <c r="P31" s="611"/>
      <c r="Q31" s="611"/>
      <c r="R31" s="611"/>
      <c r="S31" s="611"/>
      <c r="T31" s="611"/>
      <c r="U31" s="611"/>
      <c r="V31" s="611"/>
      <c r="W31" s="611"/>
      <c r="X31" s="612"/>
      <c r="Y31" s="612"/>
      <c r="Z31" s="612"/>
      <c r="AA31" s="612"/>
      <c r="AB31" s="611"/>
      <c r="AC31" s="611"/>
      <c r="AD31" s="611"/>
      <c r="AE31" s="611"/>
      <c r="AF31" s="611"/>
      <c r="AG31" s="611"/>
      <c r="AH31" s="611"/>
      <c r="AI31" s="611"/>
      <c r="AJ31" s="611"/>
      <c r="AK31" s="1290"/>
    </row>
    <row r="32" spans="1:49" s="602" customFormat="1" ht="12" customHeight="1">
      <c r="A32" s="602" t="s">
        <v>2487</v>
      </c>
      <c r="C32" s="609"/>
      <c r="D32" s="609"/>
      <c r="X32" s="598"/>
      <c r="Y32" s="598"/>
      <c r="Z32" s="598"/>
      <c r="AA32" s="598"/>
      <c r="AB32" s="604"/>
      <c r="AK32" s="1291"/>
    </row>
    <row r="33" spans="1:44" s="602" customFormat="1" ht="12" customHeight="1">
      <c r="A33" s="602" t="s">
        <v>2488</v>
      </c>
      <c r="C33" s="609"/>
      <c r="D33" s="609"/>
      <c r="X33" s="598"/>
      <c r="Y33" s="598"/>
      <c r="Z33" s="598"/>
      <c r="AA33" s="598"/>
      <c r="AB33" s="604"/>
      <c r="AK33" s="1291"/>
    </row>
    <row r="34" spans="1:44" ht="12" customHeight="1">
      <c r="AN34" s="602"/>
      <c r="AO34" s="602"/>
      <c r="AP34" s="602"/>
      <c r="AQ34" s="602"/>
      <c r="AR34" s="602"/>
    </row>
    <row r="35" spans="1:44" ht="12" customHeight="1">
      <c r="AN35" s="602"/>
      <c r="AO35" s="602"/>
      <c r="AP35" s="602"/>
      <c r="AQ35" s="602"/>
      <c r="AR35" s="602"/>
    </row>
    <row r="36" spans="1:44" ht="12" customHeight="1">
      <c r="AN36" s="602"/>
      <c r="AO36" s="602"/>
      <c r="AP36" s="602"/>
      <c r="AQ36" s="602"/>
      <c r="AR36" s="602"/>
    </row>
  </sheetData>
  <sheetProtection formatColumns="0" formatRows="0" deleteRows="0" autoFilter="0"/>
  <protectedRanges>
    <protectedRange sqref="AH29:AI29 AE29:AF29" name="区域2_2_1_3"/>
  </protectedRanges>
  <mergeCells count="13">
    <mergeCell ref="A2:T2"/>
    <mergeCell ref="A7:A8"/>
    <mergeCell ref="B7:B8"/>
    <mergeCell ref="C7:C8"/>
    <mergeCell ref="E7:K7"/>
    <mergeCell ref="L7:S7"/>
    <mergeCell ref="D7:D8"/>
    <mergeCell ref="AK7:AK8"/>
    <mergeCell ref="V7:AA7"/>
    <mergeCell ref="AB7:AI7"/>
    <mergeCell ref="AJ7:AJ8"/>
    <mergeCell ref="T7:T8"/>
    <mergeCell ref="U7:U8"/>
  </mergeCells>
  <phoneticPr fontId="5" type="noConversion"/>
  <dataValidations count="2">
    <dataValidation type="list" allowBlank="1" showInputMessage="1" showErrorMessage="1" sqref="C9:D28">
      <formula1>"合并范围内关联方,非合并范围关联方,非关联方"</formula1>
    </dataValidation>
    <dataValidation type="list" allowBlank="1" showInputMessage="1" showErrorMessage="1" sqref="AK29">
      <formula1>#REF!</formula1>
    </dataValidation>
  </dataValidations>
  <printOptions horizontalCentered="1"/>
  <pageMargins left="0.39370078740157483" right="0.39370078740157483" top="0.74803149606299213" bottom="0.74803149606299213" header="0.31496062992125984" footer="0.31496062992125984"/>
  <pageSetup paperSize="9" scale="64" fitToHeight="0" orientation="landscape" blackAndWhite="1" verticalDpi="1200" r:id="rId1"/>
  <headerFooter alignWithMargins="0"/>
  <colBreaks count="1" manualBreakCount="1">
    <brk id="19" min="1" max="213" man="1"/>
  </colBreaks>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pageSetUpPr fitToPage="1"/>
  </sheetPr>
  <dimension ref="A1:AF28"/>
  <sheetViews>
    <sheetView showZeros="0" view="pageBreakPreview" zoomScaleNormal="100" zoomScaleSheetLayoutView="100" workbookViewId="0">
      <selection activeCell="H19" sqref="H19"/>
    </sheetView>
  </sheetViews>
  <sheetFormatPr defaultColWidth="9.140625" defaultRowHeight="12" customHeight="1"/>
  <cols>
    <col min="1" max="8" width="12.5703125" style="223" customWidth="1"/>
    <col min="9" max="9" width="12" style="223" customWidth="1"/>
    <col min="10" max="10" width="12.140625" style="223" customWidth="1"/>
    <col min="11" max="11" width="12.85546875" style="223" customWidth="1"/>
    <col min="12" max="12" width="9.140625" style="223"/>
    <col min="13" max="13" width="11.85546875" style="223" customWidth="1"/>
    <col min="14" max="14" width="11.5703125" style="223" customWidth="1"/>
    <col min="15" max="15" width="15.140625" style="223" customWidth="1"/>
    <col min="16" max="16384" width="9.140625" style="223"/>
  </cols>
  <sheetData>
    <row r="1" spans="1:15" s="634" customFormat="1" ht="15" customHeight="1">
      <c r="A1" s="2691" t="str">
        <f>HYPERLINK("#资产表审定!A1","返回资产表审定")</f>
        <v>返回资产表审定</v>
      </c>
      <c r="B1" s="2692" t="str">
        <f>HYPERLINK("#资产表原报!A1","返回资产表原报")</f>
        <v>返回资产表原报</v>
      </c>
      <c r="C1" s="575"/>
    </row>
    <row r="2" spans="1:15" s="595" customFormat="1" ht="30" customHeight="1">
      <c r="A2" s="2859" t="s">
        <v>2365</v>
      </c>
      <c r="B2" s="2859"/>
      <c r="C2" s="2859"/>
      <c r="D2" s="2859"/>
      <c r="E2" s="2859"/>
      <c r="F2" s="2859"/>
      <c r="G2" s="2859"/>
      <c r="H2" s="2859"/>
      <c r="I2" s="2859"/>
      <c r="J2" s="2859"/>
      <c r="K2" s="2859"/>
      <c r="L2" s="2859"/>
      <c r="M2" s="2859"/>
      <c r="N2" s="2859"/>
      <c r="O2" s="2859"/>
    </row>
    <row r="3" spans="1:15" s="935" customFormat="1" ht="11.25">
      <c r="A3" s="943"/>
      <c r="B3" s="943"/>
      <c r="C3" s="1215"/>
      <c r="D3" s="1215"/>
      <c r="E3" s="1215"/>
      <c r="F3" s="1215"/>
      <c r="G3" s="1215"/>
      <c r="H3" s="1322"/>
      <c r="I3" s="1252"/>
      <c r="J3" s="1252"/>
      <c r="K3" s="1252"/>
      <c r="L3" s="1252"/>
      <c r="M3" s="1324"/>
      <c r="N3" s="1252"/>
      <c r="O3" s="1322" t="str">
        <f>"单位："&amp;表头!$C$5</f>
        <v>单位：人民币元</v>
      </c>
    </row>
    <row r="4" spans="1:15" s="951" customFormat="1">
      <c r="A4" s="1155" t="str">
        <f>"客户："&amp;表头!C3</f>
        <v>客户：</v>
      </c>
      <c r="B4" s="1155"/>
      <c r="C4" s="1219"/>
      <c r="D4" s="947"/>
      <c r="E4" s="1323"/>
      <c r="F4" s="1324"/>
      <c r="G4" s="1324"/>
      <c r="H4" s="1323" t="str">
        <f>"编制人员："&amp;表头!$C$6</f>
        <v>编制人员：</v>
      </c>
      <c r="I4" s="947"/>
      <c r="J4" s="947"/>
      <c r="K4" s="947"/>
      <c r="L4" s="947"/>
      <c r="M4" s="947"/>
      <c r="N4" s="1325" t="s">
        <v>1460</v>
      </c>
      <c r="O4" s="2147" t="s">
        <v>64</v>
      </c>
    </row>
    <row r="5" spans="1:15" s="951" customFormat="1" ht="19.5" customHeight="1" thickBot="1">
      <c r="A5" s="1155" t="str">
        <f>"报表截止日："&amp;TEXT(表头!C4,"yyyy-mm-dd")</f>
        <v>报表截止日：2019-12-31</v>
      </c>
      <c r="B5" s="1155"/>
      <c r="C5" s="1219"/>
      <c r="D5" s="947"/>
      <c r="E5" s="1323"/>
      <c r="F5" s="947"/>
      <c r="G5" s="947"/>
      <c r="H5" s="1323" t="str">
        <f>"会计主管："&amp;表头!$C$7</f>
        <v>会计主管：</v>
      </c>
      <c r="I5" s="947"/>
      <c r="J5" s="947"/>
      <c r="K5" s="947"/>
      <c r="L5" s="947"/>
      <c r="M5" s="1324"/>
      <c r="N5" s="1325" t="s">
        <v>1461</v>
      </c>
      <c r="O5" s="947"/>
    </row>
    <row r="6" spans="1:15" s="635" customFormat="1" ht="19.7" customHeight="1">
      <c r="A6" s="2881" t="s">
        <v>958</v>
      </c>
      <c r="B6" s="2882"/>
      <c r="C6" s="2882"/>
      <c r="D6" s="2882" t="s">
        <v>984</v>
      </c>
      <c r="E6" s="2882"/>
      <c r="F6" s="2882"/>
      <c r="G6" s="2882"/>
      <c r="H6" s="2882" t="s">
        <v>983</v>
      </c>
      <c r="I6" s="2882"/>
      <c r="J6" s="2882"/>
      <c r="K6" s="2882"/>
      <c r="L6" s="2882" t="s">
        <v>846</v>
      </c>
      <c r="M6" s="2882"/>
      <c r="N6" s="2882"/>
      <c r="O6" s="2886"/>
    </row>
    <row r="7" spans="1:15" s="635" customFormat="1" ht="19.7" customHeight="1">
      <c r="A7" s="2883"/>
      <c r="B7" s="2884"/>
      <c r="C7" s="2884"/>
      <c r="D7" s="2641" t="s">
        <v>959</v>
      </c>
      <c r="E7" s="2641" t="s">
        <v>960</v>
      </c>
      <c r="F7" s="2641" t="s">
        <v>961</v>
      </c>
      <c r="G7" s="2884" t="s">
        <v>962</v>
      </c>
      <c r="H7" s="2641" t="s">
        <v>959</v>
      </c>
      <c r="I7" s="2641" t="s">
        <v>960</v>
      </c>
      <c r="J7" s="2641" t="s">
        <v>961</v>
      </c>
      <c r="K7" s="2884" t="s">
        <v>962</v>
      </c>
      <c r="L7" s="2641" t="s">
        <v>959</v>
      </c>
      <c r="M7" s="2641" t="s">
        <v>960</v>
      </c>
      <c r="N7" s="2641" t="s">
        <v>961</v>
      </c>
      <c r="O7" s="2887" t="s">
        <v>962</v>
      </c>
    </row>
    <row r="8" spans="1:15" s="636" customFormat="1" ht="52.35" customHeight="1">
      <c r="A8" s="2883"/>
      <c r="B8" s="2884"/>
      <c r="C8" s="2884"/>
      <c r="D8" s="637" t="s">
        <v>1216</v>
      </c>
      <c r="E8" s="637" t="s">
        <v>1217</v>
      </c>
      <c r="F8" s="637" t="s">
        <v>1218</v>
      </c>
      <c r="G8" s="2884"/>
      <c r="H8" s="637" t="s">
        <v>1216</v>
      </c>
      <c r="I8" s="637" t="s">
        <v>1217</v>
      </c>
      <c r="J8" s="637" t="s">
        <v>1218</v>
      </c>
      <c r="K8" s="2884"/>
      <c r="L8" s="637" t="s">
        <v>1216</v>
      </c>
      <c r="M8" s="637" t="s">
        <v>1217</v>
      </c>
      <c r="N8" s="637" t="s">
        <v>1218</v>
      </c>
      <c r="O8" s="2887"/>
    </row>
    <row r="9" spans="1:15" s="311" customFormat="1" ht="15" customHeight="1">
      <c r="A9" s="2862" t="s">
        <v>977</v>
      </c>
      <c r="B9" s="2863" t="s">
        <v>978</v>
      </c>
      <c r="C9" s="2863"/>
      <c r="D9" s="1235"/>
      <c r="E9" s="1235"/>
      <c r="F9" s="1235"/>
      <c r="G9" s="1240">
        <f>SUM(D9:F9)</f>
        <v>0</v>
      </c>
      <c r="H9" s="1235"/>
      <c r="I9" s="1235"/>
      <c r="J9" s="1235"/>
      <c r="K9" s="1240">
        <f>SUM(H9:J9)</f>
        <v>0</v>
      </c>
      <c r="L9" s="1235"/>
      <c r="M9" s="1235"/>
      <c r="N9" s="1235"/>
      <c r="O9" s="2649">
        <f>SUM(L9:N9)</f>
        <v>0</v>
      </c>
    </row>
    <row r="10" spans="1:15" s="311" customFormat="1" ht="15" customHeight="1">
      <c r="A10" s="2862"/>
      <c r="B10" s="2863" t="s">
        <v>1141</v>
      </c>
      <c r="C10" s="2863"/>
      <c r="D10" s="1316"/>
      <c r="E10" s="1316"/>
      <c r="F10" s="1316"/>
      <c r="G10" s="1240">
        <f t="shared" ref="G10:G19" si="0">SUM(D10:F10)</f>
        <v>0</v>
      </c>
      <c r="H10" s="1316"/>
      <c r="I10" s="1316"/>
      <c r="J10" s="1316"/>
      <c r="K10" s="1240">
        <f t="shared" ref="K10:K21" si="1">SUM(H10:J10)</f>
        <v>0</v>
      </c>
      <c r="L10" s="1316"/>
      <c r="M10" s="1316"/>
      <c r="N10" s="1316"/>
      <c r="O10" s="2649">
        <f t="shared" ref="O10:O21" si="2">SUM(L10:N10)</f>
        <v>0</v>
      </c>
    </row>
    <row r="11" spans="1:15" s="312" customFormat="1" ht="15" customHeight="1">
      <c r="A11" s="2862"/>
      <c r="B11" s="2863" t="s">
        <v>979</v>
      </c>
      <c r="C11" s="2863"/>
      <c r="D11" s="1240">
        <f>D9+D10</f>
        <v>0</v>
      </c>
      <c r="E11" s="1240">
        <f>E9+E10</f>
        <v>0</v>
      </c>
      <c r="F11" s="1240">
        <f>F9+F10</f>
        <v>0</v>
      </c>
      <c r="G11" s="1240">
        <f t="shared" si="0"/>
        <v>0</v>
      </c>
      <c r="H11" s="1240">
        <f>H9+H10</f>
        <v>0</v>
      </c>
      <c r="I11" s="1240">
        <f t="shared" ref="I11:J11" si="3">I9+I10</f>
        <v>0</v>
      </c>
      <c r="J11" s="1240">
        <f t="shared" si="3"/>
        <v>0</v>
      </c>
      <c r="K11" s="1240">
        <f t="shared" si="1"/>
        <v>0</v>
      </c>
      <c r="L11" s="1240">
        <f>L9+L10</f>
        <v>0</v>
      </c>
      <c r="M11" s="1240">
        <f t="shared" ref="M11:N11" si="4">M9+M10</f>
        <v>0</v>
      </c>
      <c r="N11" s="1240">
        <f t="shared" si="4"/>
        <v>0</v>
      </c>
      <c r="O11" s="2649">
        <f t="shared" si="2"/>
        <v>0</v>
      </c>
    </row>
    <row r="12" spans="1:15" s="311" customFormat="1" ht="15" customHeight="1">
      <c r="A12" s="2862" t="s">
        <v>980</v>
      </c>
      <c r="B12" s="499" t="s">
        <v>2637</v>
      </c>
      <c r="C12" s="499"/>
      <c r="D12" s="1240">
        <f>-D13-D14+D16</f>
        <v>0</v>
      </c>
      <c r="E12" s="1240">
        <f>-E14+E15-E16+E13</f>
        <v>0</v>
      </c>
      <c r="F12" s="1240">
        <f>F14-F15-F16</f>
        <v>0</v>
      </c>
      <c r="G12" s="1240">
        <f>SUM(D12:F12)</f>
        <v>0</v>
      </c>
      <c r="H12" s="1240">
        <f>-H13-H14+H16</f>
        <v>0</v>
      </c>
      <c r="I12" s="1240">
        <f>-I14+I15-I16+I13</f>
        <v>0</v>
      </c>
      <c r="J12" s="1240">
        <f>J14-J15-J16</f>
        <v>0</v>
      </c>
      <c r="K12" s="1240">
        <f t="shared" si="1"/>
        <v>0</v>
      </c>
      <c r="L12" s="1240">
        <f>-L13-L14+L16</f>
        <v>0</v>
      </c>
      <c r="M12" s="1240">
        <f>-M14+M15-M16+M13</f>
        <v>0</v>
      </c>
      <c r="N12" s="1240">
        <f>N14-N15-N16</f>
        <v>0</v>
      </c>
      <c r="O12" s="2649">
        <f t="shared" si="2"/>
        <v>0</v>
      </c>
    </row>
    <row r="13" spans="1:15" s="311" customFormat="1" ht="15" customHeight="1">
      <c r="A13" s="2862"/>
      <c r="B13" s="499" t="s">
        <v>2551</v>
      </c>
      <c r="C13" s="499"/>
      <c r="D13" s="1235"/>
      <c r="E13" s="1235"/>
      <c r="F13" s="991"/>
      <c r="G13" s="1240">
        <f t="shared" si="0"/>
        <v>0</v>
      </c>
      <c r="H13" s="1235"/>
      <c r="I13" s="1235"/>
      <c r="J13" s="991"/>
      <c r="K13" s="1240">
        <f t="shared" si="1"/>
        <v>0</v>
      </c>
      <c r="L13" s="1235"/>
      <c r="M13" s="1235"/>
      <c r="N13" s="991"/>
      <c r="O13" s="2649">
        <f t="shared" si="2"/>
        <v>0</v>
      </c>
    </row>
    <row r="14" spans="1:15" s="311" customFormat="1" ht="15" customHeight="1">
      <c r="A14" s="2862"/>
      <c r="B14" s="2673" t="s">
        <v>2552</v>
      </c>
      <c r="C14" s="2673"/>
      <c r="D14" s="1235"/>
      <c r="E14" s="1235"/>
      <c r="F14" s="1235"/>
      <c r="G14" s="1240">
        <f t="shared" si="0"/>
        <v>0</v>
      </c>
      <c r="H14" s="1235"/>
      <c r="I14" s="1235"/>
      <c r="J14" s="1235"/>
      <c r="K14" s="1240">
        <f t="shared" si="1"/>
        <v>0</v>
      </c>
      <c r="L14" s="1235"/>
      <c r="M14" s="1235"/>
      <c r="N14" s="1235"/>
      <c r="O14" s="2649">
        <f t="shared" si="2"/>
        <v>0</v>
      </c>
    </row>
    <row r="15" spans="1:15" s="311" customFormat="1" ht="15" customHeight="1">
      <c r="A15" s="2862"/>
      <c r="B15" s="2673" t="s">
        <v>2553</v>
      </c>
      <c r="C15" s="2673"/>
      <c r="D15" s="991"/>
      <c r="E15" s="1235"/>
      <c r="F15" s="1235"/>
      <c r="G15" s="1240">
        <f t="shared" si="0"/>
        <v>0</v>
      </c>
      <c r="H15" s="991"/>
      <c r="I15" s="1235"/>
      <c r="J15" s="1235"/>
      <c r="K15" s="1240">
        <f t="shared" si="1"/>
        <v>0</v>
      </c>
      <c r="L15" s="991"/>
      <c r="M15" s="1235"/>
      <c r="N15" s="1235"/>
      <c r="O15" s="2649">
        <f>SUM(L15:N15)</f>
        <v>0</v>
      </c>
    </row>
    <row r="16" spans="1:15" s="311" customFormat="1" ht="15" customHeight="1">
      <c r="A16" s="2862"/>
      <c r="B16" s="2673" t="s">
        <v>2554</v>
      </c>
      <c r="C16" s="2673"/>
      <c r="D16" s="1235"/>
      <c r="E16" s="1235"/>
      <c r="F16" s="1235"/>
      <c r="G16" s="1240">
        <f>SUM(D16:F16)</f>
        <v>0</v>
      </c>
      <c r="H16" s="1235"/>
      <c r="I16" s="1235"/>
      <c r="J16" s="1235"/>
      <c r="K16" s="1240">
        <f>SUM(H16:J16)</f>
        <v>0</v>
      </c>
      <c r="L16" s="1235"/>
      <c r="M16" s="1235"/>
      <c r="N16" s="1235"/>
      <c r="O16" s="2649">
        <f t="shared" si="2"/>
        <v>0</v>
      </c>
    </row>
    <row r="17" spans="1:32" s="311" customFormat="1" ht="15" customHeight="1">
      <c r="A17" s="2862"/>
      <c r="B17" s="2725" t="s">
        <v>2639</v>
      </c>
      <c r="C17" s="2726"/>
      <c r="D17" s="2727">
        <f>D11+D12</f>
        <v>0</v>
      </c>
      <c r="E17" s="2727">
        <f t="shared" ref="E17:F17" si="5">E11+E12</f>
        <v>0</v>
      </c>
      <c r="F17" s="2727">
        <f t="shared" si="5"/>
        <v>0</v>
      </c>
      <c r="G17" s="1240">
        <f>SUM(D17:F17)</f>
        <v>0</v>
      </c>
      <c r="H17" s="2727">
        <f>H11+H12</f>
        <v>0</v>
      </c>
      <c r="I17" s="2727">
        <f t="shared" ref="I17:J17" si="6">I11+I12</f>
        <v>0</v>
      </c>
      <c r="J17" s="2727">
        <f t="shared" si="6"/>
        <v>0</v>
      </c>
      <c r="K17" s="1240">
        <f>SUM(H17:J17)</f>
        <v>0</v>
      </c>
      <c r="L17" s="2727">
        <f>L11+L12</f>
        <v>0</v>
      </c>
      <c r="M17" s="2727">
        <f t="shared" ref="M17:N17" si="7">M11+M12</f>
        <v>0</v>
      </c>
      <c r="N17" s="2727">
        <f t="shared" si="7"/>
        <v>0</v>
      </c>
      <c r="O17" s="2649">
        <f>SUM(L17:N17)</f>
        <v>0</v>
      </c>
    </row>
    <row r="18" spans="1:32" s="311" customFormat="1" ht="15" customHeight="1">
      <c r="A18" s="2862"/>
      <c r="B18" s="2869" t="s">
        <v>967</v>
      </c>
      <c r="C18" s="2870"/>
      <c r="D18" s="1235"/>
      <c r="E18" s="1235"/>
      <c r="F18" s="1235"/>
      <c r="G18" s="1240">
        <f t="shared" si="0"/>
        <v>0</v>
      </c>
      <c r="H18" s="1235"/>
      <c r="I18" s="1235"/>
      <c r="J18" s="1235"/>
      <c r="K18" s="1240">
        <f t="shared" si="1"/>
        <v>0</v>
      </c>
      <c r="L18" s="1235"/>
      <c r="M18" s="1235"/>
      <c r="N18" s="1235"/>
      <c r="O18" s="2649">
        <f t="shared" si="2"/>
        <v>0</v>
      </c>
    </row>
    <row r="19" spans="1:32" s="311" customFormat="1" ht="15" customHeight="1">
      <c r="A19" s="2862"/>
      <c r="B19" s="2863" t="s">
        <v>968</v>
      </c>
      <c r="C19" s="2863"/>
      <c r="D19" s="1235"/>
      <c r="E19" s="1235"/>
      <c r="F19" s="1235"/>
      <c r="G19" s="1240">
        <f t="shared" si="0"/>
        <v>0</v>
      </c>
      <c r="H19" s="1235"/>
      <c r="I19" s="1235"/>
      <c r="J19" s="1235"/>
      <c r="K19" s="1240">
        <f t="shared" si="1"/>
        <v>0</v>
      </c>
      <c r="L19" s="1235"/>
      <c r="M19" s="1235"/>
      <c r="N19" s="1235"/>
      <c r="O19" s="2649">
        <f t="shared" si="2"/>
        <v>0</v>
      </c>
    </row>
    <row r="20" spans="1:32" s="311" customFormat="1" ht="15" customHeight="1">
      <c r="A20" s="2862"/>
      <c r="B20" s="2863" t="s">
        <v>969</v>
      </c>
      <c r="C20" s="2863"/>
      <c r="D20" s="1235"/>
      <c r="E20" s="1235"/>
      <c r="F20" s="1235"/>
      <c r="G20" s="1240">
        <f>SUM(D20:F20)</f>
        <v>0</v>
      </c>
      <c r="H20" s="1235"/>
      <c r="I20" s="1235"/>
      <c r="J20" s="1235"/>
      <c r="K20" s="1240">
        <f t="shared" si="1"/>
        <v>0</v>
      </c>
      <c r="L20" s="1235"/>
      <c r="M20" s="1235"/>
      <c r="N20" s="1235"/>
      <c r="O20" s="2649">
        <f t="shared" si="2"/>
        <v>0</v>
      </c>
    </row>
    <row r="21" spans="1:32" s="311" customFormat="1" ht="15" customHeight="1">
      <c r="A21" s="2862"/>
      <c r="B21" s="2863" t="s">
        <v>970</v>
      </c>
      <c r="C21" s="2863"/>
      <c r="D21" s="1182"/>
      <c r="E21" s="1182"/>
      <c r="F21" s="1182"/>
      <c r="G21" s="1240">
        <f>SUM(D21:F21)</f>
        <v>0</v>
      </c>
      <c r="H21" s="1182"/>
      <c r="I21" s="1182"/>
      <c r="J21" s="1182"/>
      <c r="K21" s="1240">
        <f t="shared" si="1"/>
        <v>0</v>
      </c>
      <c r="L21" s="1182"/>
      <c r="M21" s="1182"/>
      <c r="N21" s="1182"/>
      <c r="O21" s="2649">
        <f t="shared" si="2"/>
        <v>0</v>
      </c>
    </row>
    <row r="22" spans="1:32" s="311" customFormat="1" ht="15" customHeight="1">
      <c r="A22" s="2862"/>
      <c r="B22" s="2863" t="s">
        <v>971</v>
      </c>
      <c r="C22" s="2863"/>
      <c r="D22" s="1182"/>
      <c r="E22" s="1182"/>
      <c r="F22" s="1182"/>
      <c r="G22" s="1240">
        <f>SUM(D22:F22)</f>
        <v>0</v>
      </c>
      <c r="H22" s="1182"/>
      <c r="I22" s="1182"/>
      <c r="J22" s="1182"/>
      <c r="K22" s="1240">
        <f>SUM(H22:J22)</f>
        <v>0</v>
      </c>
      <c r="L22" s="1182"/>
      <c r="M22" s="1182"/>
      <c r="N22" s="1182"/>
      <c r="O22" s="2649">
        <f>SUM(L22:N22)</f>
        <v>0</v>
      </c>
    </row>
    <row r="23" spans="1:32" ht="15" customHeight="1">
      <c r="A23" s="2862" t="s">
        <v>981</v>
      </c>
      <c r="B23" s="2863" t="s">
        <v>972</v>
      </c>
      <c r="C23" s="2863"/>
      <c r="D23" s="1317">
        <f>D17+D18-D19-D20-D21+D22</f>
        <v>0</v>
      </c>
      <c r="E23" s="1317">
        <f t="shared" ref="E23:F23" si="8">E17+E18-E19-E20-E21+E22</f>
        <v>0</v>
      </c>
      <c r="F23" s="1317">
        <f t="shared" si="8"/>
        <v>0</v>
      </c>
      <c r="G23" s="1240">
        <f t="shared" ref="G23" si="9">SUM(D23:F23)</f>
        <v>0</v>
      </c>
      <c r="H23" s="1317">
        <f>H17+H18-H19-H20-H21+H22</f>
        <v>0</v>
      </c>
      <c r="I23" s="1317">
        <f t="shared" ref="I23:J23" si="10">I17+I18-I19-I20-I21+I22</f>
        <v>0</v>
      </c>
      <c r="J23" s="1317">
        <f t="shared" si="10"/>
        <v>0</v>
      </c>
      <c r="K23" s="1240">
        <f t="shared" ref="K23" si="11">SUM(H23:J23)</f>
        <v>0</v>
      </c>
      <c r="L23" s="1317">
        <f>L17+L18-L19-L20-L21+L22</f>
        <v>0</v>
      </c>
      <c r="M23" s="1317">
        <f t="shared" ref="M23:N23" si="12">M17+M18-M19-M20-M21+M22</f>
        <v>0</v>
      </c>
      <c r="N23" s="1317">
        <f t="shared" si="12"/>
        <v>0</v>
      </c>
      <c r="O23" s="2649">
        <f>SUM(L23:N23)</f>
        <v>0</v>
      </c>
    </row>
    <row r="24" spans="1:32" ht="15" customHeight="1">
      <c r="A24" s="2862"/>
      <c r="B24" s="2863" t="s">
        <v>827</v>
      </c>
      <c r="C24" s="2863"/>
      <c r="D24" s="638"/>
      <c r="E24" s="638"/>
      <c r="F24" s="638"/>
      <c r="G24" s="1240">
        <f>SUM(D24:F24)</f>
        <v>0</v>
      </c>
      <c r="H24" s="638"/>
      <c r="I24" s="638"/>
      <c r="J24" s="638"/>
      <c r="K24" s="1240">
        <f>SUM(H24:J24)</f>
        <v>0</v>
      </c>
      <c r="L24" s="638"/>
      <c r="M24" s="638"/>
      <c r="N24" s="638"/>
      <c r="O24" s="2649">
        <f>SUM(L24:N24)</f>
        <v>0</v>
      </c>
    </row>
    <row r="25" spans="1:32" s="293" customFormat="1" ht="12" customHeight="1" thickBot="1">
      <c r="A25" s="2864"/>
      <c r="B25" s="2885" t="s">
        <v>929</v>
      </c>
      <c r="C25" s="2885"/>
      <c r="D25" s="2650">
        <f>D23+D24</f>
        <v>0</v>
      </c>
      <c r="E25" s="2650">
        <f>E23+E24</f>
        <v>0</v>
      </c>
      <c r="F25" s="2650">
        <f t="shared" ref="F25:N25" si="13">F23+F24</f>
        <v>0</v>
      </c>
      <c r="G25" s="2650">
        <f>G23+G24</f>
        <v>0</v>
      </c>
      <c r="H25" s="2650">
        <f t="shared" si="13"/>
        <v>0</v>
      </c>
      <c r="I25" s="2650">
        <f t="shared" si="13"/>
        <v>0</v>
      </c>
      <c r="J25" s="2650">
        <f>J23+J24</f>
        <v>0</v>
      </c>
      <c r="K25" s="2650">
        <f>K23+K24</f>
        <v>0</v>
      </c>
      <c r="L25" s="2650">
        <f t="shared" si="13"/>
        <v>0</v>
      </c>
      <c r="M25" s="2650">
        <f t="shared" si="13"/>
        <v>0</v>
      </c>
      <c r="N25" s="2650">
        <f t="shared" si="13"/>
        <v>0</v>
      </c>
      <c r="O25" s="2651">
        <f>O23+O24</f>
        <v>0</v>
      </c>
    </row>
    <row r="26" spans="1:32" s="293" customFormat="1" ht="12" customHeight="1">
      <c r="A26" s="602" t="s">
        <v>1150</v>
      </c>
      <c r="B26" s="2657"/>
      <c r="C26" s="2657"/>
      <c r="D26" s="2658"/>
      <c r="E26" s="2658"/>
      <c r="F26" s="2658"/>
      <c r="G26" s="2658"/>
      <c r="H26" s="2658"/>
      <c r="I26" s="2658"/>
      <c r="J26" s="2658"/>
      <c r="K26" s="2658"/>
      <c r="L26" s="2658"/>
      <c r="M26" s="2658"/>
      <c r="N26" s="2658"/>
      <c r="O26" s="2658"/>
    </row>
    <row r="27" spans="1:32" s="602" customFormat="1" ht="15" customHeight="1">
      <c r="A27" s="602" t="s">
        <v>2425</v>
      </c>
      <c r="C27" s="609"/>
      <c r="D27" s="609"/>
      <c r="S27" s="598"/>
      <c r="T27" s="598"/>
      <c r="U27" s="598"/>
      <c r="V27" s="598"/>
      <c r="W27" s="604"/>
      <c r="AF27" s="1291"/>
    </row>
    <row r="28" spans="1:32" s="602" customFormat="1" ht="15" customHeight="1">
      <c r="A28" s="602" t="s">
        <v>1151</v>
      </c>
      <c r="C28" s="609"/>
      <c r="D28" s="609"/>
      <c r="S28" s="598"/>
      <c r="T28" s="598"/>
      <c r="U28" s="598"/>
      <c r="V28" s="598"/>
      <c r="W28" s="604"/>
      <c r="AF28" s="1291"/>
    </row>
  </sheetData>
  <sheetProtection formatColumns="0" formatRows="0" deleteRows="0" autoFilter="0"/>
  <mergeCells count="22">
    <mergeCell ref="A23:A25"/>
    <mergeCell ref="B24:C24"/>
    <mergeCell ref="B25:C25"/>
    <mergeCell ref="L6:O6"/>
    <mergeCell ref="O7:O8"/>
    <mergeCell ref="B23:C23"/>
    <mergeCell ref="D6:G6"/>
    <mergeCell ref="G7:G8"/>
    <mergeCell ref="H6:K6"/>
    <mergeCell ref="K7:K8"/>
    <mergeCell ref="B21:C21"/>
    <mergeCell ref="B22:C22"/>
    <mergeCell ref="A12:A22"/>
    <mergeCell ref="B18:C18"/>
    <mergeCell ref="B19:C19"/>
    <mergeCell ref="B20:C20"/>
    <mergeCell ref="A2:O2"/>
    <mergeCell ref="A6:C8"/>
    <mergeCell ref="A9:A11"/>
    <mergeCell ref="B9:C9"/>
    <mergeCell ref="B10:C10"/>
    <mergeCell ref="B11:C11"/>
  </mergeCells>
  <phoneticPr fontId="5" type="noConversion"/>
  <printOptions horizontalCentered="1"/>
  <pageMargins left="0.31496062992125984" right="0.31496062992125984" top="0.74803149606299213" bottom="0.74803149606299213" header="0.31496062992125984" footer="0.31496062992125984"/>
  <pageSetup paperSize="9" scale="85" fitToHeight="0" orientation="landscape" blackAndWhite="1" verticalDpi="1200" r:id="rId1"/>
  <headerFooter alignWithMargins="0"/>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pageSetUpPr fitToPage="1"/>
  </sheetPr>
  <dimension ref="A1:K48"/>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G35" sqref="G35"/>
    </sheetView>
  </sheetViews>
  <sheetFormatPr defaultColWidth="9.140625" defaultRowHeight="12" customHeight="1"/>
  <cols>
    <col min="1" max="1" width="23.140625" style="322" customWidth="1"/>
    <col min="2" max="10" width="12.7109375" style="322" customWidth="1"/>
    <col min="11" max="11" width="10.7109375" style="322" customWidth="1"/>
    <col min="12" max="16384" width="9.140625" style="322"/>
  </cols>
  <sheetData>
    <row r="1" spans="1:11" s="319" customFormat="1" ht="15" customHeight="1">
      <c r="A1" s="2691" t="str">
        <f>HYPERLINK("#资产表审定!A1","返回资产表审定")</f>
        <v>返回资产表审定</v>
      </c>
      <c r="B1" s="2692" t="str">
        <f>HYPERLINK("#资产表原报!A1","返回资产表原报")</f>
        <v>返回资产表原报</v>
      </c>
    </row>
    <row r="2" spans="1:11" s="654" customFormat="1" ht="30" customHeight="1">
      <c r="A2" s="652" t="s">
        <v>1219</v>
      </c>
      <c r="B2" s="652"/>
      <c r="C2" s="652"/>
      <c r="D2" s="652"/>
      <c r="E2" s="652"/>
      <c r="F2" s="652"/>
      <c r="G2" s="652"/>
      <c r="H2" s="652"/>
      <c r="I2" s="652"/>
      <c r="J2" s="652"/>
      <c r="K2" s="652"/>
    </row>
    <row r="3" spans="1:11" s="663" customFormat="1" ht="11.25">
      <c r="A3" s="968"/>
      <c r="B3" s="968"/>
      <c r="C3" s="968"/>
      <c r="D3" s="968"/>
      <c r="E3" s="968"/>
      <c r="F3" s="1053"/>
      <c r="G3" s="1053"/>
      <c r="H3" s="1053"/>
      <c r="I3" s="1053"/>
      <c r="J3" s="1053"/>
      <c r="K3" s="944" t="str">
        <f>"单位："&amp;表头!$C$5</f>
        <v>单位：人民币元</v>
      </c>
    </row>
    <row r="4" spans="1:11" s="958" customFormat="1">
      <c r="A4" s="1155" t="str">
        <f>"客户："&amp;表头!C3</f>
        <v>客户：</v>
      </c>
      <c r="B4" s="956"/>
      <c r="C4" s="956"/>
      <c r="D4" s="956"/>
      <c r="E4" s="956"/>
      <c r="F4" s="948" t="str">
        <f>"编制人员："&amp;表头!$C$6</f>
        <v>编制人员：</v>
      </c>
      <c r="G4" s="1221"/>
      <c r="H4" s="1221"/>
      <c r="I4" s="1221"/>
      <c r="J4" s="955" t="s">
        <v>1460</v>
      </c>
      <c r="K4" s="2026" t="s">
        <v>65</v>
      </c>
    </row>
    <row r="5" spans="1:11" s="958" customFormat="1" ht="11.25">
      <c r="A5" s="1155" t="str">
        <f>"报表截止日："&amp;TEXT(表头!C4,"yyyy-mm-dd")</f>
        <v>报表截止日：2019-12-31</v>
      </c>
      <c r="B5" s="956"/>
      <c r="C5" s="956"/>
      <c r="D5" s="956"/>
      <c r="E5" s="956"/>
      <c r="F5" s="948" t="str">
        <f>"会计主管："&amp;表头!$C$7</f>
        <v>会计主管：</v>
      </c>
      <c r="G5" s="1221"/>
      <c r="H5" s="1221"/>
      <c r="I5" s="1221"/>
      <c r="J5" s="955" t="s">
        <v>1461</v>
      </c>
      <c r="K5" s="955"/>
    </row>
    <row r="6" spans="1:11" s="301" customFormat="1" ht="8.1" customHeight="1" thickBot="1">
      <c r="A6" s="16"/>
      <c r="B6" s="16"/>
      <c r="C6" s="16"/>
      <c r="D6" s="16"/>
      <c r="E6" s="16"/>
      <c r="F6" s="16"/>
      <c r="G6" s="16"/>
      <c r="H6" s="16"/>
      <c r="I6" s="16"/>
      <c r="J6" s="16"/>
      <c r="K6" s="16"/>
    </row>
    <row r="7" spans="1:11" s="663" customFormat="1" ht="15" customHeight="1">
      <c r="A7" s="2888" t="s">
        <v>1597</v>
      </c>
      <c r="B7" s="2889"/>
      <c r="C7" s="2889"/>
      <c r="D7" s="2889"/>
      <c r="E7" s="2889"/>
      <c r="F7" s="2889"/>
      <c r="G7" s="2889"/>
      <c r="H7" s="2889"/>
      <c r="I7" s="2889"/>
      <c r="J7" s="2889"/>
      <c r="K7" s="2890"/>
    </row>
    <row r="8" spans="1:11" s="662" customFormat="1" ht="15" customHeight="1">
      <c r="A8" s="2124" t="s">
        <v>138</v>
      </c>
      <c r="B8" s="2111" t="s">
        <v>137</v>
      </c>
      <c r="C8" s="2111" t="s">
        <v>1196</v>
      </c>
      <c r="D8" s="2111" t="s">
        <v>982</v>
      </c>
      <c r="E8" s="2111" t="s">
        <v>136</v>
      </c>
      <c r="F8" s="2111" t="s">
        <v>214</v>
      </c>
      <c r="G8" s="2111" t="s">
        <v>972</v>
      </c>
      <c r="H8" s="2111" t="s">
        <v>986</v>
      </c>
      <c r="I8" s="2111" t="s">
        <v>987</v>
      </c>
      <c r="J8" s="1327" t="s">
        <v>809</v>
      </c>
      <c r="K8" s="2142" t="s">
        <v>2640</v>
      </c>
    </row>
    <row r="9" spans="1:11" ht="15" customHeight="1">
      <c r="A9" s="2322" t="s">
        <v>608</v>
      </c>
      <c r="B9" s="77"/>
      <c r="C9" s="502"/>
      <c r="D9" s="1328">
        <f>B9+C9</f>
        <v>0</v>
      </c>
      <c r="E9" s="93"/>
      <c r="F9" s="77"/>
      <c r="G9" s="35">
        <f>B9+E9-F9</f>
        <v>0</v>
      </c>
      <c r="H9" s="502"/>
      <c r="I9" s="35">
        <f>G9+H9</f>
        <v>0</v>
      </c>
      <c r="J9" s="64">
        <f>I9-D9</f>
        <v>0</v>
      </c>
      <c r="K9" s="80">
        <f>IF(D9&lt;&gt;0,J9/D9*100,0)</f>
        <v>0</v>
      </c>
    </row>
    <row r="10" spans="1:11" ht="15" customHeight="1">
      <c r="A10" s="2322" t="s">
        <v>611</v>
      </c>
      <c r="B10" s="77"/>
      <c r="C10" s="502"/>
      <c r="D10" s="1328">
        <f t="shared" ref="D10:D22" si="0">B10+C10</f>
        <v>0</v>
      </c>
      <c r="E10" s="93"/>
      <c r="F10" s="77"/>
      <c r="G10" s="35">
        <f t="shared" ref="G10:G22" si="1">B10+E10-F10</f>
        <v>0</v>
      </c>
      <c r="H10" s="502"/>
      <c r="I10" s="35">
        <f t="shared" ref="I10:I22" si="2">G10+H10</f>
        <v>0</v>
      </c>
      <c r="J10" s="64">
        <f t="shared" ref="J10:J22" si="3">I10-D10</f>
        <v>0</v>
      </c>
      <c r="K10" s="80">
        <f t="shared" ref="K10:K21" si="4">IF(D10&lt;&gt;0,J10/D10*100,0)</f>
        <v>0</v>
      </c>
    </row>
    <row r="11" spans="1:11" ht="15" customHeight="1">
      <c r="A11" s="2322" t="s">
        <v>616</v>
      </c>
      <c r="B11" s="77"/>
      <c r="C11" s="502"/>
      <c r="D11" s="1328">
        <f t="shared" si="0"/>
        <v>0</v>
      </c>
      <c r="E11" s="93"/>
      <c r="F11" s="77"/>
      <c r="G11" s="35">
        <f t="shared" si="1"/>
        <v>0</v>
      </c>
      <c r="H11" s="502"/>
      <c r="I11" s="35">
        <f t="shared" si="2"/>
        <v>0</v>
      </c>
      <c r="J11" s="64">
        <f t="shared" si="3"/>
        <v>0</v>
      </c>
      <c r="K11" s="80">
        <f t="shared" si="4"/>
        <v>0</v>
      </c>
    </row>
    <row r="12" spans="1:11" ht="15" customHeight="1">
      <c r="A12" s="2322" t="s">
        <v>613</v>
      </c>
      <c r="B12" s="132"/>
      <c r="C12" s="1163"/>
      <c r="D12" s="1328">
        <f t="shared" si="0"/>
        <v>0</v>
      </c>
      <c r="E12" s="1329"/>
      <c r="F12" s="132"/>
      <c r="G12" s="64">
        <f t="shared" si="1"/>
        <v>0</v>
      </c>
      <c r="H12" s="1163"/>
      <c r="I12" s="64">
        <f t="shared" si="2"/>
        <v>0</v>
      </c>
      <c r="J12" s="64">
        <f t="shared" si="3"/>
        <v>0</v>
      </c>
      <c r="K12" s="80">
        <f t="shared" si="4"/>
        <v>0</v>
      </c>
    </row>
    <row r="13" spans="1:11" ht="15" customHeight="1">
      <c r="A13" s="2322" t="s">
        <v>614</v>
      </c>
      <c r="B13" s="132"/>
      <c r="C13" s="1163"/>
      <c r="D13" s="1328">
        <f t="shared" si="0"/>
        <v>0</v>
      </c>
      <c r="E13" s="1329"/>
      <c r="F13" s="132"/>
      <c r="G13" s="64">
        <f t="shared" si="1"/>
        <v>0</v>
      </c>
      <c r="H13" s="1163"/>
      <c r="I13" s="64">
        <f t="shared" si="2"/>
        <v>0</v>
      </c>
      <c r="J13" s="64">
        <f t="shared" si="3"/>
        <v>0</v>
      </c>
      <c r="K13" s="80">
        <f t="shared" si="4"/>
        <v>0</v>
      </c>
    </row>
    <row r="14" spans="1:11" ht="15" customHeight="1">
      <c r="A14" s="2322" t="s">
        <v>615</v>
      </c>
      <c r="B14" s="132"/>
      <c r="C14" s="1163"/>
      <c r="D14" s="1328">
        <f t="shared" si="0"/>
        <v>0</v>
      </c>
      <c r="E14" s="1329"/>
      <c r="F14" s="132"/>
      <c r="G14" s="64">
        <f t="shared" si="1"/>
        <v>0</v>
      </c>
      <c r="H14" s="1163"/>
      <c r="I14" s="64">
        <f t="shared" si="2"/>
        <v>0</v>
      </c>
      <c r="J14" s="64">
        <f t="shared" si="3"/>
        <v>0</v>
      </c>
      <c r="K14" s="80">
        <f t="shared" si="4"/>
        <v>0</v>
      </c>
    </row>
    <row r="15" spans="1:11" ht="15" customHeight="1">
      <c r="A15" s="2322" t="s">
        <v>617</v>
      </c>
      <c r="B15" s="132"/>
      <c r="C15" s="1163"/>
      <c r="D15" s="1328">
        <f t="shared" si="0"/>
        <v>0</v>
      </c>
      <c r="E15" s="1329"/>
      <c r="F15" s="132"/>
      <c r="G15" s="64">
        <f t="shared" si="1"/>
        <v>0</v>
      </c>
      <c r="H15" s="1163"/>
      <c r="I15" s="64">
        <f t="shared" si="2"/>
        <v>0</v>
      </c>
      <c r="J15" s="64">
        <f t="shared" si="3"/>
        <v>0</v>
      </c>
      <c r="K15" s="80">
        <f t="shared" si="4"/>
        <v>0</v>
      </c>
    </row>
    <row r="16" spans="1:11" ht="15" customHeight="1">
      <c r="A16" s="2322" t="s">
        <v>618</v>
      </c>
      <c r="B16" s="132"/>
      <c r="C16" s="1163"/>
      <c r="D16" s="1328">
        <f t="shared" si="0"/>
        <v>0</v>
      </c>
      <c r="E16" s="1329"/>
      <c r="F16" s="132"/>
      <c r="G16" s="64">
        <f t="shared" si="1"/>
        <v>0</v>
      </c>
      <c r="H16" s="1163"/>
      <c r="I16" s="64">
        <f t="shared" si="2"/>
        <v>0</v>
      </c>
      <c r="J16" s="64">
        <f t="shared" si="3"/>
        <v>0</v>
      </c>
      <c r="K16" s="80">
        <f t="shared" si="4"/>
        <v>0</v>
      </c>
    </row>
    <row r="17" spans="1:11" ht="15" customHeight="1">
      <c r="A17" s="2322" t="s">
        <v>2212</v>
      </c>
      <c r="B17" s="132"/>
      <c r="C17" s="1163"/>
      <c r="D17" s="1328">
        <f t="shared" si="0"/>
        <v>0</v>
      </c>
      <c r="E17" s="1329"/>
      <c r="F17" s="132"/>
      <c r="G17" s="64">
        <f t="shared" si="1"/>
        <v>0</v>
      </c>
      <c r="H17" s="1163"/>
      <c r="I17" s="64">
        <f t="shared" si="2"/>
        <v>0</v>
      </c>
      <c r="J17" s="64">
        <f t="shared" si="3"/>
        <v>0</v>
      </c>
      <c r="K17" s="80">
        <f t="shared" si="4"/>
        <v>0</v>
      </c>
    </row>
    <row r="18" spans="1:11" ht="15" customHeight="1">
      <c r="A18" s="2322" t="s">
        <v>607</v>
      </c>
      <c r="B18" s="132"/>
      <c r="C18" s="1163"/>
      <c r="D18" s="1328">
        <f t="shared" si="0"/>
        <v>0</v>
      </c>
      <c r="E18" s="1329"/>
      <c r="F18" s="132"/>
      <c r="G18" s="64">
        <f t="shared" si="1"/>
        <v>0</v>
      </c>
      <c r="H18" s="1163"/>
      <c r="I18" s="64">
        <f t="shared" si="2"/>
        <v>0</v>
      </c>
      <c r="J18" s="64">
        <f t="shared" si="3"/>
        <v>0</v>
      </c>
      <c r="K18" s="80">
        <f t="shared" si="4"/>
        <v>0</v>
      </c>
    </row>
    <row r="19" spans="1:11" ht="15" customHeight="1">
      <c r="A19" s="2322" t="s">
        <v>609</v>
      </c>
      <c r="B19" s="132"/>
      <c r="C19" s="1163"/>
      <c r="D19" s="1328">
        <f t="shared" si="0"/>
        <v>0</v>
      </c>
      <c r="E19" s="1329"/>
      <c r="F19" s="132"/>
      <c r="G19" s="64">
        <f t="shared" si="1"/>
        <v>0</v>
      </c>
      <c r="H19" s="1163"/>
      <c r="I19" s="64">
        <f t="shared" si="2"/>
        <v>0</v>
      </c>
      <c r="J19" s="64">
        <f t="shared" si="3"/>
        <v>0</v>
      </c>
      <c r="K19" s="80">
        <f t="shared" si="4"/>
        <v>0</v>
      </c>
    </row>
    <row r="20" spans="1:11" ht="15" customHeight="1">
      <c r="A20" s="2322" t="s">
        <v>610</v>
      </c>
      <c r="B20" s="132"/>
      <c r="C20" s="1163"/>
      <c r="D20" s="1328">
        <f t="shared" si="0"/>
        <v>0</v>
      </c>
      <c r="E20" s="1329"/>
      <c r="F20" s="132"/>
      <c r="G20" s="64">
        <f t="shared" si="1"/>
        <v>0</v>
      </c>
      <c r="H20" s="1163"/>
      <c r="I20" s="64">
        <f t="shared" si="2"/>
        <v>0</v>
      </c>
      <c r="J20" s="64">
        <f t="shared" si="3"/>
        <v>0</v>
      </c>
      <c r="K20" s="80">
        <f t="shared" si="4"/>
        <v>0</v>
      </c>
    </row>
    <row r="21" spans="1:11" ht="15" customHeight="1">
      <c r="A21" s="2322" t="s">
        <v>612</v>
      </c>
      <c r="B21" s="132"/>
      <c r="C21" s="1163"/>
      <c r="D21" s="1328">
        <f t="shared" si="0"/>
        <v>0</v>
      </c>
      <c r="E21" s="1329"/>
      <c r="F21" s="132"/>
      <c r="G21" s="64">
        <f t="shared" si="1"/>
        <v>0</v>
      </c>
      <c r="H21" s="1163"/>
      <c r="I21" s="64">
        <f t="shared" si="2"/>
        <v>0</v>
      </c>
      <c r="J21" s="64">
        <f t="shared" si="3"/>
        <v>0</v>
      </c>
      <c r="K21" s="80">
        <f t="shared" si="4"/>
        <v>0</v>
      </c>
    </row>
    <row r="22" spans="1:11" ht="15" customHeight="1">
      <c r="A22" s="2322" t="s">
        <v>18</v>
      </c>
      <c r="B22" s="132"/>
      <c r="C22" s="1163"/>
      <c r="D22" s="1328">
        <f t="shared" si="0"/>
        <v>0</v>
      </c>
      <c r="E22" s="1329"/>
      <c r="F22" s="132"/>
      <c r="G22" s="64">
        <f t="shared" si="1"/>
        <v>0</v>
      </c>
      <c r="H22" s="1163"/>
      <c r="I22" s="64">
        <f t="shared" si="2"/>
        <v>0</v>
      </c>
      <c r="J22" s="64">
        <f t="shared" si="3"/>
        <v>0</v>
      </c>
      <c r="K22" s="80">
        <f>IF(D22&lt;&gt;0,J22/D22*100,0)</f>
        <v>0</v>
      </c>
    </row>
    <row r="23" spans="1:11" ht="15" customHeight="1">
      <c r="A23" s="2323"/>
      <c r="B23" s="64"/>
      <c r="C23" s="64"/>
      <c r="D23" s="64"/>
      <c r="E23" s="177"/>
      <c r="F23" s="64"/>
      <c r="G23" s="64"/>
      <c r="H23" s="64"/>
      <c r="I23" s="64"/>
      <c r="J23" s="64"/>
      <c r="K23" s="80"/>
    </row>
    <row r="24" spans="1:11" ht="15" customHeight="1" thickBot="1">
      <c r="A24" s="2126" t="s">
        <v>1192</v>
      </c>
      <c r="B24" s="65">
        <f>SUM(B9:B23)</f>
        <v>0</v>
      </c>
      <c r="C24" s="65">
        <f>SUM(C9:C23)</f>
        <v>0</v>
      </c>
      <c r="D24" s="65">
        <f>SUM(D9:D23)</f>
        <v>0</v>
      </c>
      <c r="E24" s="65">
        <f>SUM(E9:E23)</f>
        <v>0</v>
      </c>
      <c r="F24" s="65">
        <f>SUM(F9:F23)</f>
        <v>0</v>
      </c>
      <c r="G24" s="65">
        <f t="shared" ref="G24:I24" si="5">SUM(G9:G23)</f>
        <v>0</v>
      </c>
      <c r="H24" s="65">
        <f t="shared" si="5"/>
        <v>0</v>
      </c>
      <c r="I24" s="65">
        <f t="shared" si="5"/>
        <v>0</v>
      </c>
      <c r="J24" s="65">
        <f>SUM(J9:J23)</f>
        <v>0</v>
      </c>
      <c r="K24" s="165">
        <f>IF(D24&lt;&gt;0,J24/D24*100,0)</f>
        <v>0</v>
      </c>
    </row>
    <row r="25" spans="1:11" s="663" customFormat="1" ht="15" customHeight="1" thickBot="1">
      <c r="A25" s="2324" t="s">
        <v>1598</v>
      </c>
      <c r="B25" s="1565"/>
      <c r="C25" s="1565"/>
      <c r="D25" s="1565"/>
      <c r="E25" s="1565"/>
      <c r="F25" s="1565"/>
      <c r="G25" s="1565"/>
      <c r="H25" s="1565"/>
      <c r="I25" s="1565"/>
      <c r="J25" s="1565"/>
      <c r="K25" s="2325"/>
    </row>
    <row r="26" spans="1:11" s="662" customFormat="1" ht="15" customHeight="1">
      <c r="A26" s="2891" t="s">
        <v>1599</v>
      </c>
      <c r="B26" s="2893" t="s">
        <v>2276</v>
      </c>
      <c r="C26" s="2893"/>
      <c r="D26" s="2893"/>
      <c r="E26" s="2125" t="s">
        <v>136</v>
      </c>
      <c r="F26" s="2893" t="s">
        <v>214</v>
      </c>
      <c r="G26" s="2893"/>
      <c r="H26" s="2893" t="s">
        <v>2277</v>
      </c>
      <c r="I26" s="2893"/>
      <c r="J26" s="2893"/>
      <c r="K26" s="2894" t="s">
        <v>1600</v>
      </c>
    </row>
    <row r="27" spans="1:11" s="662" customFormat="1" ht="15" customHeight="1">
      <c r="A27" s="2892"/>
      <c r="B27" s="2107" t="s">
        <v>988</v>
      </c>
      <c r="C27" s="2111" t="s">
        <v>989</v>
      </c>
      <c r="D27" s="2111" t="s">
        <v>982</v>
      </c>
      <c r="E27" s="2107" t="s">
        <v>967</v>
      </c>
      <c r="F27" s="2107" t="s">
        <v>1601</v>
      </c>
      <c r="G27" s="2107" t="s">
        <v>1602</v>
      </c>
      <c r="H27" s="2111" t="s">
        <v>990</v>
      </c>
      <c r="I27" s="2107" t="s">
        <v>991</v>
      </c>
      <c r="J27" s="2107" t="s">
        <v>992</v>
      </c>
      <c r="K27" s="2895"/>
    </row>
    <row r="28" spans="1:11" ht="15" customHeight="1">
      <c r="A28" s="2322" t="s">
        <v>608</v>
      </c>
      <c r="B28" s="1331"/>
      <c r="C28" s="502"/>
      <c r="D28" s="1328">
        <f>B28+C28</f>
        <v>0</v>
      </c>
      <c r="E28" s="1331"/>
      <c r="F28" s="1331"/>
      <c r="G28" s="1331"/>
      <c r="H28" s="1328">
        <f>B28+E28-F28-G28</f>
        <v>0</v>
      </c>
      <c r="I28" s="502"/>
      <c r="J28" s="79">
        <f>H28+I28</f>
        <v>0</v>
      </c>
      <c r="K28" s="2326"/>
    </row>
    <row r="29" spans="1:11" ht="15" customHeight="1">
      <c r="A29" s="2322" t="s">
        <v>611</v>
      </c>
      <c r="B29" s="1331"/>
      <c r="C29" s="502"/>
      <c r="D29" s="1328">
        <f t="shared" ref="D29:D41" si="6">B29+C29</f>
        <v>0</v>
      </c>
      <c r="E29" s="1331"/>
      <c r="F29" s="1331"/>
      <c r="G29" s="1331"/>
      <c r="H29" s="1328">
        <f t="shared" ref="H29:H41" si="7">B29+E29-F29-G29</f>
        <v>0</v>
      </c>
      <c r="I29" s="502"/>
      <c r="J29" s="79">
        <f t="shared" ref="J29:J41" si="8">H29+I29</f>
        <v>0</v>
      </c>
      <c r="K29" s="2326"/>
    </row>
    <row r="30" spans="1:11" ht="15" customHeight="1">
      <c r="A30" s="2322" t="s">
        <v>616</v>
      </c>
      <c r="B30" s="1331"/>
      <c r="C30" s="502"/>
      <c r="D30" s="1328">
        <f t="shared" si="6"/>
        <v>0</v>
      </c>
      <c r="E30" s="1331"/>
      <c r="F30" s="1331"/>
      <c r="G30" s="1331"/>
      <c r="H30" s="1328">
        <f t="shared" si="7"/>
        <v>0</v>
      </c>
      <c r="I30" s="502"/>
      <c r="J30" s="79">
        <f t="shared" si="8"/>
        <v>0</v>
      </c>
      <c r="K30" s="2326"/>
    </row>
    <row r="31" spans="1:11" ht="15" customHeight="1">
      <c r="A31" s="2322" t="s">
        <v>613</v>
      </c>
      <c r="B31" s="1331"/>
      <c r="C31" s="502"/>
      <c r="D31" s="1328">
        <f t="shared" si="6"/>
        <v>0</v>
      </c>
      <c r="E31" s="1331"/>
      <c r="F31" s="1331"/>
      <c r="G31" s="1331"/>
      <c r="H31" s="1328">
        <f t="shared" si="7"/>
        <v>0</v>
      </c>
      <c r="I31" s="502"/>
      <c r="J31" s="79">
        <f t="shared" si="8"/>
        <v>0</v>
      </c>
      <c r="K31" s="2326"/>
    </row>
    <row r="32" spans="1:11" ht="15" customHeight="1">
      <c r="A32" s="2322" t="s">
        <v>614</v>
      </c>
      <c r="B32" s="1331"/>
      <c r="C32" s="502"/>
      <c r="D32" s="1328">
        <f t="shared" si="6"/>
        <v>0</v>
      </c>
      <c r="E32" s="1331"/>
      <c r="F32" s="1331"/>
      <c r="G32" s="1331"/>
      <c r="H32" s="1328">
        <f t="shared" si="7"/>
        <v>0</v>
      </c>
      <c r="I32" s="502"/>
      <c r="J32" s="79">
        <f t="shared" si="8"/>
        <v>0</v>
      </c>
      <c r="K32" s="2326"/>
    </row>
    <row r="33" spans="1:11" ht="15" customHeight="1">
      <c r="A33" s="2322" t="s">
        <v>615</v>
      </c>
      <c r="B33" s="1331"/>
      <c r="C33" s="502"/>
      <c r="D33" s="1328">
        <f t="shared" si="6"/>
        <v>0</v>
      </c>
      <c r="E33" s="1331"/>
      <c r="F33" s="1331"/>
      <c r="G33" s="1331"/>
      <c r="H33" s="1328">
        <f t="shared" si="7"/>
        <v>0</v>
      </c>
      <c r="I33" s="502"/>
      <c r="J33" s="79">
        <f t="shared" si="8"/>
        <v>0</v>
      </c>
      <c r="K33" s="2326"/>
    </row>
    <row r="34" spans="1:11" ht="15" customHeight="1">
      <c r="A34" s="2322" t="s">
        <v>617</v>
      </c>
      <c r="B34" s="1331"/>
      <c r="C34" s="502"/>
      <c r="D34" s="1328">
        <f t="shared" si="6"/>
        <v>0</v>
      </c>
      <c r="E34" s="1331"/>
      <c r="F34" s="1331"/>
      <c r="G34" s="1331"/>
      <c r="H34" s="1328">
        <f t="shared" si="7"/>
        <v>0</v>
      </c>
      <c r="I34" s="502"/>
      <c r="J34" s="79">
        <f t="shared" si="8"/>
        <v>0</v>
      </c>
      <c r="K34" s="2326"/>
    </row>
    <row r="35" spans="1:11" ht="15" customHeight="1">
      <c r="A35" s="2322" t="s">
        <v>618</v>
      </c>
      <c r="B35" s="1331"/>
      <c r="C35" s="502"/>
      <c r="D35" s="1328">
        <f t="shared" si="6"/>
        <v>0</v>
      </c>
      <c r="E35" s="1331"/>
      <c r="F35" s="1331"/>
      <c r="G35" s="1331"/>
      <c r="H35" s="1328">
        <f t="shared" si="7"/>
        <v>0</v>
      </c>
      <c r="I35" s="502"/>
      <c r="J35" s="79">
        <f t="shared" si="8"/>
        <v>0</v>
      </c>
      <c r="K35" s="2326"/>
    </row>
    <row r="36" spans="1:11" ht="15" customHeight="1">
      <c r="A36" s="2322" t="s">
        <v>2212</v>
      </c>
      <c r="B36" s="1331"/>
      <c r="C36" s="502"/>
      <c r="D36" s="1328">
        <f t="shared" si="6"/>
        <v>0</v>
      </c>
      <c r="E36" s="1331"/>
      <c r="F36" s="1331"/>
      <c r="G36" s="1331"/>
      <c r="H36" s="1328">
        <f t="shared" si="7"/>
        <v>0</v>
      </c>
      <c r="I36" s="502"/>
      <c r="J36" s="79">
        <f t="shared" si="8"/>
        <v>0</v>
      </c>
      <c r="K36" s="2326"/>
    </row>
    <row r="37" spans="1:11" ht="15" customHeight="1">
      <c r="A37" s="2322" t="s">
        <v>607</v>
      </c>
      <c r="B37" s="1331"/>
      <c r="C37" s="502"/>
      <c r="D37" s="1328">
        <f t="shared" si="6"/>
        <v>0</v>
      </c>
      <c r="E37" s="1331"/>
      <c r="F37" s="1331"/>
      <c r="G37" s="1331"/>
      <c r="H37" s="1328">
        <f t="shared" si="7"/>
        <v>0</v>
      </c>
      <c r="I37" s="502"/>
      <c r="J37" s="79">
        <f t="shared" si="8"/>
        <v>0</v>
      </c>
      <c r="K37" s="2326"/>
    </row>
    <row r="38" spans="1:11" ht="15" customHeight="1">
      <c r="A38" s="2322" t="s">
        <v>609</v>
      </c>
      <c r="B38" s="1331"/>
      <c r="C38" s="502"/>
      <c r="D38" s="1328">
        <f t="shared" si="6"/>
        <v>0</v>
      </c>
      <c r="E38" s="1331"/>
      <c r="F38" s="1331"/>
      <c r="G38" s="1331"/>
      <c r="H38" s="1328">
        <f t="shared" si="7"/>
        <v>0</v>
      </c>
      <c r="I38" s="502"/>
      <c r="J38" s="79">
        <f t="shared" si="8"/>
        <v>0</v>
      </c>
      <c r="K38" s="2326"/>
    </row>
    <row r="39" spans="1:11" ht="15" customHeight="1">
      <c r="A39" s="2322" t="s">
        <v>610</v>
      </c>
      <c r="B39" s="1331"/>
      <c r="C39" s="502"/>
      <c r="D39" s="1328">
        <f t="shared" si="6"/>
        <v>0</v>
      </c>
      <c r="E39" s="1331"/>
      <c r="F39" s="1331"/>
      <c r="G39" s="1331"/>
      <c r="H39" s="1328">
        <f t="shared" si="7"/>
        <v>0</v>
      </c>
      <c r="I39" s="502"/>
      <c r="J39" s="79">
        <f t="shared" si="8"/>
        <v>0</v>
      </c>
      <c r="K39" s="2326"/>
    </row>
    <row r="40" spans="1:11" ht="15" customHeight="1">
      <c r="A40" s="2322" t="s">
        <v>612</v>
      </c>
      <c r="B40" s="1331"/>
      <c r="C40" s="502"/>
      <c r="D40" s="1328">
        <f t="shared" si="6"/>
        <v>0</v>
      </c>
      <c r="E40" s="1331"/>
      <c r="F40" s="1331"/>
      <c r="G40" s="1331"/>
      <c r="H40" s="1328">
        <f t="shared" si="7"/>
        <v>0</v>
      </c>
      <c r="I40" s="502"/>
      <c r="J40" s="79">
        <f t="shared" si="8"/>
        <v>0</v>
      </c>
      <c r="K40" s="2326"/>
    </row>
    <row r="41" spans="1:11" ht="15" customHeight="1">
      <c r="A41" s="2322" t="s">
        <v>18</v>
      </c>
      <c r="B41" s="1331"/>
      <c r="C41" s="502"/>
      <c r="D41" s="1328">
        <f t="shared" si="6"/>
        <v>0</v>
      </c>
      <c r="E41" s="1331"/>
      <c r="F41" s="1331"/>
      <c r="G41" s="1331"/>
      <c r="H41" s="1328">
        <f t="shared" si="7"/>
        <v>0</v>
      </c>
      <c r="I41" s="502"/>
      <c r="J41" s="79">
        <f t="shared" si="8"/>
        <v>0</v>
      </c>
      <c r="K41" s="2326"/>
    </row>
    <row r="42" spans="1:11" ht="15" customHeight="1">
      <c r="A42" s="2327"/>
      <c r="B42" s="1332"/>
      <c r="C42" s="1332"/>
      <c r="D42" s="1332"/>
      <c r="E42" s="1332"/>
      <c r="F42" s="1332"/>
      <c r="G42" s="1332"/>
      <c r="H42" s="1332"/>
      <c r="I42" s="1332"/>
      <c r="J42" s="1333"/>
      <c r="K42" s="2328"/>
    </row>
    <row r="43" spans="1:11" ht="15" customHeight="1" thickBot="1">
      <c r="A43" s="2329" t="s">
        <v>1192</v>
      </c>
      <c r="B43" s="178">
        <f t="shared" ref="B43:J43" si="9">SUM(B28:B42)</f>
        <v>0</v>
      </c>
      <c r="C43" s="178">
        <f t="shared" si="9"/>
        <v>0</v>
      </c>
      <c r="D43" s="178">
        <f t="shared" si="9"/>
        <v>0</v>
      </c>
      <c r="E43" s="178">
        <f t="shared" si="9"/>
        <v>0</v>
      </c>
      <c r="F43" s="178">
        <f t="shared" si="9"/>
        <v>0</v>
      </c>
      <c r="G43" s="178">
        <f t="shared" si="9"/>
        <v>0</v>
      </c>
      <c r="H43" s="178">
        <f t="shared" si="9"/>
        <v>0</v>
      </c>
      <c r="I43" s="178">
        <f t="shared" si="9"/>
        <v>0</v>
      </c>
      <c r="J43" s="178">
        <f t="shared" si="9"/>
        <v>0</v>
      </c>
      <c r="K43" s="2330"/>
    </row>
    <row r="44" spans="1:11" ht="15" customHeight="1">
      <c r="A44" s="322" t="s">
        <v>178</v>
      </c>
    </row>
    <row r="45" spans="1:11" ht="15" customHeight="1">
      <c r="A45" s="322" t="s">
        <v>265</v>
      </c>
    </row>
    <row r="46" spans="1:11" ht="15" customHeight="1">
      <c r="A46" s="322" t="s">
        <v>266</v>
      </c>
    </row>
    <row r="47" spans="1:11" ht="15" customHeight="1">
      <c r="A47" s="322" t="s">
        <v>267</v>
      </c>
    </row>
    <row r="48" spans="1:11" ht="15" customHeight="1">
      <c r="A48" s="322" t="s">
        <v>2494</v>
      </c>
    </row>
  </sheetData>
  <mergeCells count="6">
    <mergeCell ref="A7:K7"/>
    <mergeCell ref="A26:A27"/>
    <mergeCell ref="B26:D26"/>
    <mergeCell ref="F26:G26"/>
    <mergeCell ref="K26:K27"/>
    <mergeCell ref="H26:J26"/>
  </mergeCells>
  <phoneticPr fontId="5" type="noConversion"/>
  <printOptions horizontalCentered="1"/>
  <pageMargins left="0.70866141732283472" right="0.70866141732283472" top="0.74803149606299213" bottom="0.74803149606299213" header="0.31496062992125984" footer="0.31496062992125984"/>
  <pageSetup paperSize="9" scale="65" fitToHeight="0" orientation="portrait" blackAndWhite="1" verticalDpi="1200" r:id="rId1"/>
  <headerFooter alignWithMargins="0"/>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pageSetUpPr fitToPage="1"/>
  </sheetPr>
  <dimension ref="A1:Q27"/>
  <sheetViews>
    <sheetView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N30" sqref="N30"/>
    </sheetView>
  </sheetViews>
  <sheetFormatPr defaultColWidth="9.140625" defaultRowHeight="12" customHeight="1"/>
  <cols>
    <col min="1" max="1" width="12.7109375" style="303" customWidth="1"/>
    <col min="2" max="3" width="14.5703125" style="303" customWidth="1"/>
    <col min="4" max="4" width="6.28515625" style="303" customWidth="1"/>
    <col min="5" max="17" width="12.7109375" style="303" customWidth="1"/>
    <col min="18" max="16384" width="9.140625" style="303"/>
  </cols>
  <sheetData>
    <row r="1" spans="1:17" s="639" customFormat="1" ht="15" customHeight="1">
      <c r="A1" s="2691" t="str">
        <f>HYPERLINK("#资产表审定!A1","返回资产表审定")</f>
        <v>返回资产表审定</v>
      </c>
      <c r="B1" s="2692" t="str">
        <f>HYPERLINK("#资产表原报!A1","返回资产表原报")</f>
        <v>返回资产表原报</v>
      </c>
    </row>
    <row r="2" spans="1:17" s="654" customFormat="1" ht="30" customHeight="1">
      <c r="A2" s="658" t="s">
        <v>1220</v>
      </c>
      <c r="B2" s="658"/>
      <c r="C2" s="658"/>
      <c r="D2" s="658"/>
      <c r="E2" s="658"/>
      <c r="F2" s="658"/>
      <c r="G2" s="658"/>
      <c r="H2" s="658"/>
      <c r="I2" s="658"/>
      <c r="J2" s="658"/>
      <c r="K2" s="658"/>
      <c r="L2" s="658"/>
      <c r="M2" s="658"/>
      <c r="N2" s="658"/>
      <c r="O2" s="658"/>
      <c r="P2" s="658"/>
      <c r="Q2" s="658"/>
    </row>
    <row r="3" spans="1:17" s="663" customFormat="1" ht="11.25">
      <c r="A3" s="968"/>
      <c r="B3" s="968"/>
      <c r="C3" s="968"/>
      <c r="D3" s="968"/>
      <c r="E3" s="968"/>
      <c r="F3" s="968"/>
      <c r="G3" s="1053"/>
      <c r="H3" s="1053"/>
      <c r="I3" s="1053"/>
      <c r="J3" s="1053"/>
      <c r="K3" s="968"/>
      <c r="L3" s="968"/>
      <c r="M3" s="968"/>
      <c r="N3" s="968"/>
      <c r="O3" s="968"/>
      <c r="P3" s="1053"/>
      <c r="Q3" s="944" t="str">
        <f>"单位："&amp;表头!$C$5</f>
        <v>单位：人民币元</v>
      </c>
    </row>
    <row r="4" spans="1:17" s="958" customFormat="1">
      <c r="A4" s="1155" t="str">
        <f>"客户："&amp;表头!C3</f>
        <v>客户：</v>
      </c>
      <c r="B4" s="956"/>
      <c r="C4" s="956"/>
      <c r="D4" s="956"/>
      <c r="E4" s="956"/>
      <c r="F4" s="956"/>
      <c r="G4" s="1221"/>
      <c r="H4" s="1221"/>
      <c r="I4" s="948" t="str">
        <f>"编制人员："&amp;表头!$C$6</f>
        <v>编制人员：</v>
      </c>
      <c r="J4" s="1221"/>
      <c r="K4" s="956"/>
      <c r="L4" s="956"/>
      <c r="M4" s="956"/>
      <c r="N4" s="956"/>
      <c r="O4" s="956"/>
      <c r="P4" s="955" t="s">
        <v>1460</v>
      </c>
      <c r="Q4" s="2026" t="s">
        <v>264</v>
      </c>
    </row>
    <row r="5" spans="1:17" s="958" customFormat="1" ht="11.25">
      <c r="A5" s="1155" t="str">
        <f>"报表截止日："&amp;TEXT(表头!C4,"yyyy-mm-dd")</f>
        <v>报表截止日：2019-12-31</v>
      </c>
      <c r="B5" s="956"/>
      <c r="C5" s="956"/>
      <c r="D5" s="956"/>
      <c r="E5" s="956"/>
      <c r="F5" s="956"/>
      <c r="G5" s="1221"/>
      <c r="H5" s="1221"/>
      <c r="I5" s="948" t="str">
        <f>"会计主管："&amp;表头!$C$7</f>
        <v>会计主管：</v>
      </c>
      <c r="J5" s="1221"/>
      <c r="K5" s="956"/>
      <c r="L5" s="956"/>
      <c r="M5" s="956"/>
      <c r="N5" s="956"/>
      <c r="O5" s="956"/>
      <c r="P5" s="955" t="s">
        <v>1461</v>
      </c>
      <c r="Q5" s="955"/>
    </row>
    <row r="6" spans="1:17" s="1200" customFormat="1" ht="8.1" customHeight="1" thickBot="1">
      <c r="A6" s="985"/>
      <c r="B6" s="985"/>
      <c r="C6" s="985"/>
      <c r="D6" s="985"/>
      <c r="E6" s="985"/>
      <c r="F6" s="985"/>
      <c r="G6" s="985"/>
      <c r="H6" s="985"/>
      <c r="I6" s="985"/>
      <c r="J6" s="985"/>
      <c r="K6" s="985"/>
      <c r="L6" s="985"/>
      <c r="M6" s="985"/>
      <c r="N6" s="985"/>
      <c r="O6" s="985"/>
      <c r="P6" s="1083"/>
      <c r="Q6" s="1334"/>
    </row>
    <row r="7" spans="1:17" s="1335" customFormat="1" ht="15" customHeight="1">
      <c r="A7" s="2891" t="s">
        <v>1603</v>
      </c>
      <c r="B7" s="2893" t="s">
        <v>1604</v>
      </c>
      <c r="C7" s="2893" t="s">
        <v>1605</v>
      </c>
      <c r="D7" s="2893" t="s">
        <v>1606</v>
      </c>
      <c r="E7" s="2896" t="s">
        <v>1223</v>
      </c>
      <c r="F7" s="2896"/>
      <c r="G7" s="2896" t="s">
        <v>1607</v>
      </c>
      <c r="H7" s="2896"/>
      <c r="I7" s="2896" t="s">
        <v>1608</v>
      </c>
      <c r="J7" s="2896"/>
      <c r="K7" s="2896" t="s">
        <v>1609</v>
      </c>
      <c r="L7" s="2896"/>
      <c r="M7" s="2896" t="s">
        <v>135</v>
      </c>
      <c r="N7" s="2896"/>
      <c r="O7" s="2896" t="s">
        <v>1610</v>
      </c>
      <c r="P7" s="2896" t="s">
        <v>2032</v>
      </c>
      <c r="Q7" s="2898" t="s">
        <v>1611</v>
      </c>
    </row>
    <row r="8" spans="1:17" s="1335" customFormat="1" ht="15" customHeight="1">
      <c r="A8" s="2892"/>
      <c r="B8" s="2900"/>
      <c r="C8" s="2900"/>
      <c r="D8" s="2900"/>
      <c r="E8" s="2106" t="s">
        <v>718</v>
      </c>
      <c r="F8" s="2106" t="s">
        <v>1612</v>
      </c>
      <c r="G8" s="2106" t="s">
        <v>718</v>
      </c>
      <c r="H8" s="2106" t="s">
        <v>1612</v>
      </c>
      <c r="I8" s="2106" t="s">
        <v>718</v>
      </c>
      <c r="J8" s="2106" t="s">
        <v>1612</v>
      </c>
      <c r="K8" s="2106" t="s">
        <v>718</v>
      </c>
      <c r="L8" s="2106" t="s">
        <v>1612</v>
      </c>
      <c r="M8" s="2106" t="s">
        <v>718</v>
      </c>
      <c r="N8" s="2106" t="s">
        <v>1612</v>
      </c>
      <c r="O8" s="2897"/>
      <c r="P8" s="2897"/>
      <c r="Q8" s="2899"/>
    </row>
    <row r="9" spans="1:17" ht="15" customHeight="1">
      <c r="A9" s="2331" t="s">
        <v>1613</v>
      </c>
      <c r="B9" s="1033" t="s">
        <v>1614</v>
      </c>
      <c r="C9" s="1033"/>
      <c r="D9" s="1033"/>
      <c r="E9" s="1235"/>
      <c r="F9" s="1235"/>
      <c r="G9" s="1235"/>
      <c r="H9" s="1235"/>
      <c r="I9" s="1235"/>
      <c r="J9" s="1235"/>
      <c r="K9" s="1235"/>
      <c r="L9" s="1235"/>
      <c r="M9" s="143">
        <f>E9+G9-I9-K9</f>
        <v>0</v>
      </c>
      <c r="N9" s="143">
        <f>F9+H9-J9-L9</f>
        <v>0</v>
      </c>
      <c r="O9" s="1235"/>
      <c r="P9" s="1235"/>
      <c r="Q9" s="2332"/>
    </row>
    <row r="10" spans="1:17" ht="15" customHeight="1">
      <c r="A10" s="2331" t="s">
        <v>1613</v>
      </c>
      <c r="B10" s="1033" t="s">
        <v>1615</v>
      </c>
      <c r="C10" s="1033"/>
      <c r="D10" s="1033"/>
      <c r="E10" s="1235"/>
      <c r="F10" s="1235"/>
      <c r="G10" s="1235"/>
      <c r="H10" s="1235"/>
      <c r="I10" s="1235"/>
      <c r="J10" s="1235"/>
      <c r="K10" s="1235"/>
      <c r="L10" s="1235"/>
      <c r="M10" s="143">
        <f t="shared" ref="M10:M23" si="0">E10+G10-I10-K10</f>
        <v>0</v>
      </c>
      <c r="N10" s="143">
        <f t="shared" ref="N10:N23" si="1">F10+H10-J10-L10</f>
        <v>0</v>
      </c>
      <c r="O10" s="1235"/>
      <c r="P10" s="1235"/>
      <c r="Q10" s="2332"/>
    </row>
    <row r="11" spans="1:17" ht="15" customHeight="1">
      <c r="A11" s="2331" t="s">
        <v>1616</v>
      </c>
      <c r="B11" s="1033"/>
      <c r="C11" s="1033"/>
      <c r="D11" s="1033"/>
      <c r="E11" s="1235"/>
      <c r="F11" s="1235"/>
      <c r="G11" s="1235"/>
      <c r="H11" s="1235"/>
      <c r="I11" s="1235"/>
      <c r="J11" s="1235"/>
      <c r="K11" s="1235"/>
      <c r="L11" s="1235"/>
      <c r="M11" s="143">
        <f t="shared" si="0"/>
        <v>0</v>
      </c>
      <c r="N11" s="143">
        <f t="shared" si="1"/>
        <v>0</v>
      </c>
      <c r="O11" s="1235"/>
      <c r="P11" s="1235"/>
      <c r="Q11" s="2332"/>
    </row>
    <row r="12" spans="1:17" ht="15" customHeight="1">
      <c r="A12" s="2331" t="s">
        <v>1616</v>
      </c>
      <c r="B12" s="1033"/>
      <c r="C12" s="1033"/>
      <c r="D12" s="1033"/>
      <c r="E12" s="1235"/>
      <c r="F12" s="1235"/>
      <c r="G12" s="1235"/>
      <c r="H12" s="1235"/>
      <c r="I12" s="1235"/>
      <c r="J12" s="1235"/>
      <c r="K12" s="1235"/>
      <c r="L12" s="1235"/>
      <c r="M12" s="143">
        <f t="shared" si="0"/>
        <v>0</v>
      </c>
      <c r="N12" s="143">
        <f t="shared" si="1"/>
        <v>0</v>
      </c>
      <c r="O12" s="1235"/>
      <c r="P12" s="1235"/>
      <c r="Q12" s="2332"/>
    </row>
    <row r="13" spans="1:17" ht="15" customHeight="1">
      <c r="A13" s="2331" t="s">
        <v>1617</v>
      </c>
      <c r="B13" s="1033"/>
      <c r="C13" s="1033"/>
      <c r="D13" s="1033"/>
      <c r="E13" s="1235"/>
      <c r="F13" s="1235"/>
      <c r="G13" s="1235"/>
      <c r="H13" s="1235"/>
      <c r="I13" s="1235"/>
      <c r="J13" s="1235"/>
      <c r="K13" s="1235"/>
      <c r="L13" s="1235"/>
      <c r="M13" s="143">
        <f t="shared" si="0"/>
        <v>0</v>
      </c>
      <c r="N13" s="143">
        <f t="shared" si="1"/>
        <v>0</v>
      </c>
      <c r="O13" s="1235"/>
      <c r="P13" s="1235"/>
      <c r="Q13" s="2332"/>
    </row>
    <row r="14" spans="1:17" ht="15" customHeight="1">
      <c r="A14" s="2331" t="s">
        <v>1617</v>
      </c>
      <c r="B14" s="1033"/>
      <c r="C14" s="1033"/>
      <c r="D14" s="1033"/>
      <c r="E14" s="1235"/>
      <c r="F14" s="1235"/>
      <c r="G14" s="1235"/>
      <c r="H14" s="1235"/>
      <c r="I14" s="1235"/>
      <c r="J14" s="1235"/>
      <c r="K14" s="1235"/>
      <c r="L14" s="1235"/>
      <c r="M14" s="143">
        <f t="shared" si="0"/>
        <v>0</v>
      </c>
      <c r="N14" s="143">
        <f t="shared" si="1"/>
        <v>0</v>
      </c>
      <c r="O14" s="1235"/>
      <c r="P14" s="1235"/>
      <c r="Q14" s="2332"/>
    </row>
    <row r="15" spans="1:17" ht="15" customHeight="1">
      <c r="A15" s="2331" t="s">
        <v>1618</v>
      </c>
      <c r="B15" s="1033"/>
      <c r="C15" s="1033"/>
      <c r="D15" s="1033"/>
      <c r="E15" s="1235"/>
      <c r="F15" s="1235"/>
      <c r="G15" s="1235"/>
      <c r="H15" s="1235"/>
      <c r="I15" s="1235"/>
      <c r="J15" s="1235"/>
      <c r="K15" s="1235"/>
      <c r="L15" s="1235"/>
      <c r="M15" s="143">
        <f>E15+G15-I15-K15</f>
        <v>0</v>
      </c>
      <c r="N15" s="143">
        <f>F15+H15-J15-L15</f>
        <v>0</v>
      </c>
      <c r="O15" s="1235"/>
      <c r="P15" s="1235"/>
      <c r="Q15" s="2332"/>
    </row>
    <row r="16" spans="1:17" ht="15" customHeight="1">
      <c r="A16" s="2331" t="s">
        <v>1618</v>
      </c>
      <c r="B16" s="1033"/>
      <c r="C16" s="1033"/>
      <c r="D16" s="1033"/>
      <c r="E16" s="1235"/>
      <c r="F16" s="1235"/>
      <c r="G16" s="1235"/>
      <c r="H16" s="1235"/>
      <c r="I16" s="1235"/>
      <c r="J16" s="1235"/>
      <c r="K16" s="1235"/>
      <c r="L16" s="1235"/>
      <c r="M16" s="143">
        <f t="shared" si="0"/>
        <v>0</v>
      </c>
      <c r="N16" s="143">
        <f t="shared" si="1"/>
        <v>0</v>
      </c>
      <c r="O16" s="1235"/>
      <c r="P16" s="1235"/>
      <c r="Q16" s="2332"/>
    </row>
    <row r="17" spans="1:17" ht="15" customHeight="1">
      <c r="A17" s="2331" t="s">
        <v>1619</v>
      </c>
      <c r="B17" s="1033"/>
      <c r="C17" s="1033"/>
      <c r="D17" s="1033"/>
      <c r="E17" s="1235"/>
      <c r="F17" s="1235"/>
      <c r="G17" s="1235"/>
      <c r="H17" s="1235"/>
      <c r="I17" s="1235"/>
      <c r="J17" s="1235"/>
      <c r="K17" s="1235"/>
      <c r="L17" s="1235"/>
      <c r="M17" s="143">
        <f t="shared" si="0"/>
        <v>0</v>
      </c>
      <c r="N17" s="143">
        <f t="shared" si="1"/>
        <v>0</v>
      </c>
      <c r="O17" s="1235"/>
      <c r="P17" s="1235"/>
      <c r="Q17" s="2332"/>
    </row>
    <row r="18" spans="1:17" ht="15" customHeight="1">
      <c r="A18" s="2331" t="s">
        <v>1619</v>
      </c>
      <c r="B18" s="1033"/>
      <c r="C18" s="1033"/>
      <c r="D18" s="1033"/>
      <c r="E18" s="1235"/>
      <c r="F18" s="1235"/>
      <c r="G18" s="1235"/>
      <c r="H18" s="1235"/>
      <c r="I18" s="1235"/>
      <c r="J18" s="1235"/>
      <c r="K18" s="1235"/>
      <c r="L18" s="1235"/>
      <c r="M18" s="143">
        <f t="shared" si="0"/>
        <v>0</v>
      </c>
      <c r="N18" s="143">
        <f t="shared" si="1"/>
        <v>0</v>
      </c>
      <c r="O18" s="1235"/>
      <c r="P18" s="1235"/>
      <c r="Q18" s="2332"/>
    </row>
    <row r="19" spans="1:17" ht="15" customHeight="1">
      <c r="A19" s="2331"/>
      <c r="B19" s="1033"/>
      <c r="C19" s="1033"/>
      <c r="D19" s="1033"/>
      <c r="E19" s="1235"/>
      <c r="F19" s="1235"/>
      <c r="G19" s="1235"/>
      <c r="H19" s="1235"/>
      <c r="I19" s="1235"/>
      <c r="J19" s="1235"/>
      <c r="K19" s="1235"/>
      <c r="L19" s="1235"/>
      <c r="M19" s="143">
        <f t="shared" si="0"/>
        <v>0</v>
      </c>
      <c r="N19" s="143">
        <f t="shared" si="1"/>
        <v>0</v>
      </c>
      <c r="O19" s="1235"/>
      <c r="P19" s="1235"/>
      <c r="Q19" s="2332"/>
    </row>
    <row r="20" spans="1:17" ht="15" customHeight="1">
      <c r="A20" s="2331"/>
      <c r="B20" s="1033"/>
      <c r="C20" s="1033"/>
      <c r="D20" s="1033"/>
      <c r="E20" s="1235"/>
      <c r="F20" s="1235"/>
      <c r="G20" s="1235"/>
      <c r="H20" s="1235"/>
      <c r="I20" s="1235"/>
      <c r="J20" s="1235"/>
      <c r="K20" s="1235"/>
      <c r="L20" s="1235"/>
      <c r="M20" s="143">
        <f t="shared" si="0"/>
        <v>0</v>
      </c>
      <c r="N20" s="143">
        <f t="shared" si="1"/>
        <v>0</v>
      </c>
      <c r="O20" s="1235"/>
      <c r="P20" s="1235"/>
      <c r="Q20" s="2332"/>
    </row>
    <row r="21" spans="1:17" ht="15" customHeight="1">
      <c r="A21" s="2331"/>
      <c r="B21" s="1033"/>
      <c r="C21" s="1033"/>
      <c r="D21" s="1033"/>
      <c r="E21" s="1235"/>
      <c r="F21" s="1235"/>
      <c r="G21" s="1235"/>
      <c r="H21" s="1235"/>
      <c r="I21" s="1235"/>
      <c r="J21" s="1235"/>
      <c r="K21" s="1235"/>
      <c r="L21" s="1235"/>
      <c r="M21" s="143">
        <f t="shared" si="0"/>
        <v>0</v>
      </c>
      <c r="N21" s="143">
        <f t="shared" si="1"/>
        <v>0</v>
      </c>
      <c r="O21" s="1235"/>
      <c r="P21" s="1235"/>
      <c r="Q21" s="2332"/>
    </row>
    <row r="22" spans="1:17" ht="15" customHeight="1">
      <c r="A22" s="2331"/>
      <c r="B22" s="1033"/>
      <c r="C22" s="1033"/>
      <c r="D22" s="1033"/>
      <c r="E22" s="1235"/>
      <c r="F22" s="1235"/>
      <c r="G22" s="1235"/>
      <c r="H22" s="1235"/>
      <c r="I22" s="1235"/>
      <c r="J22" s="1235"/>
      <c r="K22" s="1235"/>
      <c r="L22" s="1235"/>
      <c r="M22" s="143">
        <f t="shared" si="0"/>
        <v>0</v>
      </c>
      <c r="N22" s="143">
        <f t="shared" si="1"/>
        <v>0</v>
      </c>
      <c r="O22" s="1235"/>
      <c r="P22" s="1235"/>
      <c r="Q22" s="2332"/>
    </row>
    <row r="23" spans="1:17" ht="15" customHeight="1">
      <c r="A23" s="2331"/>
      <c r="B23" s="1033"/>
      <c r="C23" s="1033"/>
      <c r="D23" s="1033"/>
      <c r="E23" s="1235"/>
      <c r="F23" s="1235"/>
      <c r="G23" s="1235"/>
      <c r="H23" s="1235"/>
      <c r="I23" s="1235"/>
      <c r="J23" s="1235"/>
      <c r="K23" s="1235"/>
      <c r="L23" s="1235"/>
      <c r="M23" s="143">
        <f t="shared" si="0"/>
        <v>0</v>
      </c>
      <c r="N23" s="143">
        <f t="shared" si="1"/>
        <v>0</v>
      </c>
      <c r="O23" s="1235"/>
      <c r="P23" s="1235"/>
      <c r="Q23" s="2332"/>
    </row>
    <row r="24" spans="1:17" ht="15" customHeight="1" thickBot="1">
      <c r="A24" s="1560"/>
      <c r="B24" s="2333" t="s">
        <v>220</v>
      </c>
      <c r="C24" s="2333"/>
      <c r="D24" s="2333"/>
      <c r="E24" s="1919"/>
      <c r="F24" s="1919">
        <f>SUM(F9:F23)</f>
        <v>0</v>
      </c>
      <c r="G24" s="1919"/>
      <c r="H24" s="1919">
        <f>SUM(H9:H23)</f>
        <v>0</v>
      </c>
      <c r="I24" s="1919"/>
      <c r="J24" s="1919">
        <f>SUM(J9:J23)</f>
        <v>0</v>
      </c>
      <c r="K24" s="1919"/>
      <c r="L24" s="1919">
        <f>SUM(L9:L23)</f>
        <v>0</v>
      </c>
      <c r="M24" s="1919"/>
      <c r="N24" s="1919">
        <f>SUM(N9:N23)</f>
        <v>0</v>
      </c>
      <c r="O24" s="1919">
        <f>SUM(O9:O23)</f>
        <v>0</v>
      </c>
      <c r="P24" s="1919">
        <f>SUM(P9:P23)</f>
        <v>0</v>
      </c>
      <c r="Q24" s="1920"/>
    </row>
    <row r="25" spans="1:17" ht="15" customHeight="1">
      <c r="A25" s="1396" t="s">
        <v>2481</v>
      </c>
      <c r="B25" s="1010"/>
      <c r="C25" s="1010"/>
      <c r="D25" s="1010"/>
      <c r="E25" s="2659"/>
      <c r="F25" s="2659"/>
      <c r="G25" s="2659"/>
      <c r="H25" s="2659"/>
      <c r="I25" s="2659"/>
      <c r="J25" s="2659"/>
      <c r="K25" s="2659"/>
      <c r="L25" s="2659"/>
      <c r="M25" s="2659"/>
      <c r="N25" s="2659"/>
      <c r="O25" s="2659"/>
      <c r="P25" s="2659"/>
      <c r="Q25" s="2659"/>
    </row>
    <row r="26" spans="1:17" ht="15" customHeight="1">
      <c r="A26" s="2660" t="s">
        <v>2489</v>
      </c>
      <c r="B26" s="2640"/>
      <c r="C26" s="2640"/>
      <c r="D26" s="2640"/>
      <c r="E26" s="2640"/>
    </row>
    <row r="27" spans="1:17" ht="15" customHeight="1">
      <c r="A27" s="2660" t="s">
        <v>2490</v>
      </c>
      <c r="B27" s="2640"/>
      <c r="C27" s="2640"/>
      <c r="D27" s="2640"/>
      <c r="E27" s="2640"/>
    </row>
  </sheetData>
  <mergeCells count="12">
    <mergeCell ref="O7:O8"/>
    <mergeCell ref="P7:P8"/>
    <mergeCell ref="Q7:Q8"/>
    <mergeCell ref="A7:A8"/>
    <mergeCell ref="B7:B8"/>
    <mergeCell ref="C7:C8"/>
    <mergeCell ref="D7:D8"/>
    <mergeCell ref="E7:F7"/>
    <mergeCell ref="G7:H7"/>
    <mergeCell ref="I7:J7"/>
    <mergeCell ref="K7:L7"/>
    <mergeCell ref="M7:N7"/>
  </mergeCells>
  <phoneticPr fontId="5" type="noConversion"/>
  <printOptions horizontalCentered="1"/>
  <pageMargins left="0.31496062992125984" right="0.31496062992125984" top="0.74803149606299213" bottom="0.74803149606299213" header="0.31496062992125984" footer="0.31496062992125984"/>
  <pageSetup paperSize="9" scale="73" fitToHeight="0" orientation="landscape" blackAndWhite="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pageSetUpPr fitToPage="1"/>
  </sheetPr>
  <dimension ref="A1:G29"/>
  <sheetViews>
    <sheetView showGridLines="0"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G24" sqref="G24"/>
    </sheetView>
  </sheetViews>
  <sheetFormatPr defaultColWidth="9.140625" defaultRowHeight="12" customHeight="1"/>
  <cols>
    <col min="1" max="1" width="16.7109375" style="322" customWidth="1"/>
    <col min="2" max="7" width="12.7109375" style="322" customWidth="1"/>
    <col min="8" max="16384" width="9.140625" style="322"/>
  </cols>
  <sheetData>
    <row r="1" spans="1:7" s="640" customFormat="1" ht="15" customHeight="1">
      <c r="A1" s="2691" t="str">
        <f>HYPERLINK("#资产表审定!A1","返回资产表审定")</f>
        <v>返回资产表审定</v>
      </c>
      <c r="B1" s="2692" t="str">
        <f>HYPERLINK("#资产表原报!A1","返回资产表原报")</f>
        <v>返回资产表原报</v>
      </c>
    </row>
    <row r="2" spans="1:7" s="654" customFormat="1" ht="30" customHeight="1">
      <c r="A2" s="652" t="s">
        <v>1221</v>
      </c>
      <c r="B2" s="652"/>
      <c r="C2" s="652"/>
      <c r="D2" s="652"/>
      <c r="E2" s="652"/>
      <c r="F2" s="652"/>
      <c r="G2" s="652"/>
    </row>
    <row r="3" spans="1:7" s="663" customFormat="1" ht="11.25">
      <c r="A3" s="968"/>
      <c r="B3" s="1221"/>
      <c r="C3" s="1221"/>
      <c r="D3" s="1221"/>
      <c r="E3" s="1221"/>
      <c r="F3" s="964"/>
      <c r="G3" s="944" t="str">
        <f>"单位："&amp;表头!$C$5</f>
        <v>单位：人民币元</v>
      </c>
    </row>
    <row r="4" spans="1:7" s="958" customFormat="1">
      <c r="A4" s="1155" t="str">
        <f>"客户："&amp;表头!C3</f>
        <v>客户：</v>
      </c>
      <c r="B4" s="1221"/>
      <c r="C4" s="1221"/>
      <c r="D4" s="948" t="str">
        <f>"编制人员："&amp;表头!$C$6</f>
        <v>编制人员：</v>
      </c>
      <c r="E4" s="1221"/>
      <c r="F4" s="955" t="s">
        <v>1460</v>
      </c>
      <c r="G4" s="2026" t="s">
        <v>66</v>
      </c>
    </row>
    <row r="5" spans="1:7" s="958" customFormat="1" ht="11.25">
      <c r="A5" s="1155" t="str">
        <f>"报表截止日："&amp;TEXT(表头!C4,"yyyy-mm-dd")</f>
        <v>报表截止日：2019-12-31</v>
      </c>
      <c r="B5" s="1221"/>
      <c r="C5" s="1221"/>
      <c r="D5" s="948" t="str">
        <f>"会计主管："&amp;表头!$C$7</f>
        <v>会计主管：</v>
      </c>
      <c r="E5" s="1221"/>
      <c r="F5" s="955" t="s">
        <v>1461</v>
      </c>
      <c r="G5" s="955"/>
    </row>
    <row r="6" spans="1:7" s="664" customFormat="1" ht="8.1" customHeight="1" thickBot="1">
      <c r="A6" s="1337"/>
      <c r="B6" s="1302"/>
      <c r="C6" s="1302"/>
      <c r="D6" s="1302"/>
      <c r="E6" s="1302"/>
      <c r="F6" s="1302"/>
      <c r="G6" s="1302"/>
    </row>
    <row r="7" spans="1:7" s="663" customFormat="1" ht="15" customHeight="1">
      <c r="A7" s="1044" t="s">
        <v>1620</v>
      </c>
      <c r="B7" s="1045" t="s">
        <v>608</v>
      </c>
      <c r="C7" s="1045" t="s">
        <v>1621</v>
      </c>
      <c r="D7" s="1045" t="s">
        <v>1622</v>
      </c>
      <c r="E7" s="1045" t="s">
        <v>1623</v>
      </c>
      <c r="F7" s="1045" t="s">
        <v>1481</v>
      </c>
      <c r="G7" s="1046" t="s">
        <v>695</v>
      </c>
    </row>
    <row r="8" spans="1:7" ht="15" customHeight="1">
      <c r="A8" s="1338" t="s">
        <v>1624</v>
      </c>
      <c r="B8" s="74"/>
      <c r="C8" s="74"/>
      <c r="D8" s="74"/>
      <c r="E8" s="74"/>
      <c r="F8" s="74"/>
      <c r="G8" s="37">
        <f>SUM(B8:F8)</f>
        <v>0</v>
      </c>
    </row>
    <row r="9" spans="1:7" ht="15" customHeight="1">
      <c r="A9" s="1338" t="s">
        <v>1625</v>
      </c>
      <c r="B9" s="74"/>
      <c r="C9" s="74"/>
      <c r="D9" s="74"/>
      <c r="E9" s="74"/>
      <c r="F9" s="74"/>
      <c r="G9" s="37">
        <f t="shared" ref="G9:G21" si="0">SUM(B9:F9)</f>
        <v>0</v>
      </c>
    </row>
    <row r="10" spans="1:7" ht="15" customHeight="1">
      <c r="A10" s="1338" t="s">
        <v>1626</v>
      </c>
      <c r="B10" s="74"/>
      <c r="C10" s="74"/>
      <c r="D10" s="74"/>
      <c r="E10" s="74"/>
      <c r="F10" s="74"/>
      <c r="G10" s="37">
        <f t="shared" si="0"/>
        <v>0</v>
      </c>
    </row>
    <row r="11" spans="1:7" ht="15" customHeight="1">
      <c r="A11" s="1338" t="s">
        <v>1627</v>
      </c>
      <c r="B11" s="74"/>
      <c r="C11" s="74"/>
      <c r="D11" s="74"/>
      <c r="E11" s="74"/>
      <c r="F11" s="74"/>
      <c r="G11" s="37">
        <f t="shared" si="0"/>
        <v>0</v>
      </c>
    </row>
    <row r="12" spans="1:7" ht="15" customHeight="1">
      <c r="A12" s="1338" t="s">
        <v>1628</v>
      </c>
      <c r="B12" s="74"/>
      <c r="C12" s="74"/>
      <c r="D12" s="74"/>
      <c r="E12" s="74"/>
      <c r="F12" s="74"/>
      <c r="G12" s="37">
        <f t="shared" si="0"/>
        <v>0</v>
      </c>
    </row>
    <row r="13" spans="1:7" ht="15" customHeight="1">
      <c r="A13" s="1338" t="s">
        <v>1629</v>
      </c>
      <c r="B13" s="74"/>
      <c r="C13" s="74"/>
      <c r="D13" s="74"/>
      <c r="E13" s="74"/>
      <c r="F13" s="74"/>
      <c r="G13" s="37">
        <f t="shared" si="0"/>
        <v>0</v>
      </c>
    </row>
    <row r="14" spans="1:7" ht="15" customHeight="1">
      <c r="A14" s="1338" t="s">
        <v>1630</v>
      </c>
      <c r="B14" s="74"/>
      <c r="C14" s="74"/>
      <c r="D14" s="74"/>
      <c r="E14" s="74"/>
      <c r="F14" s="74"/>
      <c r="G14" s="37">
        <f t="shared" si="0"/>
        <v>0</v>
      </c>
    </row>
    <row r="15" spans="1:7" ht="15" customHeight="1">
      <c r="A15" s="1338" t="s">
        <v>1631</v>
      </c>
      <c r="B15" s="74"/>
      <c r="C15" s="74"/>
      <c r="D15" s="74"/>
      <c r="E15" s="74"/>
      <c r="F15" s="74"/>
      <c r="G15" s="37">
        <f t="shared" si="0"/>
        <v>0</v>
      </c>
    </row>
    <row r="16" spans="1:7" ht="15" customHeight="1">
      <c r="A16" s="1338" t="s">
        <v>1632</v>
      </c>
      <c r="B16" s="74"/>
      <c r="C16" s="74"/>
      <c r="D16" s="74"/>
      <c r="E16" s="74"/>
      <c r="F16" s="74"/>
      <c r="G16" s="37">
        <f t="shared" si="0"/>
        <v>0</v>
      </c>
    </row>
    <row r="17" spans="1:7" ht="15" customHeight="1">
      <c r="A17" s="1338" t="s">
        <v>1633</v>
      </c>
      <c r="B17" s="74"/>
      <c r="C17" s="74"/>
      <c r="D17" s="74"/>
      <c r="E17" s="74"/>
      <c r="F17" s="74"/>
      <c r="G17" s="37">
        <f t="shared" si="0"/>
        <v>0</v>
      </c>
    </row>
    <row r="18" spans="1:7" ht="15" customHeight="1">
      <c r="A18" s="1338" t="s">
        <v>1634</v>
      </c>
      <c r="B18" s="74"/>
      <c r="C18" s="74"/>
      <c r="D18" s="74"/>
      <c r="E18" s="74"/>
      <c r="F18" s="74"/>
      <c r="G18" s="37">
        <f t="shared" si="0"/>
        <v>0</v>
      </c>
    </row>
    <row r="19" spans="1:7" ht="15" customHeight="1">
      <c r="A19" s="1338" t="s">
        <v>1635</v>
      </c>
      <c r="B19" s="74"/>
      <c r="C19" s="74"/>
      <c r="D19" s="74"/>
      <c r="E19" s="74"/>
      <c r="F19" s="74"/>
      <c r="G19" s="37">
        <f>SUM(B19:F19)</f>
        <v>0</v>
      </c>
    </row>
    <row r="20" spans="1:7" ht="15" customHeight="1">
      <c r="A20" s="1338" t="s">
        <v>1636</v>
      </c>
      <c r="B20" s="143">
        <f>SUM(B8:B19)</f>
        <v>0</v>
      </c>
      <c r="C20" s="143">
        <f>SUM(C8:C19)</f>
        <v>0</v>
      </c>
      <c r="D20" s="143">
        <f>SUM(D8:D19)</f>
        <v>0</v>
      </c>
      <c r="E20" s="143">
        <f>SUM(E8:E19)</f>
        <v>0</v>
      </c>
      <c r="F20" s="143">
        <f>SUM(F8:F19)</f>
        <v>0</v>
      </c>
      <c r="G20" s="37">
        <f>SUM(B20:F20)</f>
        <v>0</v>
      </c>
    </row>
    <row r="21" spans="1:7" ht="15" customHeight="1">
      <c r="A21" s="1339" t="s">
        <v>1637</v>
      </c>
      <c r="B21" s="75"/>
      <c r="C21" s="75"/>
      <c r="D21" s="75"/>
      <c r="E21" s="75"/>
      <c r="F21" s="75"/>
      <c r="G21" s="37">
        <f t="shared" si="0"/>
        <v>0</v>
      </c>
    </row>
    <row r="22" spans="1:7" ht="15" customHeight="1">
      <c r="A22" s="1338" t="s">
        <v>1638</v>
      </c>
      <c r="B22" s="64">
        <f>B20-B21</f>
        <v>0</v>
      </c>
      <c r="C22" s="64">
        <f t="shared" ref="C22:G22" si="1">C20-C21</f>
        <v>0</v>
      </c>
      <c r="D22" s="64">
        <f t="shared" si="1"/>
        <v>0</v>
      </c>
      <c r="E22" s="64">
        <f t="shared" si="1"/>
        <v>0</v>
      </c>
      <c r="F22" s="64">
        <f t="shared" si="1"/>
        <v>0</v>
      </c>
      <c r="G22" s="80">
        <f t="shared" si="1"/>
        <v>0</v>
      </c>
    </row>
    <row r="23" spans="1:7" ht="15" customHeight="1" thickBot="1">
      <c r="A23" s="1340" t="s">
        <v>2640</v>
      </c>
      <c r="B23" s="65">
        <f>IF(B21&lt;&gt;0,B22/B21*100,0)</f>
        <v>0</v>
      </c>
      <c r="C23" s="65">
        <f t="shared" ref="C23:E23" si="2">IF(C21&lt;&gt;0,C22/C21*100,0)</f>
        <v>0</v>
      </c>
      <c r="D23" s="65">
        <f t="shared" si="2"/>
        <v>0</v>
      </c>
      <c r="E23" s="65">
        <f t="shared" si="2"/>
        <v>0</v>
      </c>
      <c r="F23" s="65">
        <f>IF(F21&lt;&gt;0,F22/F21*100,0)</f>
        <v>0</v>
      </c>
      <c r="G23" s="165">
        <f>IF(G21&lt;&gt;0,G22/G21*100,0)</f>
        <v>0</v>
      </c>
    </row>
    <row r="24" spans="1:7" ht="15" customHeight="1" thickBot="1">
      <c r="A24" s="968" t="s">
        <v>1639</v>
      </c>
    </row>
    <row r="25" spans="1:7" s="663" customFormat="1" ht="15" customHeight="1">
      <c r="A25" s="1341"/>
      <c r="B25" s="1342"/>
      <c r="C25" s="1342"/>
      <c r="D25" s="1342"/>
      <c r="E25" s="1342"/>
      <c r="F25" s="1342"/>
      <c r="G25" s="1343"/>
    </row>
    <row r="26" spans="1:7" s="663" customFormat="1" ht="15" customHeight="1">
      <c r="A26" s="1344"/>
      <c r="B26" s="1345"/>
      <c r="C26" s="1345"/>
      <c r="D26" s="1345"/>
      <c r="E26" s="1345"/>
      <c r="F26" s="1345"/>
      <c r="G26" s="1346"/>
    </row>
    <row r="27" spans="1:7" s="663" customFormat="1" ht="15" customHeight="1" thickBot="1">
      <c r="A27" s="1347"/>
      <c r="B27" s="1348"/>
      <c r="C27" s="1348"/>
      <c r="D27" s="1348"/>
      <c r="E27" s="1348"/>
      <c r="F27" s="1348"/>
      <c r="G27" s="1349"/>
    </row>
    <row r="28" spans="1:7" ht="15" customHeight="1">
      <c r="A28" s="322" t="s">
        <v>190</v>
      </c>
    </row>
    <row r="29" spans="1:7" ht="15" customHeight="1">
      <c r="A29" s="322" t="s">
        <v>2491</v>
      </c>
    </row>
  </sheetData>
  <phoneticPr fontId="5" type="noConversion"/>
  <printOptions horizontalCentered="1"/>
  <pageMargins left="0.70866141732283472" right="0.70866141732283472" top="0.74803149606299213" bottom="0.74803149606299213" header="0.31496062992125984" footer="0.31496062992125984"/>
  <pageSetup paperSize="9" fitToHeight="0" orientation="portrait" blackAndWhite="1" verticalDpi="1200"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pageSetUpPr fitToPage="1"/>
  </sheetPr>
  <dimension ref="A1:G26"/>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F25" sqref="F25"/>
    </sheetView>
  </sheetViews>
  <sheetFormatPr defaultColWidth="9.140625" defaultRowHeight="12" customHeight="1"/>
  <cols>
    <col min="1" max="1" width="5.7109375" style="322" customWidth="1"/>
    <col min="2" max="2" width="24.28515625" style="322" customWidth="1"/>
    <col min="3" max="5" width="12.7109375" style="322" customWidth="1"/>
    <col min="6" max="6" width="10.7109375" style="322" customWidth="1"/>
    <col min="7" max="7" width="25.140625" style="322" customWidth="1"/>
    <col min="8" max="16384" width="9.140625" style="322"/>
  </cols>
  <sheetData>
    <row r="1" spans="1:7" s="640" customFormat="1" ht="15" customHeight="1">
      <c r="A1" s="2691" t="str">
        <f>HYPERLINK("#资产表审定!A1","返回资产表审定")</f>
        <v>返回资产表审定</v>
      </c>
      <c r="B1" s="2692" t="str">
        <f>HYPERLINK("#资产表原报!A1","返回资产表原报")</f>
        <v>返回资产表原报</v>
      </c>
    </row>
    <row r="2" spans="1:7" s="657" customFormat="1" ht="30" customHeight="1">
      <c r="A2" s="652" t="s">
        <v>1222</v>
      </c>
      <c r="B2" s="656"/>
      <c r="C2" s="656"/>
      <c r="D2" s="656"/>
      <c r="E2" s="656"/>
      <c r="F2" s="656"/>
      <c r="G2" s="656"/>
    </row>
    <row r="3" spans="1:7" s="663" customFormat="1" ht="11.25">
      <c r="A3" s="968"/>
      <c r="B3" s="968"/>
      <c r="C3" s="1221"/>
      <c r="D3" s="1221"/>
      <c r="E3" s="1221"/>
      <c r="F3" s="964"/>
      <c r="G3" s="944" t="str">
        <f>"单位："&amp;表头!$C$5</f>
        <v>单位：人民币元</v>
      </c>
    </row>
    <row r="4" spans="1:7" s="958" customFormat="1">
      <c r="A4" s="1155" t="str">
        <f>"客户："&amp;表头!C3</f>
        <v>客户：</v>
      </c>
      <c r="B4" s="956"/>
      <c r="C4" s="1221"/>
      <c r="D4" s="948" t="str">
        <f>"编制人员："&amp;表头!$C$6</f>
        <v>编制人员：</v>
      </c>
      <c r="E4" s="1221"/>
      <c r="F4" s="957" t="s">
        <v>1460</v>
      </c>
      <c r="G4" s="2027" t="s">
        <v>66</v>
      </c>
    </row>
    <row r="5" spans="1:7" s="958" customFormat="1" ht="11.25">
      <c r="A5" s="1155" t="str">
        <f>"报表截止日："&amp;TEXT(表头!C4,"yyyy-mm-dd")</f>
        <v>报表截止日：2019-12-31</v>
      </c>
      <c r="B5" s="956"/>
      <c r="C5" s="1221"/>
      <c r="D5" s="948" t="str">
        <f>"会计主管："&amp;表头!$C$7</f>
        <v>会计主管：</v>
      </c>
      <c r="E5" s="1221"/>
      <c r="F5" s="957" t="s">
        <v>1461</v>
      </c>
      <c r="G5" s="955"/>
    </row>
    <row r="6" spans="1:7" s="664" customFormat="1" ht="8.1" customHeight="1" thickBot="1">
      <c r="A6" s="1337"/>
      <c r="B6" s="1337"/>
      <c r="C6" s="1221"/>
      <c r="D6" s="1221"/>
      <c r="E6" s="1221"/>
      <c r="F6" s="1337"/>
      <c r="G6" s="1337"/>
    </row>
    <row r="7" spans="1:7" s="663" customFormat="1" ht="15" customHeight="1">
      <c r="A7" s="1350" t="s">
        <v>398</v>
      </c>
      <c r="B7" s="1351" t="s">
        <v>1458</v>
      </c>
      <c r="C7" s="1352" t="s">
        <v>1640</v>
      </c>
      <c r="D7" s="1352" t="s">
        <v>1641</v>
      </c>
      <c r="E7" s="1352" t="s">
        <v>809</v>
      </c>
      <c r="F7" s="1352" t="s">
        <v>2640</v>
      </c>
      <c r="G7" s="1353" t="s">
        <v>1459</v>
      </c>
    </row>
    <row r="8" spans="1:7" ht="15" customHeight="1">
      <c r="A8" s="1355">
        <v>1</v>
      </c>
      <c r="B8" s="1356"/>
      <c r="C8" s="1360"/>
      <c r="D8" s="1360"/>
      <c r="E8" s="1361">
        <f>C8-D8</f>
        <v>0</v>
      </c>
      <c r="F8" s="1361">
        <f>IF(D8&lt;&gt;0,E8/D8*100,0)</f>
        <v>0</v>
      </c>
      <c r="G8" s="982"/>
    </row>
    <row r="9" spans="1:7" ht="15" customHeight="1">
      <c r="A9" s="1355">
        <v>2</v>
      </c>
      <c r="B9" s="1356"/>
      <c r="C9" s="1360"/>
      <c r="D9" s="1360"/>
      <c r="E9" s="1361">
        <f>C9-D9</f>
        <v>0</v>
      </c>
      <c r="F9" s="1361">
        <f t="shared" ref="F9:F22" si="0">IF(D9&lt;&gt;0,E9/D9*100,0)</f>
        <v>0</v>
      </c>
      <c r="G9" s="982"/>
    </row>
    <row r="10" spans="1:7" ht="15" customHeight="1">
      <c r="A10" s="1355">
        <v>3</v>
      </c>
      <c r="B10" s="1357"/>
      <c r="C10" s="1360"/>
      <c r="D10" s="1360"/>
      <c r="E10" s="1361">
        <f>C10-D10</f>
        <v>0</v>
      </c>
      <c r="F10" s="1361">
        <f t="shared" si="0"/>
        <v>0</v>
      </c>
      <c r="G10" s="982"/>
    </row>
    <row r="11" spans="1:7" ht="15" customHeight="1">
      <c r="A11" s="1355">
        <v>4</v>
      </c>
      <c r="B11" s="1356"/>
      <c r="C11" s="1360"/>
      <c r="D11" s="1360"/>
      <c r="E11" s="1361">
        <f>C11-D11</f>
        <v>0</v>
      </c>
      <c r="F11" s="1361">
        <f t="shared" si="0"/>
        <v>0</v>
      </c>
      <c r="G11" s="982"/>
    </row>
    <row r="12" spans="1:7" ht="15" customHeight="1">
      <c r="A12" s="1355">
        <v>5</v>
      </c>
      <c r="B12" s="1357"/>
      <c r="C12" s="1360"/>
      <c r="D12" s="1360"/>
      <c r="E12" s="1361">
        <f>C12-D12</f>
        <v>0</v>
      </c>
      <c r="F12" s="1361">
        <f t="shared" si="0"/>
        <v>0</v>
      </c>
      <c r="G12" s="982"/>
    </row>
    <row r="13" spans="1:7" ht="15" customHeight="1">
      <c r="A13" s="1355">
        <v>6</v>
      </c>
      <c r="B13" s="1357"/>
      <c r="C13" s="1360"/>
      <c r="D13" s="1360"/>
      <c r="E13" s="1361">
        <f t="shared" ref="E13:E22" si="1">C13-D13</f>
        <v>0</v>
      </c>
      <c r="F13" s="1361">
        <f t="shared" si="0"/>
        <v>0</v>
      </c>
      <c r="G13" s="982"/>
    </row>
    <row r="14" spans="1:7" ht="15" customHeight="1">
      <c r="A14" s="1355">
        <v>7</v>
      </c>
      <c r="B14" s="1357"/>
      <c r="C14" s="1360"/>
      <c r="D14" s="1360"/>
      <c r="E14" s="1361">
        <f t="shared" si="1"/>
        <v>0</v>
      </c>
      <c r="F14" s="1361">
        <f t="shared" si="0"/>
        <v>0</v>
      </c>
      <c r="G14" s="982"/>
    </row>
    <row r="15" spans="1:7" ht="15" customHeight="1">
      <c r="A15" s="1355">
        <v>8</v>
      </c>
      <c r="B15" s="1357"/>
      <c r="C15" s="1360"/>
      <c r="D15" s="1360"/>
      <c r="E15" s="1361">
        <f t="shared" si="1"/>
        <v>0</v>
      </c>
      <c r="F15" s="1361">
        <f t="shared" si="0"/>
        <v>0</v>
      </c>
      <c r="G15" s="982"/>
    </row>
    <row r="16" spans="1:7" ht="15" customHeight="1">
      <c r="A16" s="1355">
        <v>9</v>
      </c>
      <c r="B16" s="1357"/>
      <c r="C16" s="1360"/>
      <c r="D16" s="1360"/>
      <c r="E16" s="1361">
        <f t="shared" si="1"/>
        <v>0</v>
      </c>
      <c r="F16" s="1361">
        <f t="shared" si="0"/>
        <v>0</v>
      </c>
      <c r="G16" s="982"/>
    </row>
    <row r="17" spans="1:7" ht="15" customHeight="1">
      <c r="A17" s="1355">
        <v>10</v>
      </c>
      <c r="B17" s="1357"/>
      <c r="C17" s="1360"/>
      <c r="D17" s="1360"/>
      <c r="E17" s="1361">
        <f t="shared" si="1"/>
        <v>0</v>
      </c>
      <c r="F17" s="1361">
        <f t="shared" si="0"/>
        <v>0</v>
      </c>
      <c r="G17" s="982"/>
    </row>
    <row r="18" spans="1:7" ht="15" customHeight="1">
      <c r="A18" s="1355">
        <v>11</v>
      </c>
      <c r="B18" s="1357"/>
      <c r="C18" s="1360"/>
      <c r="D18" s="1360"/>
      <c r="E18" s="1361">
        <f t="shared" si="1"/>
        <v>0</v>
      </c>
      <c r="F18" s="1361">
        <f t="shared" si="0"/>
        <v>0</v>
      </c>
      <c r="G18" s="982"/>
    </row>
    <row r="19" spans="1:7" ht="15" customHeight="1">
      <c r="A19" s="1355">
        <v>12</v>
      </c>
      <c r="B19" s="1357"/>
      <c r="C19" s="1360"/>
      <c r="D19" s="1360"/>
      <c r="E19" s="1361">
        <f t="shared" si="1"/>
        <v>0</v>
      </c>
      <c r="F19" s="1361">
        <f t="shared" si="0"/>
        <v>0</v>
      </c>
      <c r="G19" s="982"/>
    </row>
    <row r="20" spans="1:7" ht="15" customHeight="1">
      <c r="A20" s="1355">
        <v>13</v>
      </c>
      <c r="B20" s="1357"/>
      <c r="C20" s="1360"/>
      <c r="D20" s="1360"/>
      <c r="E20" s="1361">
        <f t="shared" si="1"/>
        <v>0</v>
      </c>
      <c r="F20" s="1361">
        <f t="shared" si="0"/>
        <v>0</v>
      </c>
      <c r="G20" s="982"/>
    </row>
    <row r="21" spans="1:7" ht="15" customHeight="1">
      <c r="A21" s="1355">
        <v>14</v>
      </c>
      <c r="B21" s="1357"/>
      <c r="C21" s="1360"/>
      <c r="D21" s="1360"/>
      <c r="E21" s="1361">
        <f t="shared" si="1"/>
        <v>0</v>
      </c>
      <c r="F21" s="1361">
        <f t="shared" si="0"/>
        <v>0</v>
      </c>
      <c r="G21" s="982"/>
    </row>
    <row r="22" spans="1:7" ht="15" customHeight="1">
      <c r="A22" s="1355">
        <v>15</v>
      </c>
      <c r="B22" s="1357"/>
      <c r="C22" s="1360"/>
      <c r="D22" s="1360"/>
      <c r="E22" s="1361">
        <f t="shared" si="1"/>
        <v>0</v>
      </c>
      <c r="F22" s="1361">
        <f t="shared" si="0"/>
        <v>0</v>
      </c>
      <c r="G22" s="982"/>
    </row>
    <row r="23" spans="1:7" ht="15" customHeight="1">
      <c r="A23" s="1358"/>
      <c r="B23" s="1359"/>
      <c r="C23" s="1361"/>
      <c r="D23" s="1361"/>
      <c r="E23" s="1361"/>
      <c r="F23" s="1361"/>
      <c r="G23" s="1363"/>
    </row>
    <row r="24" spans="1:7" ht="15" customHeight="1" thickBot="1">
      <c r="A24" s="2901" t="s">
        <v>220</v>
      </c>
      <c r="B24" s="2902"/>
      <c r="C24" s="1362">
        <f>SUM(C8:C23)</f>
        <v>0</v>
      </c>
      <c r="D24" s="1362">
        <f>SUM(D8:D23)</f>
        <v>0</v>
      </c>
      <c r="E24" s="1362">
        <f>C24-D24</f>
        <v>0</v>
      </c>
      <c r="F24" s="1362">
        <f>IF(D24&lt;&gt;0,E24/D24*100,0)</f>
        <v>0</v>
      </c>
      <c r="G24" s="1364"/>
    </row>
    <row r="25" spans="1:7" ht="15" customHeight="1">
      <c r="A25" s="322" t="s">
        <v>190</v>
      </c>
    </row>
    <row r="26" spans="1:7" ht="15" customHeight="1">
      <c r="A26" s="322" t="s">
        <v>191</v>
      </c>
    </row>
  </sheetData>
  <mergeCells count="1">
    <mergeCell ref="A24:B24"/>
  </mergeCells>
  <phoneticPr fontId="5" type="noConversion"/>
  <printOptions horizontalCentered="1"/>
  <pageMargins left="0.70866141732283472" right="0.70866141732283472" top="0.74803149606299213" bottom="0.74803149606299213" header="0.31496062992125984" footer="0.31496062992125984"/>
  <pageSetup paperSize="9" scale="93" fitToHeight="0" orientation="portrait" blackAndWhite="1" verticalDpi="1200"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pageSetUpPr fitToPage="1"/>
  </sheetPr>
  <dimension ref="A1:J25"/>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21" sqref="I21"/>
    </sheetView>
  </sheetViews>
  <sheetFormatPr defaultColWidth="9.140625" defaultRowHeight="12" customHeight="1"/>
  <cols>
    <col min="1" max="1" width="7.28515625" style="322" customWidth="1"/>
    <col min="2" max="2" width="23.140625" style="322" customWidth="1"/>
    <col min="3" max="10" width="12.7109375" style="322" customWidth="1"/>
    <col min="11" max="16384" width="9.140625" style="322"/>
  </cols>
  <sheetData>
    <row r="1" spans="1:10" s="640" customFormat="1" ht="15" customHeight="1">
      <c r="A1" s="2691" t="str">
        <f>HYPERLINK("#资产表审定!A1","返回资产表审定")</f>
        <v>返回资产表审定</v>
      </c>
      <c r="B1" s="2692" t="str">
        <f>HYPERLINK("#资产表原报!A1","返回资产表原报")</f>
        <v>返回资产表原报</v>
      </c>
    </row>
    <row r="2" spans="1:10" s="654" customFormat="1" ht="30" customHeight="1">
      <c r="A2" s="652" t="s">
        <v>1224</v>
      </c>
      <c r="B2" s="652"/>
      <c r="C2" s="652"/>
      <c r="D2" s="652"/>
      <c r="E2" s="652"/>
      <c r="F2" s="652"/>
      <c r="G2" s="652"/>
      <c r="H2" s="652"/>
      <c r="I2" s="652"/>
      <c r="J2" s="652"/>
    </row>
    <row r="3" spans="1:10" s="663" customFormat="1" ht="11.25">
      <c r="A3" s="968"/>
      <c r="B3" s="968"/>
      <c r="C3" s="968"/>
      <c r="D3" s="968"/>
      <c r="E3" s="968"/>
      <c r="F3" s="968"/>
      <c r="G3" s="1053"/>
      <c r="H3" s="1053"/>
      <c r="I3" s="1053"/>
      <c r="J3" s="944" t="str">
        <f>"单位："&amp;表头!$C$5</f>
        <v>单位：人民币元</v>
      </c>
    </row>
    <row r="4" spans="1:10" s="958" customFormat="1">
      <c r="A4" s="1155" t="str">
        <f>"客户："&amp;表头!C3</f>
        <v>客户：</v>
      </c>
      <c r="B4" s="1155"/>
      <c r="C4" s="956"/>
      <c r="D4" s="956"/>
      <c r="E4" s="948" t="str">
        <f>"编制人员："&amp;表头!$C$6</f>
        <v>编制人员：</v>
      </c>
      <c r="F4" s="956"/>
      <c r="G4" s="956"/>
      <c r="H4" s="1221"/>
      <c r="I4" s="955" t="s">
        <v>1460</v>
      </c>
      <c r="J4" s="2027" t="s">
        <v>2033</v>
      </c>
    </row>
    <row r="5" spans="1:10" s="958" customFormat="1" ht="11.25">
      <c r="A5" s="1155" t="str">
        <f>"报表截止日："&amp;TEXT(表头!C4,"yyyy-mm-dd")</f>
        <v>报表截止日：2019-12-31</v>
      </c>
      <c r="B5" s="1155"/>
      <c r="C5" s="956"/>
      <c r="D5" s="956"/>
      <c r="E5" s="948" t="str">
        <f>"会计主管："&amp;表头!$C$7</f>
        <v>会计主管：</v>
      </c>
      <c r="F5" s="956"/>
      <c r="G5" s="956"/>
      <c r="H5" s="1221"/>
      <c r="I5" s="955" t="s">
        <v>1461</v>
      </c>
      <c r="J5" s="955"/>
    </row>
    <row r="6" spans="1:10" s="301" customFormat="1" ht="8.1" customHeight="1" thickBot="1">
      <c r="A6" s="16"/>
      <c r="B6" s="16"/>
      <c r="C6" s="16"/>
      <c r="D6" s="16"/>
      <c r="E6" s="16"/>
      <c r="F6" s="16"/>
      <c r="G6" s="16"/>
      <c r="H6" s="16"/>
      <c r="I6" s="16"/>
      <c r="J6" s="16"/>
    </row>
    <row r="7" spans="1:10" s="642" customFormat="1" ht="16.7" customHeight="1">
      <c r="A7" s="2904" t="s">
        <v>398</v>
      </c>
      <c r="B7" s="2907" t="s">
        <v>1183</v>
      </c>
      <c r="C7" s="2903" t="s">
        <v>2379</v>
      </c>
      <c r="D7" s="2903"/>
      <c r="E7" s="2903"/>
      <c r="F7" s="2903" t="s">
        <v>993</v>
      </c>
      <c r="G7" s="2903"/>
      <c r="H7" s="2903" t="s">
        <v>2380</v>
      </c>
      <c r="I7" s="2903"/>
      <c r="J7" s="2906"/>
    </row>
    <row r="8" spans="1:10" s="643" customFormat="1" ht="15" customHeight="1">
      <c r="A8" s="2905"/>
      <c r="B8" s="2908"/>
      <c r="C8" s="2110" t="s">
        <v>2381</v>
      </c>
      <c r="D8" s="2110" t="s">
        <v>985</v>
      </c>
      <c r="E8" s="2110" t="s">
        <v>982</v>
      </c>
      <c r="F8" s="2110" t="s">
        <v>1181</v>
      </c>
      <c r="G8" s="2110" t="s">
        <v>1184</v>
      </c>
      <c r="H8" s="2110" t="s">
        <v>2128</v>
      </c>
      <c r="I8" s="2110" t="s">
        <v>986</v>
      </c>
      <c r="J8" s="2334" t="s">
        <v>987</v>
      </c>
    </row>
    <row r="9" spans="1:10" ht="15" customHeight="1">
      <c r="A9" s="1354">
        <v>1</v>
      </c>
      <c r="B9" s="77"/>
      <c r="C9" s="132"/>
      <c r="D9" s="1163"/>
      <c r="E9" s="1328">
        <f>C9+D9</f>
        <v>0</v>
      </c>
      <c r="F9" s="1329"/>
      <c r="G9" s="132"/>
      <c r="H9" s="64">
        <f>C9+F9-G9</f>
        <v>0</v>
      </c>
      <c r="I9" s="1163"/>
      <c r="J9" s="80">
        <f>H9+I9</f>
        <v>0</v>
      </c>
    </row>
    <row r="10" spans="1:10" ht="15" customHeight="1">
      <c r="A10" s="1354">
        <v>2</v>
      </c>
      <c r="B10" s="77"/>
      <c r="C10" s="132"/>
      <c r="D10" s="1163"/>
      <c r="E10" s="1328">
        <f t="shared" ref="E10:E18" si="0">C10+D10</f>
        <v>0</v>
      </c>
      <c r="F10" s="1329"/>
      <c r="G10" s="132"/>
      <c r="H10" s="64">
        <f t="shared" ref="H10:H18" si="1">C10+F10-G10</f>
        <v>0</v>
      </c>
      <c r="I10" s="1163"/>
      <c r="J10" s="80">
        <f t="shared" ref="J10:J18" si="2">H10+I10</f>
        <v>0</v>
      </c>
    </row>
    <row r="11" spans="1:10" ht="15" customHeight="1">
      <c r="A11" s="1354">
        <v>3</v>
      </c>
      <c r="B11" s="77"/>
      <c r="C11" s="132"/>
      <c r="D11" s="1163"/>
      <c r="E11" s="1328">
        <f t="shared" si="0"/>
        <v>0</v>
      </c>
      <c r="F11" s="1329"/>
      <c r="G11" s="132"/>
      <c r="H11" s="64">
        <f t="shared" si="1"/>
        <v>0</v>
      </c>
      <c r="I11" s="1163"/>
      <c r="J11" s="80">
        <f t="shared" si="2"/>
        <v>0</v>
      </c>
    </row>
    <row r="12" spans="1:10" ht="15" customHeight="1">
      <c r="A12" s="1354">
        <v>4</v>
      </c>
      <c r="B12" s="77"/>
      <c r="C12" s="132"/>
      <c r="D12" s="1163"/>
      <c r="E12" s="1328">
        <f t="shared" si="0"/>
        <v>0</v>
      </c>
      <c r="F12" s="1329"/>
      <c r="G12" s="132"/>
      <c r="H12" s="64">
        <f t="shared" si="1"/>
        <v>0</v>
      </c>
      <c r="I12" s="1163"/>
      <c r="J12" s="80">
        <f t="shared" si="2"/>
        <v>0</v>
      </c>
    </row>
    <row r="13" spans="1:10" ht="15" customHeight="1">
      <c r="A13" s="1354">
        <v>5</v>
      </c>
      <c r="B13" s="77"/>
      <c r="C13" s="132"/>
      <c r="D13" s="1163"/>
      <c r="E13" s="1328">
        <f t="shared" si="0"/>
        <v>0</v>
      </c>
      <c r="F13" s="1329"/>
      <c r="G13" s="132"/>
      <c r="H13" s="64">
        <f t="shared" si="1"/>
        <v>0</v>
      </c>
      <c r="I13" s="1163"/>
      <c r="J13" s="80">
        <f t="shared" si="2"/>
        <v>0</v>
      </c>
    </row>
    <row r="14" spans="1:10" ht="15" customHeight="1">
      <c r="A14" s="1354">
        <v>6</v>
      </c>
      <c r="B14" s="77"/>
      <c r="C14" s="132"/>
      <c r="D14" s="1163"/>
      <c r="E14" s="1328">
        <f t="shared" si="0"/>
        <v>0</v>
      </c>
      <c r="F14" s="1329"/>
      <c r="G14" s="132"/>
      <c r="H14" s="64">
        <f t="shared" si="1"/>
        <v>0</v>
      </c>
      <c r="I14" s="1163"/>
      <c r="J14" s="80">
        <f t="shared" si="2"/>
        <v>0</v>
      </c>
    </row>
    <row r="15" spans="1:10" ht="15" customHeight="1">
      <c r="A15" s="1354">
        <v>7</v>
      </c>
      <c r="B15" s="77"/>
      <c r="C15" s="132"/>
      <c r="D15" s="1163"/>
      <c r="E15" s="1328">
        <f t="shared" si="0"/>
        <v>0</v>
      </c>
      <c r="F15" s="1329"/>
      <c r="G15" s="132"/>
      <c r="H15" s="64">
        <f t="shared" si="1"/>
        <v>0</v>
      </c>
      <c r="I15" s="1163"/>
      <c r="J15" s="80">
        <f t="shared" si="2"/>
        <v>0</v>
      </c>
    </row>
    <row r="16" spans="1:10" ht="15" customHeight="1">
      <c r="A16" s="1354">
        <v>8</v>
      </c>
      <c r="B16" s="77"/>
      <c r="C16" s="132"/>
      <c r="D16" s="1163"/>
      <c r="E16" s="1328">
        <f t="shared" si="0"/>
        <v>0</v>
      </c>
      <c r="F16" s="1329"/>
      <c r="G16" s="132"/>
      <c r="H16" s="64">
        <f t="shared" si="1"/>
        <v>0</v>
      </c>
      <c r="I16" s="1163"/>
      <c r="J16" s="80">
        <f t="shared" si="2"/>
        <v>0</v>
      </c>
    </row>
    <row r="17" spans="1:10" ht="15" customHeight="1">
      <c r="A17" s="1354">
        <v>9</v>
      </c>
      <c r="B17" s="77"/>
      <c r="C17" s="132"/>
      <c r="D17" s="1163"/>
      <c r="E17" s="1328">
        <f t="shared" si="0"/>
        <v>0</v>
      </c>
      <c r="F17" s="1329"/>
      <c r="G17" s="132"/>
      <c r="H17" s="64">
        <f t="shared" si="1"/>
        <v>0</v>
      </c>
      <c r="I17" s="1163"/>
      <c r="J17" s="80">
        <f t="shared" si="2"/>
        <v>0</v>
      </c>
    </row>
    <row r="18" spans="1:10" ht="15" customHeight="1">
      <c r="A18" s="1354">
        <v>10</v>
      </c>
      <c r="B18" s="77"/>
      <c r="C18" s="132"/>
      <c r="D18" s="1163"/>
      <c r="E18" s="1328">
        <f t="shared" si="0"/>
        <v>0</v>
      </c>
      <c r="F18" s="1329"/>
      <c r="G18" s="132"/>
      <c r="H18" s="64">
        <f t="shared" si="1"/>
        <v>0</v>
      </c>
      <c r="I18" s="1163"/>
      <c r="J18" s="80">
        <f t="shared" si="2"/>
        <v>0</v>
      </c>
    </row>
    <row r="19" spans="1:10" ht="15" customHeight="1">
      <c r="A19" s="2335"/>
      <c r="B19" s="644"/>
      <c r="C19" s="64"/>
      <c r="D19" s="64"/>
      <c r="E19" s="64"/>
      <c r="F19" s="177"/>
      <c r="G19" s="64"/>
      <c r="H19" s="64"/>
      <c r="I19" s="64"/>
      <c r="J19" s="80"/>
    </row>
    <row r="20" spans="1:10" s="319" customFormat="1" ht="15" customHeight="1" thickBot="1">
      <c r="A20" s="2336" t="s">
        <v>1192</v>
      </c>
      <c r="B20" s="2337"/>
      <c r="C20" s="2338">
        <f>SUM(C9:C19)</f>
        <v>0</v>
      </c>
      <c r="D20" s="2338">
        <f t="shared" ref="D20:G20" si="3">SUM(D9:D19)</f>
        <v>0</v>
      </c>
      <c r="E20" s="2338">
        <f>SUM(E9:E19)</f>
        <v>0</v>
      </c>
      <c r="F20" s="2338">
        <f>SUM(F9:F19)</f>
        <v>0</v>
      </c>
      <c r="G20" s="2338">
        <f t="shared" si="3"/>
        <v>0</v>
      </c>
      <c r="H20" s="2338">
        <f>SUM(H9:H19)</f>
        <v>0</v>
      </c>
      <c r="I20" s="2338">
        <f>SUM(I9:I19)</f>
        <v>0</v>
      </c>
      <c r="J20" s="2339">
        <f>SUM(J9:J19)</f>
        <v>0</v>
      </c>
    </row>
    <row r="21" spans="1:10" ht="15" customHeight="1">
      <c r="A21" s="322" t="s">
        <v>2493</v>
      </c>
    </row>
    <row r="22" spans="1:10" ht="15" customHeight="1">
      <c r="A22" s="322" t="s">
        <v>2492</v>
      </c>
    </row>
    <row r="23" spans="1:10" ht="15" customHeight="1"/>
    <row r="24" spans="1:10" ht="15" customHeight="1"/>
    <row r="25" spans="1:10" ht="15" customHeight="1"/>
  </sheetData>
  <mergeCells count="5">
    <mergeCell ref="C7:E7"/>
    <mergeCell ref="A7:A8"/>
    <mergeCell ref="F7:G7"/>
    <mergeCell ref="H7:J7"/>
    <mergeCell ref="B7:B8"/>
  </mergeCells>
  <phoneticPr fontId="5" type="noConversion"/>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pageSetUpPr fitToPage="1"/>
  </sheetPr>
  <dimension ref="A1:N20"/>
  <sheetViews>
    <sheetView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L21" sqref="L21"/>
    </sheetView>
  </sheetViews>
  <sheetFormatPr defaultColWidth="9.140625" defaultRowHeight="12" customHeight="1"/>
  <cols>
    <col min="1" max="1" width="20.7109375" style="311" customWidth="1"/>
    <col min="2" max="9" width="12.5703125" style="311" customWidth="1"/>
    <col min="10" max="12" width="12.5703125" style="223" customWidth="1"/>
    <col min="13" max="13" width="12.5703125" style="311" customWidth="1"/>
    <col min="14" max="16384" width="9.140625" style="311"/>
  </cols>
  <sheetData>
    <row r="1" spans="1:14" s="293" customFormat="1" ht="15" customHeight="1">
      <c r="A1" s="2691" t="str">
        <f>HYPERLINK("#资产表审定!A1","返回资产表审定")</f>
        <v>返回资产表审定</v>
      </c>
      <c r="B1" s="2692" t="str">
        <f>HYPERLINK("#资产表原报!A1","返回资产表原报")</f>
        <v>返回资产表原报</v>
      </c>
      <c r="C1" s="623"/>
      <c r="D1" s="623"/>
      <c r="J1" s="317"/>
      <c r="K1" s="623"/>
      <c r="L1" s="623"/>
    </row>
    <row r="2" spans="1:14" s="595" customFormat="1" ht="30" customHeight="1">
      <c r="A2" s="594" t="s">
        <v>2146</v>
      </c>
      <c r="B2" s="594"/>
      <c r="C2" s="594"/>
      <c r="D2" s="594"/>
      <c r="E2" s="900"/>
      <c r="F2" s="594"/>
      <c r="G2" s="594"/>
      <c r="H2" s="594"/>
      <c r="I2" s="594"/>
      <c r="J2" s="594"/>
      <c r="K2" s="594"/>
      <c r="L2" s="594"/>
      <c r="M2" s="594"/>
      <c r="N2" s="581"/>
    </row>
    <row r="3" spans="1:14" s="935" customFormat="1" ht="11.25">
      <c r="A3" s="939"/>
      <c r="B3" s="939"/>
      <c r="C3" s="939"/>
      <c r="D3" s="939"/>
      <c r="E3" s="943"/>
      <c r="F3" s="943"/>
      <c r="G3" s="943"/>
      <c r="H3" s="943"/>
      <c r="I3" s="943"/>
      <c r="J3" s="939"/>
      <c r="K3" s="939"/>
      <c r="L3" s="939"/>
      <c r="M3" s="944" t="str">
        <f>"单位："&amp;表头!$C$5</f>
        <v>单位：人民币元</v>
      </c>
    </row>
    <row r="4" spans="1:14" s="951" customFormat="1">
      <c r="A4" s="1155" t="str">
        <f>"客户："&amp;表头!C3</f>
        <v>客户：</v>
      </c>
      <c r="B4" s="1268"/>
      <c r="C4" s="1268"/>
      <c r="D4" s="1268"/>
      <c r="E4" s="1268"/>
      <c r="F4" s="1268"/>
      <c r="G4" s="2012" t="str">
        <f>"编制人员："&amp;表头!$C$6</f>
        <v>编制人员：</v>
      </c>
      <c r="H4" s="1268"/>
      <c r="I4" s="1268"/>
      <c r="J4" s="2014"/>
      <c r="K4" s="2014"/>
      <c r="L4" s="2014" t="s">
        <v>1460</v>
      </c>
      <c r="M4" s="11" t="s">
        <v>2029</v>
      </c>
    </row>
    <row r="5" spans="1:14" s="951" customFormat="1" ht="11.25">
      <c r="A5" s="1155" t="str">
        <f>"报表截止日："&amp;TEXT(表头!C4,"yyyy-mm-dd")</f>
        <v>报表截止日：2019-12-31</v>
      </c>
      <c r="B5" s="1268"/>
      <c r="C5" s="1268"/>
      <c r="D5" s="1268"/>
      <c r="E5" s="1268"/>
      <c r="F5" s="1268"/>
      <c r="G5" s="2012" t="str">
        <f>"会计主管："&amp;表头!$C$7</f>
        <v>会计主管：</v>
      </c>
      <c r="H5" s="1268"/>
      <c r="I5" s="1268"/>
      <c r="J5" s="2014"/>
      <c r="K5" s="2014"/>
      <c r="L5" s="2014" t="s">
        <v>1461</v>
      </c>
      <c r="M5" s="2014"/>
    </row>
    <row r="6" spans="1:14" s="306" customFormat="1" ht="8.1" customHeight="1" thickBot="1">
      <c r="A6" s="14"/>
      <c r="B6" s="14"/>
      <c r="C6" s="14"/>
      <c r="D6" s="14"/>
      <c r="E6" s="14"/>
      <c r="F6" s="14"/>
      <c r="G6" s="14"/>
      <c r="H6" s="14"/>
      <c r="I6" s="14"/>
      <c r="J6" s="14"/>
      <c r="K6" s="14"/>
      <c r="L6" s="14"/>
      <c r="M6" s="14"/>
    </row>
    <row r="7" spans="1:14" s="597" customFormat="1" ht="15" customHeight="1">
      <c r="A7" s="2813" t="s">
        <v>1183</v>
      </c>
      <c r="B7" s="2815" t="s">
        <v>1180</v>
      </c>
      <c r="C7" s="2815"/>
      <c r="D7" s="2815"/>
      <c r="E7" s="2815" t="s">
        <v>1181</v>
      </c>
      <c r="F7" s="2815"/>
      <c r="G7" s="2815" t="s">
        <v>1184</v>
      </c>
      <c r="H7" s="2815"/>
      <c r="I7" s="2815"/>
      <c r="J7" s="2815" t="s">
        <v>1182</v>
      </c>
      <c r="K7" s="2815"/>
      <c r="L7" s="2815"/>
      <c r="M7" s="2811" t="s">
        <v>1185</v>
      </c>
    </row>
    <row r="8" spans="1:14" s="631" customFormat="1" ht="21" customHeight="1">
      <c r="A8" s="2814"/>
      <c r="B8" s="2013" t="s">
        <v>1177</v>
      </c>
      <c r="C8" s="2013" t="s">
        <v>1178</v>
      </c>
      <c r="D8" s="2013" t="s">
        <v>1179</v>
      </c>
      <c r="E8" s="2013" t="s">
        <v>342</v>
      </c>
      <c r="F8" s="2013" t="s">
        <v>344</v>
      </c>
      <c r="G8" s="2013" t="s">
        <v>1186</v>
      </c>
      <c r="H8" s="2013" t="s">
        <v>1187</v>
      </c>
      <c r="I8" s="2013" t="s">
        <v>343</v>
      </c>
      <c r="J8" s="2013" t="s">
        <v>990</v>
      </c>
      <c r="K8" s="2013" t="s">
        <v>991</v>
      </c>
      <c r="L8" s="2013" t="s">
        <v>1191</v>
      </c>
      <c r="M8" s="2812"/>
    </row>
    <row r="9" spans="1:14" s="223" customFormat="1" ht="15" customHeight="1">
      <c r="A9" s="622" t="s">
        <v>2016</v>
      </c>
      <c r="B9" s="82">
        <f>SUM(B10:B13)</f>
        <v>0</v>
      </c>
      <c r="C9" s="82">
        <f>SUM(C10:C13)</f>
        <v>0</v>
      </c>
      <c r="D9" s="82">
        <f>SUM(D10:D13)</f>
        <v>0</v>
      </c>
      <c r="E9" s="82">
        <f>SUM(E10:E13)</f>
        <v>0</v>
      </c>
      <c r="F9" s="82"/>
      <c r="G9" s="82">
        <f>SUM(G10:G13)</f>
        <v>0</v>
      </c>
      <c r="H9" s="82">
        <f>SUM(H10:H13)</f>
        <v>0</v>
      </c>
      <c r="I9" s="82">
        <f>SUM(I10:I13)</f>
        <v>0</v>
      </c>
      <c r="J9" s="82">
        <f>B9+SUM(E9:F9)-SUM(G9:I9)</f>
        <v>0</v>
      </c>
      <c r="K9" s="82">
        <f>SUM(K10:K13)</f>
        <v>0</v>
      </c>
      <c r="L9" s="82">
        <f>SUM(L10:L13)</f>
        <v>0</v>
      </c>
      <c r="M9" s="1297"/>
    </row>
    <row r="10" spans="1:14" ht="15" customHeight="1">
      <c r="A10" s="1294" t="s">
        <v>1483</v>
      </c>
      <c r="B10" s="888"/>
      <c r="C10" s="1209"/>
      <c r="D10" s="1210">
        <f>B10+C10</f>
        <v>0</v>
      </c>
      <c r="E10" s="888"/>
      <c r="F10" s="888"/>
      <c r="G10" s="888"/>
      <c r="H10" s="888"/>
      <c r="I10" s="888"/>
      <c r="J10" s="82">
        <f>B10+SUM(E10:F10)-SUM(G10:I10)</f>
        <v>0</v>
      </c>
      <c r="K10" s="1209"/>
      <c r="L10" s="1210">
        <f>J10+K10</f>
        <v>0</v>
      </c>
      <c r="M10" s="1298"/>
    </row>
    <row r="11" spans="1:14" ht="15" customHeight="1">
      <c r="A11" s="1294"/>
      <c r="B11" s="888"/>
      <c r="C11" s="1209"/>
      <c r="D11" s="1210">
        <f t="shared" ref="D11:D18" si="0">B11+C11</f>
        <v>0</v>
      </c>
      <c r="E11" s="888"/>
      <c r="F11" s="888"/>
      <c r="G11" s="888"/>
      <c r="H11" s="888"/>
      <c r="I11" s="888"/>
      <c r="J11" s="82">
        <f t="shared" ref="J11:J18" si="1">B11+SUM(E11:F11)-SUM(G11:I11)</f>
        <v>0</v>
      </c>
      <c r="K11" s="1209"/>
      <c r="L11" s="1210">
        <f>J11+K11</f>
        <v>0</v>
      </c>
      <c r="M11" s="1298"/>
    </row>
    <row r="12" spans="1:14" ht="15" customHeight="1">
      <c r="A12" s="1294"/>
      <c r="B12" s="888"/>
      <c r="C12" s="1209"/>
      <c r="D12" s="1210">
        <f t="shared" si="0"/>
        <v>0</v>
      </c>
      <c r="E12" s="888"/>
      <c r="F12" s="888"/>
      <c r="G12" s="888"/>
      <c r="H12" s="888"/>
      <c r="I12" s="888"/>
      <c r="J12" s="82">
        <f t="shared" si="1"/>
        <v>0</v>
      </c>
      <c r="K12" s="1209"/>
      <c r="L12" s="1210">
        <f>J12+K12</f>
        <v>0</v>
      </c>
      <c r="M12" s="1298"/>
    </row>
    <row r="13" spans="1:14" ht="15" customHeight="1">
      <c r="A13" s="1294"/>
      <c r="B13" s="888"/>
      <c r="C13" s="1209"/>
      <c r="D13" s="1210">
        <f t="shared" si="0"/>
        <v>0</v>
      </c>
      <c r="E13" s="888"/>
      <c r="F13" s="888"/>
      <c r="G13" s="888"/>
      <c r="H13" s="888"/>
      <c r="I13" s="888"/>
      <c r="J13" s="82">
        <f t="shared" si="1"/>
        <v>0</v>
      </c>
      <c r="K13" s="1209"/>
      <c r="L13" s="1210">
        <f>J13+K13</f>
        <v>0</v>
      </c>
      <c r="M13" s="1298"/>
    </row>
    <row r="14" spans="1:14" s="223" customFormat="1" ht="15" customHeight="1">
      <c r="A14" s="622" t="s">
        <v>1175</v>
      </c>
      <c r="B14" s="82">
        <f t="shared" ref="B14:F14" si="2">SUM(B15:B18)</f>
        <v>0</v>
      </c>
      <c r="C14" s="82">
        <f>SUM(C15:C18)</f>
        <v>0</v>
      </c>
      <c r="D14" s="82">
        <f>SUM(D15:D18)</f>
        <v>0</v>
      </c>
      <c r="E14" s="82">
        <f>SUM(E15:E18)</f>
        <v>0</v>
      </c>
      <c r="F14" s="82">
        <f t="shared" si="2"/>
        <v>0</v>
      </c>
      <c r="G14" s="82">
        <f>SUM(G15:G18)</f>
        <v>0</v>
      </c>
      <c r="H14" s="82">
        <f>SUM(H15:H18)</f>
        <v>0</v>
      </c>
      <c r="I14" s="82">
        <f>SUM(I15:I18)</f>
        <v>0</v>
      </c>
      <c r="J14" s="82">
        <f>B14+SUM(E14:F14)-SUM(G14:I14)</f>
        <v>0</v>
      </c>
      <c r="K14" s="82">
        <f>SUM(K15:K18)</f>
        <v>0</v>
      </c>
      <c r="L14" s="82">
        <f>SUM(L15:L18)</f>
        <v>0</v>
      </c>
      <c r="M14" s="1299"/>
    </row>
    <row r="15" spans="1:14" ht="15" customHeight="1">
      <c r="A15" s="228" t="s">
        <v>723</v>
      </c>
      <c r="B15" s="888"/>
      <c r="C15" s="1209"/>
      <c r="D15" s="1210">
        <f t="shared" si="0"/>
        <v>0</v>
      </c>
      <c r="E15" s="888"/>
      <c r="F15" s="888"/>
      <c r="G15" s="888"/>
      <c r="H15" s="888"/>
      <c r="I15" s="888"/>
      <c r="J15" s="82">
        <f t="shared" si="1"/>
        <v>0</v>
      </c>
      <c r="K15" s="1209"/>
      <c r="L15" s="1210">
        <f>J15+K15</f>
        <v>0</v>
      </c>
      <c r="M15" s="1298"/>
    </row>
    <row r="16" spans="1:14" ht="15" customHeight="1">
      <c r="A16" s="228"/>
      <c r="B16" s="888"/>
      <c r="C16" s="1209"/>
      <c r="D16" s="1210">
        <f t="shared" si="0"/>
        <v>0</v>
      </c>
      <c r="E16" s="888"/>
      <c r="F16" s="888"/>
      <c r="G16" s="888"/>
      <c r="H16" s="888"/>
      <c r="I16" s="888"/>
      <c r="J16" s="82">
        <f t="shared" si="1"/>
        <v>0</v>
      </c>
      <c r="K16" s="1209"/>
      <c r="L16" s="1210">
        <f>J16+K16</f>
        <v>0</v>
      </c>
      <c r="M16" s="1298"/>
    </row>
    <row r="17" spans="1:13" ht="15" customHeight="1">
      <c r="A17" s="1295"/>
      <c r="B17" s="888"/>
      <c r="C17" s="1209"/>
      <c r="D17" s="1210">
        <f t="shared" si="0"/>
        <v>0</v>
      </c>
      <c r="E17" s="888"/>
      <c r="F17" s="888"/>
      <c r="G17" s="888"/>
      <c r="H17" s="888"/>
      <c r="I17" s="888"/>
      <c r="J17" s="82">
        <f t="shared" si="1"/>
        <v>0</v>
      </c>
      <c r="K17" s="1209"/>
      <c r="L17" s="1210">
        <f>J17+K17</f>
        <v>0</v>
      </c>
      <c r="M17" s="1298"/>
    </row>
    <row r="18" spans="1:13" ht="15" customHeight="1">
      <c r="A18" s="1294"/>
      <c r="B18" s="888"/>
      <c r="C18" s="1209"/>
      <c r="D18" s="1210">
        <f t="shared" si="0"/>
        <v>0</v>
      </c>
      <c r="E18" s="888"/>
      <c r="F18" s="888"/>
      <c r="G18" s="888"/>
      <c r="H18" s="888"/>
      <c r="I18" s="888"/>
      <c r="J18" s="82">
        <f t="shared" si="1"/>
        <v>0</v>
      </c>
      <c r="K18" s="1209"/>
      <c r="L18" s="1210">
        <f>J18+K18</f>
        <v>0</v>
      </c>
      <c r="M18" s="1298"/>
    </row>
    <row r="19" spans="1:13" ht="15" customHeight="1">
      <c r="A19" s="1294"/>
      <c r="B19" s="1146"/>
      <c r="C19" s="1146"/>
      <c r="D19" s="1146"/>
      <c r="E19" s="1146"/>
      <c r="F19" s="1146"/>
      <c r="G19" s="1146"/>
      <c r="H19" s="1146"/>
      <c r="I19" s="1146"/>
      <c r="J19" s="82"/>
      <c r="K19" s="82"/>
      <c r="L19" s="82"/>
      <c r="M19" s="1300"/>
    </row>
    <row r="20" spans="1:13" s="556" customFormat="1" ht="15" customHeight="1" thickBot="1">
      <c r="A20" s="624" t="s">
        <v>1192</v>
      </c>
      <c r="B20" s="1296">
        <f>B9+B14</f>
        <v>0</v>
      </c>
      <c r="C20" s="1296">
        <f>C9+C14</f>
        <v>0</v>
      </c>
      <c r="D20" s="1296">
        <f>D9+D14</f>
        <v>0</v>
      </c>
      <c r="E20" s="1296">
        <f t="shared" ref="E20:K20" si="3">E9+E14</f>
        <v>0</v>
      </c>
      <c r="F20" s="1296">
        <f t="shared" si="3"/>
        <v>0</v>
      </c>
      <c r="G20" s="1296">
        <f t="shared" si="3"/>
        <v>0</v>
      </c>
      <c r="H20" s="1296">
        <f t="shared" si="3"/>
        <v>0</v>
      </c>
      <c r="I20" s="1296">
        <f t="shared" si="3"/>
        <v>0</v>
      </c>
      <c r="J20" s="1296">
        <f>J9+J14</f>
        <v>0</v>
      </c>
      <c r="K20" s="1296">
        <f t="shared" si="3"/>
        <v>0</v>
      </c>
      <c r="L20" s="1296">
        <f>L9+L14</f>
        <v>0</v>
      </c>
      <c r="M20" s="2730"/>
    </row>
  </sheetData>
  <sheetProtection insertRows="0"/>
  <mergeCells count="6">
    <mergeCell ref="M7:M8"/>
    <mergeCell ref="A7:A8"/>
    <mergeCell ref="B7:D7"/>
    <mergeCell ref="E7:F7"/>
    <mergeCell ref="G7:I7"/>
    <mergeCell ref="J7:L7"/>
  </mergeCells>
  <phoneticPr fontId="5" type="noConversion"/>
  <printOptions horizontalCentered="1"/>
  <pageMargins left="0.70866141732283472" right="0.70866141732283472" top="0.74803149606299213" bottom="0.74803149606299213" header="0.31496062992125984" footer="0.31496062992125984"/>
  <pageSetup paperSize="9" scale="85" fitToHeight="0" orientation="landscape" blackAndWhite="1" verticalDpi="1200" r:id="rId1"/>
  <headerFooter alignWithMargins="0"/>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pageSetUpPr fitToPage="1"/>
  </sheetPr>
  <dimension ref="A1:P19"/>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J12" sqref="J12"/>
    </sheetView>
  </sheetViews>
  <sheetFormatPr defaultColWidth="9.140625" defaultRowHeight="12" customHeight="1"/>
  <cols>
    <col min="1" max="1" width="5.7109375" style="322" customWidth="1"/>
    <col min="2" max="2" width="23.85546875" style="322" customWidth="1"/>
    <col min="3" max="15" width="12.5703125" style="322" customWidth="1"/>
    <col min="16" max="16384" width="9.140625" style="322"/>
  </cols>
  <sheetData>
    <row r="1" spans="1:16" s="640" customFormat="1" ht="15" customHeight="1">
      <c r="A1" s="2691" t="str">
        <f>HYPERLINK("#资产表审定!A1","返回资产表审定")</f>
        <v>返回资产表审定</v>
      </c>
      <c r="B1" s="2692" t="str">
        <f>HYPERLINK("#资产表原报!A1","返回资产表原报")</f>
        <v>返回资产表原报</v>
      </c>
    </row>
    <row r="2" spans="1:16" s="655" customFormat="1" ht="30" customHeight="1">
      <c r="A2" s="583" t="s">
        <v>1228</v>
      </c>
      <c r="B2" s="583"/>
      <c r="C2" s="583"/>
      <c r="D2" s="583"/>
      <c r="E2" s="583"/>
      <c r="F2" s="583"/>
      <c r="G2" s="583"/>
      <c r="H2" s="583"/>
      <c r="I2" s="583"/>
      <c r="J2" s="583"/>
      <c r="K2" s="583"/>
      <c r="L2" s="583"/>
      <c r="M2" s="583"/>
      <c r="N2" s="583"/>
      <c r="O2" s="583"/>
    </row>
    <row r="3" spans="1:16" s="664" customFormat="1" ht="11.25">
      <c r="A3" s="985"/>
      <c r="B3" s="985"/>
      <c r="C3" s="985"/>
      <c r="D3" s="985"/>
      <c r="E3" s="985"/>
      <c r="F3" s="985"/>
      <c r="G3" s="985"/>
      <c r="H3" s="985"/>
      <c r="I3" s="985"/>
      <c r="J3" s="956"/>
      <c r="K3" s="956"/>
      <c r="L3" s="956"/>
      <c r="M3" s="956"/>
      <c r="N3" s="956"/>
      <c r="O3" s="944" t="str">
        <f>"单位："&amp;表头!$C$5</f>
        <v>单位：人民币元</v>
      </c>
    </row>
    <row r="4" spans="1:16" s="958" customFormat="1">
      <c r="A4" s="1155" t="str">
        <f>"客户："&amp;表头!C3</f>
        <v>客户：</v>
      </c>
      <c r="B4" s="956"/>
      <c r="C4" s="1221"/>
      <c r="D4" s="948"/>
      <c r="E4" s="948"/>
      <c r="F4" s="948"/>
      <c r="G4" s="948"/>
      <c r="H4" s="948" t="str">
        <f>"编制人员："&amp;表头!$C$6</f>
        <v>编制人员：</v>
      </c>
      <c r="I4" s="948"/>
      <c r="J4" s="1221"/>
      <c r="K4" s="1221"/>
      <c r="L4" s="1221"/>
      <c r="M4" s="1221"/>
      <c r="N4" s="955" t="s">
        <v>1460</v>
      </c>
      <c r="O4" s="2026" t="s">
        <v>2035</v>
      </c>
    </row>
    <row r="5" spans="1:16" s="958" customFormat="1" ht="11.25">
      <c r="A5" s="1155" t="str">
        <f>"报表截止日："&amp;TEXT(表头!C4,"yyyy-mm-dd")</f>
        <v>报表截止日：2019-12-31</v>
      </c>
      <c r="B5" s="956"/>
      <c r="C5" s="1221"/>
      <c r="D5" s="948"/>
      <c r="E5" s="948"/>
      <c r="F5" s="948"/>
      <c r="G5" s="948"/>
      <c r="H5" s="948" t="str">
        <f>"会计主管："&amp;表头!$C$7</f>
        <v>会计主管：</v>
      </c>
      <c r="I5" s="948"/>
      <c r="J5" s="1221"/>
      <c r="K5" s="1221"/>
      <c r="L5" s="1221"/>
      <c r="M5" s="1221"/>
      <c r="N5" s="955" t="s">
        <v>1461</v>
      </c>
      <c r="O5" s="955"/>
    </row>
    <row r="6" spans="1:16" s="664" customFormat="1" ht="8.1" customHeight="1" thickBot="1">
      <c r="A6" s="1337"/>
      <c r="B6" s="1337"/>
      <c r="C6" s="1337"/>
      <c r="D6" s="1337"/>
      <c r="E6" s="1337"/>
      <c r="F6" s="1337"/>
      <c r="G6" s="1337"/>
      <c r="H6" s="1337"/>
      <c r="I6" s="1337"/>
      <c r="J6" s="1337"/>
      <c r="K6" s="1337"/>
      <c r="L6" s="1337"/>
      <c r="M6" s="1337"/>
      <c r="N6" s="1337"/>
      <c r="O6" s="1337"/>
    </row>
    <row r="7" spans="1:16" s="663" customFormat="1" ht="14.45" customHeight="1">
      <c r="A7" s="2909" t="s">
        <v>1165</v>
      </c>
      <c r="B7" s="2911" t="s">
        <v>1183</v>
      </c>
      <c r="C7" s="2911" t="s">
        <v>1233</v>
      </c>
      <c r="D7" s="2911" t="s">
        <v>778</v>
      </c>
      <c r="E7" s="2911" t="s">
        <v>1195</v>
      </c>
      <c r="F7" s="2911"/>
      <c r="G7" s="2911"/>
      <c r="H7" s="2911" t="s">
        <v>1197</v>
      </c>
      <c r="I7" s="2911"/>
      <c r="J7" s="2911" t="s">
        <v>1144</v>
      </c>
      <c r="K7" s="2911"/>
      <c r="L7" s="2911"/>
      <c r="M7" s="2911" t="s">
        <v>620</v>
      </c>
      <c r="N7" s="2911" t="s">
        <v>779</v>
      </c>
      <c r="O7" s="2913" t="s">
        <v>780</v>
      </c>
      <c r="P7" s="662"/>
    </row>
    <row r="8" spans="1:16" s="663" customFormat="1" ht="15" customHeight="1">
      <c r="A8" s="2910"/>
      <c r="B8" s="2912"/>
      <c r="C8" s="2912"/>
      <c r="D8" s="2912"/>
      <c r="E8" s="2111" t="s">
        <v>1225</v>
      </c>
      <c r="F8" s="2111" t="s">
        <v>1226</v>
      </c>
      <c r="G8" s="2111" t="s">
        <v>1227</v>
      </c>
      <c r="H8" s="2111" t="s">
        <v>1198</v>
      </c>
      <c r="I8" s="2111" t="s">
        <v>1199</v>
      </c>
      <c r="J8" s="2111" t="s">
        <v>135</v>
      </c>
      <c r="K8" s="2111" t="s">
        <v>986</v>
      </c>
      <c r="L8" s="2111" t="s">
        <v>987</v>
      </c>
      <c r="M8" s="2912"/>
      <c r="N8" s="2912"/>
      <c r="O8" s="2914"/>
      <c r="P8" s="662"/>
    </row>
    <row r="9" spans="1:16" ht="15" customHeight="1">
      <c r="A9" s="1355">
        <v>1</v>
      </c>
      <c r="B9" s="1367"/>
      <c r="C9" s="1244"/>
      <c r="D9" s="1369"/>
      <c r="E9" s="888"/>
      <c r="F9" s="1209"/>
      <c r="G9" s="1210">
        <f>E9+F9</f>
        <v>0</v>
      </c>
      <c r="H9" s="888"/>
      <c r="I9" s="888"/>
      <c r="J9" s="67">
        <f>E9+H9-I9</f>
        <v>0</v>
      </c>
      <c r="K9" s="1209"/>
      <c r="L9" s="1210">
        <f>J9+K9</f>
        <v>0</v>
      </c>
      <c r="M9" s="888"/>
      <c r="N9" s="888"/>
      <c r="O9" s="2340"/>
      <c r="P9" s="328"/>
    </row>
    <row r="10" spans="1:16" ht="15" customHeight="1">
      <c r="A10" s="1355">
        <v>2</v>
      </c>
      <c r="B10" s="1306"/>
      <c r="C10" s="1244"/>
      <c r="D10" s="1369"/>
      <c r="E10" s="888"/>
      <c r="F10" s="1209"/>
      <c r="G10" s="1210">
        <f>E10+F10</f>
        <v>0</v>
      </c>
      <c r="H10" s="888"/>
      <c r="I10" s="888"/>
      <c r="J10" s="67">
        <f t="shared" ref="J10:J13" si="0">E10+H10-I10</f>
        <v>0</v>
      </c>
      <c r="K10" s="1209"/>
      <c r="L10" s="1210">
        <f>J10+K10</f>
        <v>0</v>
      </c>
      <c r="M10" s="888"/>
      <c r="N10" s="888"/>
      <c r="O10" s="2340"/>
      <c r="P10" s="328"/>
    </row>
    <row r="11" spans="1:16" ht="15" customHeight="1">
      <c r="A11" s="1355">
        <v>3</v>
      </c>
      <c r="B11" s="1306"/>
      <c r="C11" s="1244"/>
      <c r="D11" s="1369"/>
      <c r="E11" s="888"/>
      <c r="F11" s="1209"/>
      <c r="G11" s="1210">
        <f>E11+F11</f>
        <v>0</v>
      </c>
      <c r="H11" s="888"/>
      <c r="I11" s="888"/>
      <c r="J11" s="67">
        <f>E11+H11-I11</f>
        <v>0</v>
      </c>
      <c r="K11" s="1209"/>
      <c r="L11" s="1210">
        <f>J11+K11</f>
        <v>0</v>
      </c>
      <c r="M11" s="888"/>
      <c r="N11" s="888"/>
      <c r="O11" s="2340"/>
      <c r="P11" s="328"/>
    </row>
    <row r="12" spans="1:16" ht="15" customHeight="1">
      <c r="A12" s="1355">
        <v>4</v>
      </c>
      <c r="B12" s="1306"/>
      <c r="C12" s="1244"/>
      <c r="D12" s="1369"/>
      <c r="E12" s="888"/>
      <c r="F12" s="1209"/>
      <c r="G12" s="1210">
        <f>E12+F12</f>
        <v>0</v>
      </c>
      <c r="H12" s="888"/>
      <c r="I12" s="888"/>
      <c r="J12" s="67">
        <f t="shared" si="0"/>
        <v>0</v>
      </c>
      <c r="K12" s="1209"/>
      <c r="L12" s="1210">
        <f>J12+K12</f>
        <v>0</v>
      </c>
      <c r="M12" s="888"/>
      <c r="N12" s="888"/>
      <c r="O12" s="2340"/>
      <c r="P12" s="328"/>
    </row>
    <row r="13" spans="1:16" ht="15" customHeight="1">
      <c r="A13" s="1355">
        <v>5</v>
      </c>
      <c r="B13" s="1306"/>
      <c r="C13" s="1244"/>
      <c r="D13" s="1369"/>
      <c r="E13" s="888"/>
      <c r="F13" s="1209"/>
      <c r="G13" s="1210">
        <f>E13+F13</f>
        <v>0</v>
      </c>
      <c r="H13" s="888"/>
      <c r="I13" s="888"/>
      <c r="J13" s="67">
        <f t="shared" si="0"/>
        <v>0</v>
      </c>
      <c r="K13" s="1209"/>
      <c r="L13" s="1210">
        <f>J13+K13</f>
        <v>0</v>
      </c>
      <c r="M13" s="888"/>
      <c r="N13" s="888"/>
      <c r="O13" s="2340"/>
      <c r="P13" s="328"/>
    </row>
    <row r="14" spans="1:16" ht="15" customHeight="1">
      <c r="A14" s="1358"/>
      <c r="B14" s="1368"/>
      <c r="C14" s="1370"/>
      <c r="D14" s="1371"/>
      <c r="E14" s="67"/>
      <c r="F14" s="67"/>
      <c r="G14" s="67"/>
      <c r="H14" s="67"/>
      <c r="I14" s="67"/>
      <c r="J14" s="67"/>
      <c r="K14" s="67"/>
      <c r="L14" s="67"/>
      <c r="M14" s="67"/>
      <c r="N14" s="67"/>
      <c r="O14" s="1485"/>
      <c r="P14" s="328"/>
    </row>
    <row r="15" spans="1:16" ht="15" customHeight="1" thickBot="1">
      <c r="A15" s="2901" t="s">
        <v>1192</v>
      </c>
      <c r="B15" s="2902"/>
      <c r="C15" s="1820">
        <f>SUM(C9:C14)</f>
        <v>0</v>
      </c>
      <c r="D15" s="2341"/>
      <c r="E15" s="1480">
        <f t="shared" ref="E15:H15" si="1">SUM(E9:E14)</f>
        <v>0</v>
      </c>
      <c r="F15" s="1480">
        <f t="shared" si="1"/>
        <v>0</v>
      </c>
      <c r="G15" s="1480">
        <f>SUM(G9:G14)</f>
        <v>0</v>
      </c>
      <c r="H15" s="1480">
        <f t="shared" si="1"/>
        <v>0</v>
      </c>
      <c r="I15" s="1480">
        <f t="shared" ref="I15:N15" si="2">SUM(I9:I14)</f>
        <v>0</v>
      </c>
      <c r="J15" s="1480">
        <f t="shared" si="2"/>
        <v>0</v>
      </c>
      <c r="K15" s="1480">
        <f t="shared" si="2"/>
        <v>0</v>
      </c>
      <c r="L15" s="1480">
        <f t="shared" si="2"/>
        <v>0</v>
      </c>
      <c r="M15" s="1480">
        <f t="shared" si="2"/>
        <v>0</v>
      </c>
      <c r="N15" s="1480">
        <f t="shared" si="2"/>
        <v>0</v>
      </c>
      <c r="O15" s="1486"/>
      <c r="P15" s="328"/>
    </row>
    <row r="16" spans="1:16" ht="15" customHeight="1">
      <c r="A16" s="322" t="s">
        <v>178</v>
      </c>
    </row>
    <row r="17" spans="1:1" ht="15" customHeight="1">
      <c r="A17" s="329" t="s">
        <v>2426</v>
      </c>
    </row>
    <row r="18" spans="1:1" ht="12" customHeight="1">
      <c r="A18" s="329" t="s">
        <v>2427</v>
      </c>
    </row>
    <row r="19" spans="1:1" ht="12" customHeight="1">
      <c r="A19" s="322" t="s">
        <v>2495</v>
      </c>
    </row>
  </sheetData>
  <sheetProtection autoFilter="0"/>
  <mergeCells count="11">
    <mergeCell ref="O7:O8"/>
    <mergeCell ref="E7:G7"/>
    <mergeCell ref="H7:I7"/>
    <mergeCell ref="J7:L7"/>
    <mergeCell ref="M7:M8"/>
    <mergeCell ref="N7:N8"/>
    <mergeCell ref="A15:B15"/>
    <mergeCell ref="A7:A8"/>
    <mergeCell ref="B7:B8"/>
    <mergeCell ref="C7:C8"/>
    <mergeCell ref="D7:D8"/>
  </mergeCells>
  <phoneticPr fontId="5" type="noConversion"/>
  <printOptions horizontalCentered="1"/>
  <pageMargins left="0.70866141732283472" right="0.70866141732283472" top="0.74803149606299213" bottom="0.74803149606299213" header="0.31496062992125984" footer="0.31496062992125984"/>
  <pageSetup paperSize="9" scale="75" fitToHeight="0" orientation="landscape" blackAndWhite="1" verticalDpi="1200" r:id="rId1"/>
  <headerFooter alignWithMargins="0"/>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pageSetUpPr fitToPage="1"/>
  </sheetPr>
  <dimension ref="A1:P19"/>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E15" sqref="E15"/>
    </sheetView>
  </sheetViews>
  <sheetFormatPr defaultColWidth="9.140625" defaultRowHeight="12" customHeight="1"/>
  <cols>
    <col min="1" max="1" width="5.7109375" style="322" customWidth="1"/>
    <col min="2" max="2" width="20.7109375" style="322" customWidth="1"/>
    <col min="3" max="3" width="12.7109375" style="322" customWidth="1"/>
    <col min="4" max="4" width="6.7109375" style="322" customWidth="1"/>
    <col min="5" max="5" width="12.7109375" style="322" customWidth="1"/>
    <col min="6" max="6" width="10.7109375" style="322" customWidth="1"/>
    <col min="7" max="7" width="12.7109375" style="322" customWidth="1"/>
    <col min="8" max="8" width="13.85546875" style="322" customWidth="1"/>
    <col min="9" max="14" width="12.7109375" style="322" customWidth="1"/>
    <col min="15" max="15" width="13" style="501" customWidth="1"/>
    <col min="16" max="16" width="11.42578125" style="501" customWidth="1"/>
    <col min="17" max="16384" width="9.140625" style="322"/>
  </cols>
  <sheetData>
    <row r="1" spans="1:16" s="640" customFormat="1" ht="15" customHeight="1">
      <c r="A1" s="2691" t="str">
        <f>HYPERLINK("#资产表审定!A1","返回资产表审定")</f>
        <v>返回资产表审定</v>
      </c>
      <c r="B1" s="2692" t="str">
        <f>HYPERLINK("#资产表原报!A1","返回资产表原报")</f>
        <v>返回资产表原报</v>
      </c>
      <c r="O1" s="641"/>
      <c r="P1" s="641"/>
    </row>
    <row r="2" spans="1:16" s="654" customFormat="1" ht="30" customHeight="1">
      <c r="A2" s="652" t="s">
        <v>1229</v>
      </c>
      <c r="B2" s="652"/>
      <c r="C2" s="652"/>
      <c r="D2" s="652"/>
      <c r="E2" s="652"/>
      <c r="F2" s="652"/>
      <c r="G2" s="652"/>
      <c r="H2" s="652"/>
      <c r="I2" s="652"/>
      <c r="J2" s="652"/>
      <c r="K2" s="652"/>
      <c r="L2" s="652"/>
      <c r="M2" s="652"/>
      <c r="N2" s="652"/>
      <c r="O2" s="653"/>
      <c r="P2" s="653"/>
    </row>
    <row r="3" spans="1:16" s="663" customFormat="1" ht="11.25">
      <c r="A3" s="968"/>
      <c r="B3" s="968"/>
      <c r="C3" s="968"/>
      <c r="D3" s="1053"/>
      <c r="E3" s="1221"/>
      <c r="F3" s="1221"/>
      <c r="G3" s="1221"/>
      <c r="H3" s="1221"/>
      <c r="I3" s="968"/>
      <c r="J3" s="968"/>
      <c r="K3" s="968"/>
      <c r="L3" s="968"/>
      <c r="M3" s="968"/>
      <c r="N3" s="968"/>
      <c r="O3" s="968"/>
      <c r="P3" s="944" t="str">
        <f>"单位："&amp;表头!$C$5</f>
        <v>单位：人民币元</v>
      </c>
    </row>
    <row r="4" spans="1:16" s="958" customFormat="1">
      <c r="A4" s="1155" t="str">
        <f>"客户："&amp;表头!C3</f>
        <v>客户：</v>
      </c>
      <c r="B4" s="956"/>
      <c r="C4" s="956"/>
      <c r="D4" s="956"/>
      <c r="E4" s="1221"/>
      <c r="F4" s="1221"/>
      <c r="G4" s="1221"/>
      <c r="H4" s="1221"/>
      <c r="I4" s="948" t="str">
        <f>"编制人员："&amp;表头!$C$6</f>
        <v>编制人员：</v>
      </c>
      <c r="J4" s="1372"/>
      <c r="K4" s="1372"/>
      <c r="L4" s="1372"/>
      <c r="M4" s="1372"/>
      <c r="N4" s="1372"/>
      <c r="O4" s="955" t="s">
        <v>1460</v>
      </c>
      <c r="P4" s="2027" t="s">
        <v>67</v>
      </c>
    </row>
    <row r="5" spans="1:16" s="958" customFormat="1" thickBot="1">
      <c r="A5" s="1155" t="str">
        <f>"报表截止日："&amp;TEXT(表头!C4,"yyyy-mm-dd")</f>
        <v>报表截止日：2019-12-31</v>
      </c>
      <c r="B5" s="956"/>
      <c r="C5" s="956"/>
      <c r="D5" s="956"/>
      <c r="E5" s="1221"/>
      <c r="F5" s="1221"/>
      <c r="G5" s="1221"/>
      <c r="H5" s="1221"/>
      <c r="I5" s="948" t="str">
        <f>"会计主管："&amp;表头!$C$7</f>
        <v>会计主管：</v>
      </c>
      <c r="J5" s="1372"/>
      <c r="K5" s="1372"/>
      <c r="L5" s="1372"/>
      <c r="M5" s="1372"/>
      <c r="N5" s="1372"/>
      <c r="O5" s="955" t="s">
        <v>1461</v>
      </c>
      <c r="P5" s="955"/>
    </row>
    <row r="6" spans="1:16" s="664" customFormat="1" ht="18" customHeight="1">
      <c r="A6" s="2909" t="s">
        <v>1165</v>
      </c>
      <c r="B6" s="2911" t="s">
        <v>1183</v>
      </c>
      <c r="C6" s="2911" t="s">
        <v>1237</v>
      </c>
      <c r="D6" s="2911" t="s">
        <v>1238</v>
      </c>
      <c r="E6" s="2911" t="s">
        <v>1239</v>
      </c>
      <c r="F6" s="2911" t="s">
        <v>1240</v>
      </c>
      <c r="G6" s="2911" t="s">
        <v>1241</v>
      </c>
      <c r="H6" s="2893" t="s">
        <v>1242</v>
      </c>
      <c r="I6" s="2911" t="s">
        <v>2382</v>
      </c>
      <c r="J6" s="2911"/>
      <c r="K6" s="2911"/>
      <c r="L6" s="2911" t="s">
        <v>1181</v>
      </c>
      <c r="M6" s="2911" t="s">
        <v>1184</v>
      </c>
      <c r="N6" s="2915" t="s">
        <v>2380</v>
      </c>
      <c r="O6" s="2915"/>
      <c r="P6" s="2916"/>
    </row>
    <row r="7" spans="1:16" s="663" customFormat="1" ht="11.25">
      <c r="A7" s="2910"/>
      <c r="B7" s="2912"/>
      <c r="C7" s="2912"/>
      <c r="D7" s="2912"/>
      <c r="E7" s="2912"/>
      <c r="F7" s="2912"/>
      <c r="G7" s="2912"/>
      <c r="H7" s="2900"/>
      <c r="I7" s="2111" t="s">
        <v>994</v>
      </c>
      <c r="J7" s="2111" t="s">
        <v>985</v>
      </c>
      <c r="K7" s="2111" t="s">
        <v>982</v>
      </c>
      <c r="L7" s="2912"/>
      <c r="M7" s="2912"/>
      <c r="N7" s="2111" t="s">
        <v>135</v>
      </c>
      <c r="O7" s="2140" t="s">
        <v>986</v>
      </c>
      <c r="P7" s="2192" t="s">
        <v>987</v>
      </c>
    </row>
    <row r="8" spans="1:16" ht="15" customHeight="1">
      <c r="A8" s="1355">
        <v>1</v>
      </c>
      <c r="B8" s="1367"/>
      <c r="C8" s="30"/>
      <c r="D8" s="54"/>
      <c r="E8" s="888"/>
      <c r="F8" s="72"/>
      <c r="G8" s="888"/>
      <c r="H8" s="888"/>
      <c r="I8" s="888"/>
      <c r="J8" s="1209"/>
      <c r="K8" s="1210">
        <f>I8+J8</f>
        <v>0</v>
      </c>
      <c r="L8" s="888"/>
      <c r="M8" s="888"/>
      <c r="N8" s="67">
        <f>I8+L8-M8</f>
        <v>0</v>
      </c>
      <c r="O8" s="1209"/>
      <c r="P8" s="2043">
        <f>N8+O8</f>
        <v>0</v>
      </c>
    </row>
    <row r="9" spans="1:16" ht="15" customHeight="1">
      <c r="A9" s="1355">
        <v>2</v>
      </c>
      <c r="B9" s="1367"/>
      <c r="C9" s="30"/>
      <c r="D9" s="54"/>
      <c r="E9" s="888"/>
      <c r="F9" s="72"/>
      <c r="G9" s="888"/>
      <c r="H9" s="888"/>
      <c r="I9" s="888"/>
      <c r="J9" s="1209"/>
      <c r="K9" s="1210">
        <f>I9+J9</f>
        <v>0</v>
      </c>
      <c r="L9" s="888"/>
      <c r="M9" s="888"/>
      <c r="N9" s="67">
        <f>I9+L9-M9</f>
        <v>0</v>
      </c>
      <c r="O9" s="1209"/>
      <c r="P9" s="2043">
        <f>N9+O9</f>
        <v>0</v>
      </c>
    </row>
    <row r="10" spans="1:16" ht="15" customHeight="1">
      <c r="A10" s="1355">
        <v>3</v>
      </c>
      <c r="B10" s="1367"/>
      <c r="C10" s="30"/>
      <c r="D10" s="54"/>
      <c r="E10" s="888"/>
      <c r="F10" s="72"/>
      <c r="G10" s="888"/>
      <c r="H10" s="888"/>
      <c r="I10" s="888"/>
      <c r="J10" s="1209"/>
      <c r="K10" s="1210">
        <f>I10+J10</f>
        <v>0</v>
      </c>
      <c r="L10" s="888"/>
      <c r="M10" s="888"/>
      <c r="N10" s="67">
        <f>I10+L10-M10</f>
        <v>0</v>
      </c>
      <c r="O10" s="1209"/>
      <c r="P10" s="2043">
        <f>N10+O10</f>
        <v>0</v>
      </c>
    </row>
    <row r="11" spans="1:16" ht="15" customHeight="1">
      <c r="A11" s="1355">
        <v>4</v>
      </c>
      <c r="B11" s="1367"/>
      <c r="C11" s="30"/>
      <c r="D11" s="54"/>
      <c r="E11" s="888"/>
      <c r="F11" s="72"/>
      <c r="G11" s="888"/>
      <c r="H11" s="888"/>
      <c r="I11" s="888"/>
      <c r="J11" s="1209"/>
      <c r="K11" s="1210">
        <f>I11+J11</f>
        <v>0</v>
      </c>
      <c r="L11" s="888"/>
      <c r="M11" s="888"/>
      <c r="N11" s="67">
        <f>I11+L11-M11</f>
        <v>0</v>
      </c>
      <c r="O11" s="1209"/>
      <c r="P11" s="2043">
        <f>N11+O11</f>
        <v>0</v>
      </c>
    </row>
    <row r="12" spans="1:16" ht="15" customHeight="1">
      <c r="A12" s="1355">
        <v>5</v>
      </c>
      <c r="B12" s="1367"/>
      <c r="C12" s="30"/>
      <c r="D12" s="54"/>
      <c r="E12" s="888"/>
      <c r="F12" s="72"/>
      <c r="G12" s="888"/>
      <c r="H12" s="888"/>
      <c r="I12" s="888"/>
      <c r="J12" s="1209"/>
      <c r="K12" s="1210">
        <f>I12+J12</f>
        <v>0</v>
      </c>
      <c r="L12" s="888"/>
      <c r="M12" s="888"/>
      <c r="N12" s="67">
        <f>I12+L12-M12</f>
        <v>0</v>
      </c>
      <c r="O12" s="1209"/>
      <c r="P12" s="2043">
        <f>N12+O12</f>
        <v>0</v>
      </c>
    </row>
    <row r="13" spans="1:16" ht="15" customHeight="1">
      <c r="A13" s="1358"/>
      <c r="B13" s="1368"/>
      <c r="C13" s="34"/>
      <c r="D13" s="55"/>
      <c r="E13" s="67"/>
      <c r="F13" s="73"/>
      <c r="G13" s="67"/>
      <c r="H13" s="67"/>
      <c r="I13" s="67"/>
      <c r="J13" s="67"/>
      <c r="K13" s="67"/>
      <c r="L13" s="67"/>
      <c r="M13" s="67"/>
      <c r="N13" s="67"/>
      <c r="O13" s="779"/>
      <c r="P13" s="2043"/>
    </row>
    <row r="14" spans="1:16" ht="15" customHeight="1" thickBot="1">
      <c r="A14" s="2901" t="s">
        <v>1192</v>
      </c>
      <c r="B14" s="2902"/>
      <c r="C14" s="58">
        <f>SUM(C8:C13)</f>
        <v>0</v>
      </c>
      <c r="D14" s="2342"/>
      <c r="E14" s="1480">
        <f>SUM(E8:E13)</f>
        <v>0</v>
      </c>
      <c r="F14" s="2342"/>
      <c r="G14" s="1480">
        <f t="shared" ref="G14:P14" si="0">SUM(G8:G13)</f>
        <v>0</v>
      </c>
      <c r="H14" s="1480">
        <f t="shared" si="0"/>
        <v>0</v>
      </c>
      <c r="I14" s="1480">
        <f>SUM(I8:I13)</f>
        <v>0</v>
      </c>
      <c r="J14" s="1480">
        <f>SUM(J8:J13)</f>
        <v>0</v>
      </c>
      <c r="K14" s="1480">
        <f t="shared" si="0"/>
        <v>0</v>
      </c>
      <c r="L14" s="1480">
        <f t="shared" si="0"/>
        <v>0</v>
      </c>
      <c r="M14" s="1480">
        <f t="shared" si="0"/>
        <v>0</v>
      </c>
      <c r="N14" s="1480">
        <f t="shared" si="0"/>
        <v>0</v>
      </c>
      <c r="O14" s="1480">
        <f t="shared" si="0"/>
        <v>0</v>
      </c>
      <c r="P14" s="1677">
        <f t="shared" si="0"/>
        <v>0</v>
      </c>
    </row>
    <row r="15" spans="1:16" ht="15" customHeight="1">
      <c r="A15" s="322" t="s">
        <v>178</v>
      </c>
    </row>
    <row r="16" spans="1:16" ht="15" customHeight="1">
      <c r="A16" s="322" t="s">
        <v>2034</v>
      </c>
    </row>
    <row r="17" spans="1:1" ht="15" customHeight="1">
      <c r="A17" s="322" t="s">
        <v>263</v>
      </c>
    </row>
    <row r="18" spans="1:1" ht="15" customHeight="1">
      <c r="A18" s="322" t="s">
        <v>229</v>
      </c>
    </row>
    <row r="19" spans="1:1" ht="15" customHeight="1"/>
  </sheetData>
  <sheetProtection autoFilter="0"/>
  <mergeCells count="13">
    <mergeCell ref="L6:L7"/>
    <mergeCell ref="M6:M7"/>
    <mergeCell ref="N6:P6"/>
    <mergeCell ref="E6:E7"/>
    <mergeCell ref="F6:F7"/>
    <mergeCell ref="G6:G7"/>
    <mergeCell ref="H6:H7"/>
    <mergeCell ref="I6:K6"/>
    <mergeCell ref="A14:B14"/>
    <mergeCell ref="A6:A7"/>
    <mergeCell ref="B6:B7"/>
    <mergeCell ref="C6:C7"/>
    <mergeCell ref="D6:D7"/>
  </mergeCells>
  <phoneticPr fontId="5" type="noConversion"/>
  <printOptions horizontalCentered="1"/>
  <pageMargins left="0.70866141732283472" right="0.70866141732283472" top="0.74803149606299213" bottom="0.74803149606299213" header="0.31496062992125984" footer="0.31496062992125984"/>
  <pageSetup paperSize="9" scale="74" fitToHeight="0" orientation="landscape" blackAndWhite="1" verticalDpi="1200" r:id="rId1"/>
  <headerFooter alignWithMargins="0"/>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66FF33"/>
    <pageSetUpPr fitToPage="1"/>
  </sheetPr>
  <dimension ref="A1:Y49"/>
  <sheetViews>
    <sheetView showGridLines="0" showZeros="0" view="pageBreakPreview" zoomScaleSheetLayoutView="100" workbookViewId="0">
      <pane xSplit="2" ySplit="4" topLeftCell="C5" activePane="bottomRight" state="frozen"/>
      <selection activeCell="I27" sqref="I27"/>
      <selection pane="topRight" activeCell="I27" sqref="I27"/>
      <selection pane="bottomLeft" activeCell="I27" sqref="I27"/>
      <selection pane="bottomRight" activeCell="B4" sqref="B4"/>
    </sheetView>
  </sheetViews>
  <sheetFormatPr defaultRowHeight="12" customHeight="1"/>
  <cols>
    <col min="1" max="1" width="37.28515625" style="185" customWidth="1"/>
    <col min="2" max="2" width="8.7109375" style="185" customWidth="1"/>
    <col min="3" max="4" width="21.28515625" style="187" customWidth="1"/>
    <col min="5" max="5" width="0.85546875" style="184" customWidth="1"/>
    <col min="6" max="6" width="23.7109375" style="192" customWidth="1"/>
    <col min="7" max="7" width="14.7109375" style="192" customWidth="1"/>
    <col min="8" max="8" width="8.85546875" style="192"/>
    <col min="9" max="9" width="14.7109375" style="192" customWidth="1"/>
    <col min="10" max="10" width="8.85546875" style="192"/>
    <col min="11" max="25" width="8.85546875" style="184"/>
    <col min="26" max="252" width="8.85546875" style="185"/>
    <col min="253" max="253" width="37.28515625" style="185" customWidth="1"/>
    <col min="254" max="254" width="8.7109375" style="185" customWidth="1"/>
    <col min="255" max="256" width="21.28515625" style="185" customWidth="1"/>
    <col min="257" max="508" width="8.85546875" style="185"/>
    <col min="509" max="509" width="37.28515625" style="185" customWidth="1"/>
    <col min="510" max="510" width="8.7109375" style="185" customWidth="1"/>
    <col min="511" max="512" width="21.28515625" style="185" customWidth="1"/>
    <col min="513" max="764" width="8.85546875" style="185"/>
    <col min="765" max="765" width="37.28515625" style="185" customWidth="1"/>
    <col min="766" max="766" width="8.7109375" style="185" customWidth="1"/>
    <col min="767" max="768" width="21.28515625" style="185" customWidth="1"/>
    <col min="769" max="1020" width="8.85546875" style="185"/>
    <col min="1021" max="1021" width="37.28515625" style="185" customWidth="1"/>
    <col min="1022" max="1022" width="8.7109375" style="185" customWidth="1"/>
    <col min="1023" max="1024" width="21.28515625" style="185" customWidth="1"/>
    <col min="1025" max="1276" width="8.85546875" style="185"/>
    <col min="1277" max="1277" width="37.28515625" style="185" customWidth="1"/>
    <col min="1278" max="1278" width="8.7109375" style="185" customWidth="1"/>
    <col min="1279" max="1280" width="21.28515625" style="185" customWidth="1"/>
    <col min="1281" max="1532" width="8.85546875" style="185"/>
    <col min="1533" max="1533" width="37.28515625" style="185" customWidth="1"/>
    <col min="1534" max="1534" width="8.7109375" style="185" customWidth="1"/>
    <col min="1535" max="1536" width="21.28515625" style="185" customWidth="1"/>
    <col min="1537" max="1788" width="8.85546875" style="185"/>
    <col min="1789" max="1789" width="37.28515625" style="185" customWidth="1"/>
    <col min="1790" max="1790" width="8.7109375" style="185" customWidth="1"/>
    <col min="1791" max="1792" width="21.28515625" style="185" customWidth="1"/>
    <col min="1793" max="2044" width="8.85546875" style="185"/>
    <col min="2045" max="2045" width="37.28515625" style="185" customWidth="1"/>
    <col min="2046" max="2046" width="8.7109375" style="185" customWidth="1"/>
    <col min="2047" max="2048" width="21.28515625" style="185" customWidth="1"/>
    <col min="2049" max="2300" width="8.85546875" style="185"/>
    <col min="2301" max="2301" width="37.28515625" style="185" customWidth="1"/>
    <col min="2302" max="2302" width="8.7109375" style="185" customWidth="1"/>
    <col min="2303" max="2304" width="21.28515625" style="185" customWidth="1"/>
    <col min="2305" max="2556" width="8.85546875" style="185"/>
    <col min="2557" max="2557" width="37.28515625" style="185" customWidth="1"/>
    <col min="2558" max="2558" width="8.7109375" style="185" customWidth="1"/>
    <col min="2559" max="2560" width="21.28515625" style="185" customWidth="1"/>
    <col min="2561" max="2812" width="8.85546875" style="185"/>
    <col min="2813" max="2813" width="37.28515625" style="185" customWidth="1"/>
    <col min="2814" max="2814" width="8.7109375" style="185" customWidth="1"/>
    <col min="2815" max="2816" width="21.28515625" style="185" customWidth="1"/>
    <col min="2817" max="3068" width="8.85546875" style="185"/>
    <col min="3069" max="3069" width="37.28515625" style="185" customWidth="1"/>
    <col min="3070" max="3070" width="8.7109375" style="185" customWidth="1"/>
    <col min="3071" max="3072" width="21.28515625" style="185" customWidth="1"/>
    <col min="3073" max="3324" width="8.85546875" style="185"/>
    <col min="3325" max="3325" width="37.28515625" style="185" customWidth="1"/>
    <col min="3326" max="3326" width="8.7109375" style="185" customWidth="1"/>
    <col min="3327" max="3328" width="21.28515625" style="185" customWidth="1"/>
    <col min="3329" max="3580" width="8.85546875" style="185"/>
    <col min="3581" max="3581" width="37.28515625" style="185" customWidth="1"/>
    <col min="3582" max="3582" width="8.7109375" style="185" customWidth="1"/>
    <col min="3583" max="3584" width="21.28515625" style="185" customWidth="1"/>
    <col min="3585" max="3836" width="8.85546875" style="185"/>
    <col min="3837" max="3837" width="37.28515625" style="185" customWidth="1"/>
    <col min="3838" max="3838" width="8.7109375" style="185" customWidth="1"/>
    <col min="3839" max="3840" width="21.28515625" style="185" customWidth="1"/>
    <col min="3841" max="4092" width="8.85546875" style="185"/>
    <col min="4093" max="4093" width="37.28515625" style="185" customWidth="1"/>
    <col min="4094" max="4094" width="8.7109375" style="185" customWidth="1"/>
    <col min="4095" max="4096" width="21.28515625" style="185" customWidth="1"/>
    <col min="4097" max="4348" width="8.85546875" style="185"/>
    <col min="4349" max="4349" width="37.28515625" style="185" customWidth="1"/>
    <col min="4350" max="4350" width="8.7109375" style="185" customWidth="1"/>
    <col min="4351" max="4352" width="21.28515625" style="185" customWidth="1"/>
    <col min="4353" max="4604" width="8.85546875" style="185"/>
    <col min="4605" max="4605" width="37.28515625" style="185" customWidth="1"/>
    <col min="4606" max="4606" width="8.7109375" style="185" customWidth="1"/>
    <col min="4607" max="4608" width="21.28515625" style="185" customWidth="1"/>
    <col min="4609" max="4860" width="8.85546875" style="185"/>
    <col min="4861" max="4861" width="37.28515625" style="185" customWidth="1"/>
    <col min="4862" max="4862" width="8.7109375" style="185" customWidth="1"/>
    <col min="4863" max="4864" width="21.28515625" style="185" customWidth="1"/>
    <col min="4865" max="5116" width="8.85546875" style="185"/>
    <col min="5117" max="5117" width="37.28515625" style="185" customWidth="1"/>
    <col min="5118" max="5118" width="8.7109375" style="185" customWidth="1"/>
    <col min="5119" max="5120" width="21.28515625" style="185" customWidth="1"/>
    <col min="5121" max="5372" width="8.85546875" style="185"/>
    <col min="5373" max="5373" width="37.28515625" style="185" customWidth="1"/>
    <col min="5374" max="5374" width="8.7109375" style="185" customWidth="1"/>
    <col min="5375" max="5376" width="21.28515625" style="185" customWidth="1"/>
    <col min="5377" max="5628" width="8.85546875" style="185"/>
    <col min="5629" max="5629" width="37.28515625" style="185" customWidth="1"/>
    <col min="5630" max="5630" width="8.7109375" style="185" customWidth="1"/>
    <col min="5631" max="5632" width="21.28515625" style="185" customWidth="1"/>
    <col min="5633" max="5884" width="8.85546875" style="185"/>
    <col min="5885" max="5885" width="37.28515625" style="185" customWidth="1"/>
    <col min="5886" max="5886" width="8.7109375" style="185" customWidth="1"/>
    <col min="5887" max="5888" width="21.28515625" style="185" customWidth="1"/>
    <col min="5889" max="6140" width="8.85546875" style="185"/>
    <col min="6141" max="6141" width="37.28515625" style="185" customWidth="1"/>
    <col min="6142" max="6142" width="8.7109375" style="185" customWidth="1"/>
    <col min="6143" max="6144" width="21.28515625" style="185" customWidth="1"/>
    <col min="6145" max="6396" width="8.85546875" style="185"/>
    <col min="6397" max="6397" width="37.28515625" style="185" customWidth="1"/>
    <col min="6398" max="6398" width="8.7109375" style="185" customWidth="1"/>
    <col min="6399" max="6400" width="21.28515625" style="185" customWidth="1"/>
    <col min="6401" max="6652" width="8.85546875" style="185"/>
    <col min="6653" max="6653" width="37.28515625" style="185" customWidth="1"/>
    <col min="6654" max="6654" width="8.7109375" style="185" customWidth="1"/>
    <col min="6655" max="6656" width="21.28515625" style="185" customWidth="1"/>
    <col min="6657" max="6908" width="8.85546875" style="185"/>
    <col min="6909" max="6909" width="37.28515625" style="185" customWidth="1"/>
    <col min="6910" max="6910" width="8.7109375" style="185" customWidth="1"/>
    <col min="6911" max="6912" width="21.28515625" style="185" customWidth="1"/>
    <col min="6913" max="7164" width="8.85546875" style="185"/>
    <col min="7165" max="7165" width="37.28515625" style="185" customWidth="1"/>
    <col min="7166" max="7166" width="8.7109375" style="185" customWidth="1"/>
    <col min="7167" max="7168" width="21.28515625" style="185" customWidth="1"/>
    <col min="7169" max="7420" width="8.85546875" style="185"/>
    <col min="7421" max="7421" width="37.28515625" style="185" customWidth="1"/>
    <col min="7422" max="7422" width="8.7109375" style="185" customWidth="1"/>
    <col min="7423" max="7424" width="21.28515625" style="185" customWidth="1"/>
    <col min="7425" max="7676" width="8.85546875" style="185"/>
    <col min="7677" max="7677" width="37.28515625" style="185" customWidth="1"/>
    <col min="7678" max="7678" width="8.7109375" style="185" customWidth="1"/>
    <col min="7679" max="7680" width="21.28515625" style="185" customWidth="1"/>
    <col min="7681" max="7932" width="8.85546875" style="185"/>
    <col min="7933" max="7933" width="37.28515625" style="185" customWidth="1"/>
    <col min="7934" max="7934" width="8.7109375" style="185" customWidth="1"/>
    <col min="7935" max="7936" width="21.28515625" style="185" customWidth="1"/>
    <col min="7937" max="8188" width="8.85546875" style="185"/>
    <col min="8189" max="8189" width="37.28515625" style="185" customWidth="1"/>
    <col min="8190" max="8190" width="8.7109375" style="185" customWidth="1"/>
    <col min="8191" max="8192" width="21.28515625" style="185" customWidth="1"/>
    <col min="8193" max="8444" width="8.85546875" style="185"/>
    <col min="8445" max="8445" width="37.28515625" style="185" customWidth="1"/>
    <col min="8446" max="8446" width="8.7109375" style="185" customWidth="1"/>
    <col min="8447" max="8448" width="21.28515625" style="185" customWidth="1"/>
    <col min="8449" max="8700" width="8.85546875" style="185"/>
    <col min="8701" max="8701" width="37.28515625" style="185" customWidth="1"/>
    <col min="8702" max="8702" width="8.7109375" style="185" customWidth="1"/>
    <col min="8703" max="8704" width="21.28515625" style="185" customWidth="1"/>
    <col min="8705" max="8956" width="8.85546875" style="185"/>
    <col min="8957" max="8957" width="37.28515625" style="185" customWidth="1"/>
    <col min="8958" max="8958" width="8.7109375" style="185" customWidth="1"/>
    <col min="8959" max="8960" width="21.28515625" style="185" customWidth="1"/>
    <col min="8961" max="9212" width="8.85546875" style="185"/>
    <col min="9213" max="9213" width="37.28515625" style="185" customWidth="1"/>
    <col min="9214" max="9214" width="8.7109375" style="185" customWidth="1"/>
    <col min="9215" max="9216" width="21.28515625" style="185" customWidth="1"/>
    <col min="9217" max="9468" width="8.85546875" style="185"/>
    <col min="9469" max="9469" width="37.28515625" style="185" customWidth="1"/>
    <col min="9470" max="9470" width="8.7109375" style="185" customWidth="1"/>
    <col min="9471" max="9472" width="21.28515625" style="185" customWidth="1"/>
    <col min="9473" max="9724" width="8.85546875" style="185"/>
    <col min="9725" max="9725" width="37.28515625" style="185" customWidth="1"/>
    <col min="9726" max="9726" width="8.7109375" style="185" customWidth="1"/>
    <col min="9727" max="9728" width="21.28515625" style="185" customWidth="1"/>
    <col min="9729" max="9980" width="8.85546875" style="185"/>
    <col min="9981" max="9981" width="37.28515625" style="185" customWidth="1"/>
    <col min="9982" max="9982" width="8.7109375" style="185" customWidth="1"/>
    <col min="9983" max="9984" width="21.28515625" style="185" customWidth="1"/>
    <col min="9985" max="10236" width="8.85546875" style="185"/>
    <col min="10237" max="10237" width="37.28515625" style="185" customWidth="1"/>
    <col min="10238" max="10238" width="8.7109375" style="185" customWidth="1"/>
    <col min="10239" max="10240" width="21.28515625" style="185" customWidth="1"/>
    <col min="10241" max="10492" width="8.85546875" style="185"/>
    <col min="10493" max="10493" width="37.28515625" style="185" customWidth="1"/>
    <col min="10494" max="10494" width="8.7109375" style="185" customWidth="1"/>
    <col min="10495" max="10496" width="21.28515625" style="185" customWidth="1"/>
    <col min="10497" max="10748" width="8.85546875" style="185"/>
    <col min="10749" max="10749" width="37.28515625" style="185" customWidth="1"/>
    <col min="10750" max="10750" width="8.7109375" style="185" customWidth="1"/>
    <col min="10751" max="10752" width="21.28515625" style="185" customWidth="1"/>
    <col min="10753" max="11004" width="8.85546875" style="185"/>
    <col min="11005" max="11005" width="37.28515625" style="185" customWidth="1"/>
    <col min="11006" max="11006" width="8.7109375" style="185" customWidth="1"/>
    <col min="11007" max="11008" width="21.28515625" style="185" customWidth="1"/>
    <col min="11009" max="11260" width="8.85546875" style="185"/>
    <col min="11261" max="11261" width="37.28515625" style="185" customWidth="1"/>
    <col min="11262" max="11262" width="8.7109375" style="185" customWidth="1"/>
    <col min="11263" max="11264" width="21.28515625" style="185" customWidth="1"/>
    <col min="11265" max="11516" width="8.85546875" style="185"/>
    <col min="11517" max="11517" width="37.28515625" style="185" customWidth="1"/>
    <col min="11518" max="11518" width="8.7109375" style="185" customWidth="1"/>
    <col min="11519" max="11520" width="21.28515625" style="185" customWidth="1"/>
    <col min="11521" max="11772" width="8.85546875" style="185"/>
    <col min="11773" max="11773" width="37.28515625" style="185" customWidth="1"/>
    <col min="11774" max="11774" width="8.7109375" style="185" customWidth="1"/>
    <col min="11775" max="11776" width="21.28515625" style="185" customWidth="1"/>
    <col min="11777" max="12028" width="8.85546875" style="185"/>
    <col min="12029" max="12029" width="37.28515625" style="185" customWidth="1"/>
    <col min="12030" max="12030" width="8.7109375" style="185" customWidth="1"/>
    <col min="12031" max="12032" width="21.28515625" style="185" customWidth="1"/>
    <col min="12033" max="12284" width="8.85546875" style="185"/>
    <col min="12285" max="12285" width="37.28515625" style="185" customWidth="1"/>
    <col min="12286" max="12286" width="8.7109375" style="185" customWidth="1"/>
    <col min="12287" max="12288" width="21.28515625" style="185" customWidth="1"/>
    <col min="12289" max="12540" width="8.85546875" style="185"/>
    <col min="12541" max="12541" width="37.28515625" style="185" customWidth="1"/>
    <col min="12542" max="12542" width="8.7109375" style="185" customWidth="1"/>
    <col min="12543" max="12544" width="21.28515625" style="185" customWidth="1"/>
    <col min="12545" max="12796" width="8.85546875" style="185"/>
    <col min="12797" max="12797" width="37.28515625" style="185" customWidth="1"/>
    <col min="12798" max="12798" width="8.7109375" style="185" customWidth="1"/>
    <col min="12799" max="12800" width="21.28515625" style="185" customWidth="1"/>
    <col min="12801" max="13052" width="8.85546875" style="185"/>
    <col min="13053" max="13053" width="37.28515625" style="185" customWidth="1"/>
    <col min="13054" max="13054" width="8.7109375" style="185" customWidth="1"/>
    <col min="13055" max="13056" width="21.28515625" style="185" customWidth="1"/>
    <col min="13057" max="13308" width="8.85546875" style="185"/>
    <col min="13309" max="13309" width="37.28515625" style="185" customWidth="1"/>
    <col min="13310" max="13310" width="8.7109375" style="185" customWidth="1"/>
    <col min="13311" max="13312" width="21.28515625" style="185" customWidth="1"/>
    <col min="13313" max="13564" width="8.85546875" style="185"/>
    <col min="13565" max="13565" width="37.28515625" style="185" customWidth="1"/>
    <col min="13566" max="13566" width="8.7109375" style="185" customWidth="1"/>
    <col min="13567" max="13568" width="21.28515625" style="185" customWidth="1"/>
    <col min="13569" max="13820" width="8.85546875" style="185"/>
    <col min="13821" max="13821" width="37.28515625" style="185" customWidth="1"/>
    <col min="13822" max="13822" width="8.7109375" style="185" customWidth="1"/>
    <col min="13823" max="13824" width="21.28515625" style="185" customWidth="1"/>
    <col min="13825" max="14076" width="8.85546875" style="185"/>
    <col min="14077" max="14077" width="37.28515625" style="185" customWidth="1"/>
    <col min="14078" max="14078" width="8.7109375" style="185" customWidth="1"/>
    <col min="14079" max="14080" width="21.28515625" style="185" customWidth="1"/>
    <col min="14081" max="14332" width="8.85546875" style="185"/>
    <col min="14333" max="14333" width="37.28515625" style="185" customWidth="1"/>
    <col min="14334" max="14334" width="8.7109375" style="185" customWidth="1"/>
    <col min="14335" max="14336" width="21.28515625" style="185" customWidth="1"/>
    <col min="14337" max="14588" width="8.85546875" style="185"/>
    <col min="14589" max="14589" width="37.28515625" style="185" customWidth="1"/>
    <col min="14590" max="14590" width="8.7109375" style="185" customWidth="1"/>
    <col min="14591" max="14592" width="21.28515625" style="185" customWidth="1"/>
    <col min="14593" max="14844" width="8.85546875" style="185"/>
    <col min="14845" max="14845" width="37.28515625" style="185" customWidth="1"/>
    <col min="14846" max="14846" width="8.7109375" style="185" customWidth="1"/>
    <col min="14847" max="14848" width="21.28515625" style="185" customWidth="1"/>
    <col min="14849" max="15100" width="8.85546875" style="185"/>
    <col min="15101" max="15101" width="37.28515625" style="185" customWidth="1"/>
    <col min="15102" max="15102" width="8.7109375" style="185" customWidth="1"/>
    <col min="15103" max="15104" width="21.28515625" style="185" customWidth="1"/>
    <col min="15105" max="15356" width="8.85546875" style="185"/>
    <col min="15357" max="15357" width="37.28515625" style="185" customWidth="1"/>
    <col min="15358" max="15358" width="8.7109375" style="185" customWidth="1"/>
    <col min="15359" max="15360" width="21.28515625" style="185" customWidth="1"/>
    <col min="15361" max="15612" width="8.85546875" style="185"/>
    <col min="15613" max="15613" width="37.28515625" style="185" customWidth="1"/>
    <col min="15614" max="15614" width="8.7109375" style="185" customWidth="1"/>
    <col min="15615" max="15616" width="21.28515625" style="185" customWidth="1"/>
    <col min="15617" max="15868" width="8.85546875" style="185"/>
    <col min="15869" max="15869" width="37.28515625" style="185" customWidth="1"/>
    <col min="15870" max="15870" width="8.7109375" style="185" customWidth="1"/>
    <col min="15871" max="15872" width="21.28515625" style="185" customWidth="1"/>
    <col min="15873" max="16124" width="8.85546875" style="185"/>
    <col min="16125" max="16125" width="37.28515625" style="185" customWidth="1"/>
    <col min="16126" max="16126" width="8.7109375" style="185" customWidth="1"/>
    <col min="16127" max="16128" width="21.28515625" style="185" customWidth="1"/>
    <col min="16129" max="16382" width="8.85546875" style="185"/>
    <col min="16383" max="16384" width="9.140625" style="185" customWidth="1"/>
  </cols>
  <sheetData>
    <row r="1" spans="1:10" ht="24.75" customHeight="1">
      <c r="A1" s="2756" t="s">
        <v>2644</v>
      </c>
      <c r="B1" s="2756"/>
      <c r="C1" s="2756"/>
      <c r="D1" s="2756"/>
      <c r="F1" s="842" t="s">
        <v>61</v>
      </c>
      <c r="G1" s="843"/>
      <c r="H1" s="843"/>
      <c r="I1" s="843"/>
      <c r="J1" s="843"/>
    </row>
    <row r="2" spans="1:10" ht="18" customHeight="1" thickBot="1">
      <c r="A2" s="198" t="str">
        <f>"编制单位："&amp;表头!C3</f>
        <v>编制单位：</v>
      </c>
      <c r="B2" s="2757">
        <f>表头!C4</f>
        <v>43830</v>
      </c>
      <c r="C2" s="2757"/>
      <c r="D2" s="197" t="s">
        <v>60</v>
      </c>
      <c r="F2" s="844"/>
      <c r="G2" s="2755" t="str">
        <f>IF(COUNTIF(H5:H45,"OK")+COUNTIF(J5:J45,"OK")+COUNTIF(C48:D49,"OK")=64,"负债表审核－OK！","负债表不平请耐心核对!")</f>
        <v>负债表审核－OK！</v>
      </c>
      <c r="H2" s="2755"/>
      <c r="I2" s="844"/>
      <c r="J2" s="844"/>
    </row>
    <row r="3" spans="1:10" ht="18" customHeight="1">
      <c r="A3" s="2213" t="s">
        <v>116</v>
      </c>
      <c r="B3" s="2214" t="s">
        <v>58</v>
      </c>
      <c r="C3" s="2215" t="s">
        <v>57</v>
      </c>
      <c r="D3" s="2216" t="s">
        <v>56</v>
      </c>
      <c r="F3" s="837" t="s">
        <v>1396</v>
      </c>
      <c r="G3" s="837" t="s">
        <v>274</v>
      </c>
      <c r="H3" s="837" t="s">
        <v>55</v>
      </c>
      <c r="I3" s="837" t="s">
        <v>54</v>
      </c>
      <c r="J3" s="837" t="s">
        <v>115</v>
      </c>
    </row>
    <row r="4" spans="1:10" ht="18" customHeight="1">
      <c r="A4" s="2217" t="s">
        <v>114</v>
      </c>
      <c r="B4" s="454"/>
      <c r="C4" s="457"/>
      <c r="D4" s="2218"/>
      <c r="F4" s="851"/>
      <c r="G4" s="827"/>
      <c r="H4" s="827"/>
      <c r="I4" s="827"/>
      <c r="J4" s="827"/>
    </row>
    <row r="5" spans="1:10" ht="20.100000000000001" customHeight="1">
      <c r="A5" s="2219" t="s">
        <v>113</v>
      </c>
      <c r="B5" s="85"/>
      <c r="C5" s="451"/>
      <c r="D5" s="2600"/>
      <c r="F5" s="863" t="s">
        <v>113</v>
      </c>
      <c r="G5" s="829">
        <f>'短期借款(人民币)'!P19+'短期借款(外币)'!T19</f>
        <v>0</v>
      </c>
      <c r="H5" s="826" t="str">
        <f t="shared" ref="H5:H43" si="0">IF(ROUND(G5-C5,2)&lt;&gt;0,"不平","OK")</f>
        <v>OK</v>
      </c>
      <c r="I5" s="841">
        <f>'短期借款(人民币)'!K19+'短期借款(外币)'!M19</f>
        <v>0</v>
      </c>
      <c r="J5" s="826" t="str">
        <f>IF(ROUND(I5-D5,2)&lt;&gt;0,"不平","OK")</f>
        <v>OK</v>
      </c>
    </row>
    <row r="6" spans="1:10" ht="20.100000000000001" customHeight="1">
      <c r="A6" s="2220" t="s">
        <v>883</v>
      </c>
      <c r="B6" s="85"/>
      <c r="C6" s="451"/>
      <c r="D6" s="2600"/>
      <c r="F6" s="864" t="s">
        <v>883</v>
      </c>
      <c r="G6" s="829">
        <f>交易性金融负债!Q20</f>
        <v>0</v>
      </c>
      <c r="H6" s="826" t="str">
        <f t="shared" si="0"/>
        <v>OK</v>
      </c>
      <c r="I6" s="841">
        <f>交易性金融负债!H20</f>
        <v>0</v>
      </c>
      <c r="J6" s="826" t="str">
        <f t="shared" ref="J6:J43" si="1">IF(ROUND(I6-D6,2)&lt;&gt;0,"不平","OK")</f>
        <v>OK</v>
      </c>
    </row>
    <row r="7" spans="1:10" ht="20.100000000000001" customHeight="1">
      <c r="A7" s="2221" t="s">
        <v>111</v>
      </c>
      <c r="B7" s="85"/>
      <c r="C7" s="451"/>
      <c r="D7" s="2600"/>
      <c r="F7" s="864" t="s">
        <v>111</v>
      </c>
      <c r="G7" s="829">
        <f>衍生金融负债!P20</f>
        <v>0</v>
      </c>
      <c r="H7" s="826" t="str">
        <f t="shared" si="0"/>
        <v>OK</v>
      </c>
      <c r="I7" s="841">
        <f>衍生金融负债!G20</f>
        <v>0</v>
      </c>
      <c r="J7" s="826" t="str">
        <f t="shared" si="1"/>
        <v>OK</v>
      </c>
    </row>
    <row r="8" spans="1:10" ht="20.100000000000001" customHeight="1">
      <c r="A8" s="2219" t="s">
        <v>110</v>
      </c>
      <c r="B8" s="85"/>
      <c r="C8" s="451"/>
      <c r="D8" s="2600"/>
      <c r="F8" s="863" t="s">
        <v>110</v>
      </c>
      <c r="G8" s="829">
        <f>应付票据!N35</f>
        <v>0</v>
      </c>
      <c r="H8" s="826" t="str">
        <f t="shared" si="0"/>
        <v>OK</v>
      </c>
      <c r="I8" s="841">
        <f>应付票据!I35</f>
        <v>0</v>
      </c>
      <c r="J8" s="826" t="str">
        <f t="shared" si="1"/>
        <v>OK</v>
      </c>
    </row>
    <row r="9" spans="1:10" ht="20.100000000000001" customHeight="1">
      <c r="A9" s="2219" t="s">
        <v>109</v>
      </c>
      <c r="B9" s="85"/>
      <c r="C9" s="451"/>
      <c r="D9" s="2600"/>
      <c r="F9" s="863" t="s">
        <v>109</v>
      </c>
      <c r="G9" s="829">
        <f>应付账款!R30+外币应付账款!W30</f>
        <v>0</v>
      </c>
      <c r="H9" s="826" t="str">
        <f t="shared" si="0"/>
        <v>OK</v>
      </c>
      <c r="I9" s="841">
        <f>应付账款!H30+外币应付账款!K30</f>
        <v>0</v>
      </c>
      <c r="J9" s="826" t="str">
        <f t="shared" si="1"/>
        <v>OK</v>
      </c>
    </row>
    <row r="10" spans="1:10" ht="20.100000000000001" customHeight="1">
      <c r="A10" s="2219" t="s">
        <v>108</v>
      </c>
      <c r="B10" s="85"/>
      <c r="C10" s="451"/>
      <c r="D10" s="2600"/>
      <c r="F10" s="863" t="s">
        <v>108</v>
      </c>
      <c r="G10" s="829">
        <f>预收款项!Q30+外币预收款项!V30</f>
        <v>0</v>
      </c>
      <c r="H10" s="826" t="str">
        <f t="shared" si="0"/>
        <v>OK</v>
      </c>
      <c r="I10" s="841">
        <f>预收款项!G30+外币预收款项!J30</f>
        <v>0</v>
      </c>
      <c r="J10" s="826" t="str">
        <f t="shared" si="1"/>
        <v>OK</v>
      </c>
    </row>
    <row r="11" spans="1:10" ht="20.100000000000001" customHeight="1">
      <c r="A11" s="2219" t="s">
        <v>884</v>
      </c>
      <c r="B11" s="85"/>
      <c r="C11" s="451"/>
      <c r="D11" s="2600"/>
      <c r="F11" s="863" t="s">
        <v>884</v>
      </c>
      <c r="G11" s="829">
        <f>合同负债!J20</f>
        <v>0</v>
      </c>
      <c r="H11" s="826" t="str">
        <f t="shared" si="0"/>
        <v>OK</v>
      </c>
      <c r="I11" s="841">
        <f>合同负债!E20</f>
        <v>0</v>
      </c>
      <c r="J11" s="826" t="str">
        <f t="shared" si="1"/>
        <v>OK</v>
      </c>
    </row>
    <row r="12" spans="1:10" ht="20.100000000000001" customHeight="1">
      <c r="A12" s="2219" t="s">
        <v>107</v>
      </c>
      <c r="B12" s="85"/>
      <c r="C12" s="451"/>
      <c r="D12" s="2600"/>
      <c r="F12" s="863" t="s">
        <v>107</v>
      </c>
      <c r="G12" s="829">
        <f>应付职工薪酬!I35</f>
        <v>0</v>
      </c>
      <c r="H12" s="826" t="str">
        <f t="shared" si="0"/>
        <v>OK</v>
      </c>
      <c r="I12" s="841">
        <f>应付职工薪酬!D35</f>
        <v>0</v>
      </c>
      <c r="J12" s="826" t="str">
        <f t="shared" si="1"/>
        <v>OK</v>
      </c>
    </row>
    <row r="13" spans="1:10" ht="20.100000000000001" customHeight="1">
      <c r="A13" s="2221" t="s">
        <v>106</v>
      </c>
      <c r="B13" s="85"/>
      <c r="C13" s="451"/>
      <c r="D13" s="2600"/>
      <c r="F13" s="864" t="s">
        <v>106</v>
      </c>
      <c r="G13" s="829">
        <f>应交税费!L25</f>
        <v>0</v>
      </c>
      <c r="H13" s="826" t="str">
        <f t="shared" si="0"/>
        <v>OK</v>
      </c>
      <c r="I13" s="841">
        <f>应交税费!F25</f>
        <v>0</v>
      </c>
      <c r="J13" s="826" t="str">
        <f t="shared" si="1"/>
        <v>OK</v>
      </c>
    </row>
    <row r="14" spans="1:10" ht="20.100000000000001" customHeight="1">
      <c r="A14" s="2221" t="s">
        <v>103</v>
      </c>
      <c r="B14" s="85"/>
      <c r="C14" s="451"/>
      <c r="D14" s="2600"/>
      <c r="F14" s="864" t="s">
        <v>103</v>
      </c>
      <c r="G14" s="829">
        <f>其他应付款!R27+外币其他应付款!W30+应付利息!O19+应付股利!L19</f>
        <v>0</v>
      </c>
      <c r="H14" s="826" t="str">
        <f t="shared" si="0"/>
        <v>OK</v>
      </c>
      <c r="I14" s="841">
        <f>其他应付款!H27+外币其他应付款!K30+应付利息!J19+应付股利!G19</f>
        <v>0</v>
      </c>
      <c r="J14" s="826" t="str">
        <f t="shared" si="1"/>
        <v>OK</v>
      </c>
    </row>
    <row r="15" spans="1:10" ht="20.100000000000001" customHeight="1">
      <c r="A15" s="2221" t="s">
        <v>753</v>
      </c>
      <c r="B15" s="85"/>
      <c r="C15" s="451"/>
      <c r="D15" s="2600"/>
      <c r="F15" s="864" t="s">
        <v>753</v>
      </c>
      <c r="G15" s="829">
        <f>持有待售负债!L14</f>
        <v>0</v>
      </c>
      <c r="H15" s="826" t="str">
        <f t="shared" si="0"/>
        <v>OK</v>
      </c>
      <c r="I15" s="841">
        <f>持有待售负债!G14</f>
        <v>0</v>
      </c>
      <c r="J15" s="826" t="str">
        <f t="shared" si="1"/>
        <v>OK</v>
      </c>
    </row>
    <row r="16" spans="1:10" ht="20.100000000000001" customHeight="1">
      <c r="A16" s="2221" t="s">
        <v>101</v>
      </c>
      <c r="B16" s="85"/>
      <c r="C16" s="451"/>
      <c r="D16" s="2600"/>
      <c r="F16" s="864" t="s">
        <v>101</v>
      </c>
      <c r="G16" s="829">
        <f>一年内到期的非流动负债!J12</f>
        <v>0</v>
      </c>
      <c r="H16" s="826" t="str">
        <f t="shared" si="0"/>
        <v>OK</v>
      </c>
      <c r="I16" s="841">
        <f>一年内到期的非流动负债!E12</f>
        <v>0</v>
      </c>
      <c r="J16" s="826" t="str">
        <f t="shared" si="1"/>
        <v>OK</v>
      </c>
    </row>
    <row r="17" spans="1:25" ht="20.100000000000001" customHeight="1">
      <c r="A17" s="2221" t="s">
        <v>100</v>
      </c>
      <c r="B17" s="85"/>
      <c r="C17" s="451"/>
      <c r="D17" s="2600"/>
      <c r="F17" s="865" t="s">
        <v>1406</v>
      </c>
      <c r="G17" s="829">
        <f>其他流动负债!K19</f>
        <v>0</v>
      </c>
      <c r="H17" s="826" t="str">
        <f t="shared" si="0"/>
        <v>OK</v>
      </c>
      <c r="I17" s="841">
        <f>其他流动负债!F19</f>
        <v>0</v>
      </c>
      <c r="J17" s="826" t="str">
        <f t="shared" si="1"/>
        <v>OK</v>
      </c>
    </row>
    <row r="18" spans="1:25" ht="20.100000000000001" customHeight="1">
      <c r="A18" s="2222" t="s">
        <v>872</v>
      </c>
      <c r="B18" s="85"/>
      <c r="C18" s="453">
        <f>SUM(C5:C17)</f>
        <v>0</v>
      </c>
      <c r="D18" s="2601">
        <f>SUM(D5:D17)</f>
        <v>0</v>
      </c>
      <c r="F18" s="866"/>
      <c r="G18" s="829"/>
      <c r="H18" s="826"/>
      <c r="I18" s="841"/>
      <c r="J18" s="826"/>
    </row>
    <row r="19" spans="1:25" ht="20.100000000000001" customHeight="1">
      <c r="A19" s="2217" t="s">
        <v>98</v>
      </c>
      <c r="B19" s="85"/>
      <c r="C19" s="453"/>
      <c r="D19" s="2601"/>
      <c r="F19" s="866"/>
      <c r="G19" s="829"/>
      <c r="H19" s="826"/>
      <c r="I19" s="841"/>
      <c r="J19" s="826"/>
    </row>
    <row r="20" spans="1:25" ht="18" customHeight="1">
      <c r="A20" s="2221" t="s">
        <v>873</v>
      </c>
      <c r="B20" s="85"/>
      <c r="C20" s="451"/>
      <c r="D20" s="2600"/>
      <c r="F20" s="864" t="s">
        <v>1407</v>
      </c>
      <c r="G20" s="829">
        <f>长期借款!Q19+'长期借款(外币)'!T19</f>
        <v>0</v>
      </c>
      <c r="H20" s="826" t="str">
        <f t="shared" si="0"/>
        <v>OK</v>
      </c>
      <c r="I20" s="841">
        <f>长期借款!L19+'长期借款(外币)'!M19</f>
        <v>0</v>
      </c>
      <c r="J20" s="826" t="str">
        <f t="shared" si="1"/>
        <v>OK</v>
      </c>
    </row>
    <row r="21" spans="1:25" ht="18" customHeight="1">
      <c r="A21" s="2221" t="s">
        <v>874</v>
      </c>
      <c r="B21" s="85"/>
      <c r="C21" s="536"/>
      <c r="D21" s="2602"/>
      <c r="F21" s="864" t="s">
        <v>1408</v>
      </c>
      <c r="G21" s="829">
        <f>应付债券!AC20</f>
        <v>0</v>
      </c>
      <c r="H21" s="826" t="str">
        <f t="shared" si="0"/>
        <v>OK</v>
      </c>
      <c r="I21" s="841">
        <f>应付债券!O20</f>
        <v>0</v>
      </c>
      <c r="J21" s="826" t="str">
        <f t="shared" si="1"/>
        <v>OK</v>
      </c>
    </row>
    <row r="22" spans="1:25" ht="18" customHeight="1">
      <c r="A22" s="2221" t="s">
        <v>875</v>
      </c>
      <c r="B22" s="85"/>
      <c r="C22" s="451"/>
      <c r="D22" s="2600"/>
      <c r="F22" s="867" t="s">
        <v>1409</v>
      </c>
      <c r="G22" s="829"/>
      <c r="H22" s="826"/>
      <c r="I22" s="841"/>
      <c r="J22" s="826"/>
    </row>
    <row r="23" spans="1:25" ht="18" customHeight="1">
      <c r="A23" s="2221" t="s">
        <v>876</v>
      </c>
      <c r="B23" s="85"/>
      <c r="C23" s="451"/>
      <c r="D23" s="2600"/>
      <c r="F23" s="867" t="s">
        <v>1410</v>
      </c>
      <c r="G23" s="829"/>
      <c r="H23" s="826"/>
      <c r="I23" s="841"/>
      <c r="J23" s="826"/>
    </row>
    <row r="24" spans="1:25" ht="18" customHeight="1">
      <c r="A24" s="2221" t="s">
        <v>877</v>
      </c>
      <c r="B24" s="85"/>
      <c r="C24" s="451"/>
      <c r="D24" s="2600"/>
      <c r="F24" s="864" t="s">
        <v>1411</v>
      </c>
      <c r="G24" s="829">
        <f>租赁负债!M19</f>
        <v>0</v>
      </c>
      <c r="H24" s="826" t="str">
        <f t="shared" si="0"/>
        <v>OK</v>
      </c>
      <c r="I24" s="841">
        <f>租赁负债!H19</f>
        <v>0</v>
      </c>
      <c r="J24" s="826" t="str">
        <f t="shared" si="1"/>
        <v>OK</v>
      </c>
    </row>
    <row r="25" spans="1:25" ht="18" customHeight="1">
      <c r="A25" s="2221" t="s">
        <v>878</v>
      </c>
      <c r="B25" s="85"/>
      <c r="C25" s="451"/>
      <c r="D25" s="2600"/>
      <c r="F25" s="864" t="s">
        <v>1412</v>
      </c>
      <c r="G25" s="829">
        <f>长期应付款!N19+专项应付款!N19</f>
        <v>0</v>
      </c>
      <c r="H25" s="826" t="str">
        <f t="shared" si="0"/>
        <v>OK</v>
      </c>
      <c r="I25" s="841">
        <f>长期应付款!I19+专项应付款!I19</f>
        <v>0</v>
      </c>
      <c r="J25" s="826" t="str">
        <f t="shared" si="1"/>
        <v>OK</v>
      </c>
    </row>
    <row r="26" spans="1:25" ht="18" customHeight="1">
      <c r="A26" s="2221" t="s">
        <v>1330</v>
      </c>
      <c r="B26" s="85"/>
      <c r="C26" s="451"/>
      <c r="D26" s="2600"/>
      <c r="F26" s="864" t="s">
        <v>1413</v>
      </c>
      <c r="G26" s="829">
        <f>长期应付职工薪酬!I19</f>
        <v>0</v>
      </c>
      <c r="H26" s="826" t="str">
        <f t="shared" si="0"/>
        <v>OK</v>
      </c>
      <c r="I26" s="841">
        <f>长期应付职工薪酬!D19</f>
        <v>0</v>
      </c>
      <c r="J26" s="826" t="str">
        <f t="shared" si="1"/>
        <v>OK</v>
      </c>
    </row>
    <row r="27" spans="1:25" ht="18" customHeight="1">
      <c r="A27" s="2221" t="s">
        <v>879</v>
      </c>
      <c r="B27" s="85"/>
      <c r="C27" s="451"/>
      <c r="D27" s="2600"/>
      <c r="F27" s="864" t="s">
        <v>1414</v>
      </c>
      <c r="G27" s="829">
        <f>预计负债!K19</f>
        <v>0</v>
      </c>
      <c r="H27" s="826" t="str">
        <f t="shared" si="0"/>
        <v>OK</v>
      </c>
      <c r="I27" s="841">
        <f>预计负债!F19</f>
        <v>0</v>
      </c>
      <c r="J27" s="826" t="str">
        <f t="shared" si="1"/>
        <v>OK</v>
      </c>
    </row>
    <row r="28" spans="1:25" ht="18" customHeight="1">
      <c r="A28" s="2221" t="s">
        <v>706</v>
      </c>
      <c r="B28" s="85"/>
      <c r="C28" s="451"/>
      <c r="D28" s="2600"/>
      <c r="F28" s="864" t="s">
        <v>1415</v>
      </c>
      <c r="G28" s="829">
        <f>递延收益!O19</f>
        <v>0</v>
      </c>
      <c r="H28" s="826" t="str">
        <f t="shared" si="0"/>
        <v>OK</v>
      </c>
      <c r="I28" s="841">
        <f>递延收益!G19</f>
        <v>0</v>
      </c>
      <c r="J28" s="826" t="str">
        <f t="shared" si="1"/>
        <v>OK</v>
      </c>
    </row>
    <row r="29" spans="1:25" ht="18" customHeight="1">
      <c r="A29" s="2221" t="s">
        <v>881</v>
      </c>
      <c r="B29" s="85"/>
      <c r="C29" s="451"/>
      <c r="D29" s="2600"/>
      <c r="F29" s="864" t="s">
        <v>1416</v>
      </c>
      <c r="G29" s="829">
        <f>递延所得税负债!I20</f>
        <v>0</v>
      </c>
      <c r="H29" s="826" t="str">
        <f t="shared" si="0"/>
        <v>OK</v>
      </c>
      <c r="I29" s="841">
        <f>递延所得税负债!P20</f>
        <v>0</v>
      </c>
      <c r="J29" s="826" t="str">
        <f t="shared" si="1"/>
        <v>OK</v>
      </c>
    </row>
    <row r="30" spans="1:25" ht="18" customHeight="1">
      <c r="A30" s="2221" t="s">
        <v>882</v>
      </c>
      <c r="B30" s="85"/>
      <c r="C30" s="451"/>
      <c r="D30" s="2600"/>
      <c r="F30" s="864" t="s">
        <v>1417</v>
      </c>
      <c r="G30" s="829">
        <f>其他非流动负债!K19</f>
        <v>0</v>
      </c>
      <c r="H30" s="826" t="str">
        <f t="shared" si="0"/>
        <v>OK</v>
      </c>
      <c r="I30" s="841">
        <f>其他非流动负债!F19</f>
        <v>0</v>
      </c>
      <c r="J30" s="826" t="str">
        <f t="shared" si="1"/>
        <v>OK</v>
      </c>
    </row>
    <row r="31" spans="1:25" s="455" customFormat="1" ht="18" customHeight="1">
      <c r="A31" s="2224" t="s">
        <v>88</v>
      </c>
      <c r="B31" s="454"/>
      <c r="C31" s="456">
        <f>SUM(C20:C30)-C22-C23</f>
        <v>0</v>
      </c>
      <c r="D31" s="2603">
        <f>SUM(D20:D30)-D22-D23</f>
        <v>0</v>
      </c>
      <c r="E31" s="445"/>
      <c r="F31" s="866"/>
      <c r="G31" s="829"/>
      <c r="H31" s="826"/>
      <c r="I31" s="841"/>
      <c r="J31" s="826"/>
      <c r="K31" s="445"/>
      <c r="L31" s="445"/>
      <c r="M31" s="445"/>
      <c r="N31" s="445"/>
      <c r="O31" s="445"/>
      <c r="P31" s="445"/>
      <c r="Q31" s="445"/>
      <c r="R31" s="445"/>
      <c r="S31" s="445"/>
      <c r="T31" s="445"/>
      <c r="U31" s="445"/>
      <c r="V31" s="445"/>
      <c r="W31" s="445"/>
      <c r="X31" s="445"/>
      <c r="Y31" s="445"/>
    </row>
    <row r="32" spans="1:25" s="455" customFormat="1" ht="18" customHeight="1">
      <c r="A32" s="2224" t="s">
        <v>87</v>
      </c>
      <c r="B32" s="454"/>
      <c r="C32" s="456">
        <f>C18+C31</f>
        <v>0</v>
      </c>
      <c r="D32" s="2603">
        <f>D18+D31</f>
        <v>0</v>
      </c>
      <c r="E32" s="445"/>
      <c r="F32" s="866"/>
      <c r="G32" s="829"/>
      <c r="H32" s="826"/>
      <c r="I32" s="841"/>
      <c r="J32" s="826"/>
      <c r="K32" s="445"/>
      <c r="L32" s="445"/>
      <c r="M32" s="445"/>
      <c r="N32" s="445"/>
      <c r="O32" s="445"/>
      <c r="P32" s="445"/>
      <c r="Q32" s="445"/>
      <c r="R32" s="445"/>
      <c r="S32" s="445"/>
      <c r="T32" s="445"/>
      <c r="U32" s="445"/>
      <c r="V32" s="445"/>
      <c r="W32" s="445"/>
      <c r="X32" s="445"/>
      <c r="Y32" s="445"/>
    </row>
    <row r="33" spans="1:12" ht="18" customHeight="1">
      <c r="A33" s="2226" t="s">
        <v>770</v>
      </c>
      <c r="B33" s="85"/>
      <c r="C33" s="453"/>
      <c r="D33" s="2601"/>
      <c r="F33" s="866"/>
      <c r="G33" s="829"/>
      <c r="H33" s="826"/>
      <c r="I33" s="841"/>
      <c r="J33" s="826"/>
      <c r="L33" s="848"/>
    </row>
    <row r="34" spans="1:12" ht="18" customHeight="1">
      <c r="A34" s="2219" t="s">
        <v>771</v>
      </c>
      <c r="B34" s="85"/>
      <c r="C34" s="451"/>
      <c r="D34" s="2600"/>
      <c r="F34" s="863" t="s">
        <v>1418</v>
      </c>
      <c r="G34" s="829">
        <f>实收资本!K22</f>
        <v>0</v>
      </c>
      <c r="H34" s="826" t="str">
        <f t="shared" si="0"/>
        <v>OK</v>
      </c>
      <c r="I34" s="841">
        <f>实收资本!E22</f>
        <v>0</v>
      </c>
      <c r="J34" s="826" t="str">
        <f t="shared" si="1"/>
        <v>OK</v>
      </c>
    </row>
    <row r="35" spans="1:12" ht="18" customHeight="1">
      <c r="A35" s="2219" t="s">
        <v>769</v>
      </c>
      <c r="B35" s="85"/>
      <c r="C35" s="451"/>
      <c r="D35" s="2600"/>
      <c r="F35" s="863" t="s">
        <v>1419</v>
      </c>
      <c r="G35" s="829">
        <f>其他权益工具!M20</f>
        <v>0</v>
      </c>
      <c r="H35" s="826" t="str">
        <f t="shared" si="0"/>
        <v>OK</v>
      </c>
      <c r="I35" s="841">
        <f>其他权益工具!F20</f>
        <v>0</v>
      </c>
      <c r="J35" s="826" t="str">
        <f t="shared" si="1"/>
        <v>OK</v>
      </c>
    </row>
    <row r="36" spans="1:12" ht="18" customHeight="1">
      <c r="A36" s="2219" t="s">
        <v>754</v>
      </c>
      <c r="B36" s="85"/>
      <c r="C36" s="451"/>
      <c r="D36" s="2600"/>
      <c r="F36" s="868" t="s">
        <v>754</v>
      </c>
      <c r="G36" s="829"/>
      <c r="H36" s="826"/>
      <c r="I36" s="841"/>
      <c r="J36" s="826"/>
    </row>
    <row r="37" spans="1:12" ht="18" customHeight="1">
      <c r="A37" s="2219" t="s">
        <v>755</v>
      </c>
      <c r="B37" s="85"/>
      <c r="C37" s="451"/>
      <c r="D37" s="2600"/>
      <c r="F37" s="868" t="s">
        <v>1420</v>
      </c>
      <c r="G37" s="829"/>
      <c r="H37" s="826"/>
      <c r="I37" s="841"/>
      <c r="J37" s="826"/>
    </row>
    <row r="38" spans="1:12" ht="18" customHeight="1">
      <c r="A38" s="2219" t="s">
        <v>84</v>
      </c>
      <c r="B38" s="85"/>
      <c r="C38" s="451"/>
      <c r="D38" s="2600"/>
      <c r="F38" s="863" t="s">
        <v>84</v>
      </c>
      <c r="G38" s="829">
        <f>资本公积!I14</f>
        <v>0</v>
      </c>
      <c r="H38" s="826" t="str">
        <f t="shared" si="0"/>
        <v>OK</v>
      </c>
      <c r="I38" s="841">
        <f>资本公积!D14</f>
        <v>0</v>
      </c>
      <c r="J38" s="826" t="str">
        <f t="shared" si="1"/>
        <v>OK</v>
      </c>
    </row>
    <row r="39" spans="1:12" ht="18" customHeight="1">
      <c r="A39" s="2219" t="s">
        <v>83</v>
      </c>
      <c r="B39" s="85"/>
      <c r="C39" s="451"/>
      <c r="D39" s="2600"/>
      <c r="F39" s="863" t="s">
        <v>83</v>
      </c>
      <c r="G39" s="829">
        <f>库存股!I16</f>
        <v>0</v>
      </c>
      <c r="H39" s="826" t="str">
        <f t="shared" si="0"/>
        <v>OK</v>
      </c>
      <c r="I39" s="841">
        <f>库存股!D16</f>
        <v>0</v>
      </c>
      <c r="J39" s="826" t="str">
        <f t="shared" si="1"/>
        <v>OK</v>
      </c>
    </row>
    <row r="40" spans="1:12" ht="18" customHeight="1">
      <c r="A40" s="2219" t="s">
        <v>82</v>
      </c>
      <c r="B40" s="85"/>
      <c r="C40" s="451"/>
      <c r="D40" s="2600"/>
      <c r="F40" s="863" t="s">
        <v>82</v>
      </c>
      <c r="G40" s="829">
        <f>其他综合收益!I21</f>
        <v>0</v>
      </c>
      <c r="H40" s="826" t="str">
        <f t="shared" si="0"/>
        <v>OK</v>
      </c>
      <c r="I40" s="841">
        <f>其他综合收益!D21</f>
        <v>0</v>
      </c>
      <c r="J40" s="826" t="str">
        <f t="shared" si="1"/>
        <v>OK</v>
      </c>
    </row>
    <row r="41" spans="1:12" ht="18" customHeight="1">
      <c r="A41" s="2219" t="s">
        <v>81</v>
      </c>
      <c r="B41" s="85"/>
      <c r="C41" s="451"/>
      <c r="D41" s="2600"/>
      <c r="F41" s="863" t="s">
        <v>81</v>
      </c>
      <c r="G41" s="829">
        <f>专项储备!J14</f>
        <v>0</v>
      </c>
      <c r="H41" s="826" t="str">
        <f t="shared" si="0"/>
        <v>OK</v>
      </c>
      <c r="I41" s="841">
        <f>专项储备!E14</f>
        <v>0</v>
      </c>
      <c r="J41" s="826" t="str">
        <f t="shared" si="1"/>
        <v>OK</v>
      </c>
    </row>
    <row r="42" spans="1:12" ht="18" customHeight="1">
      <c r="A42" s="2219" t="s">
        <v>80</v>
      </c>
      <c r="B42" s="85"/>
      <c r="C42" s="451"/>
      <c r="D42" s="2600"/>
      <c r="F42" s="863" t="s">
        <v>80</v>
      </c>
      <c r="G42" s="829">
        <f>盈余公积!I13</f>
        <v>0</v>
      </c>
      <c r="H42" s="826" t="str">
        <f t="shared" si="0"/>
        <v>OK</v>
      </c>
      <c r="I42" s="841">
        <f>盈余公积!D13</f>
        <v>0</v>
      </c>
      <c r="J42" s="826" t="str">
        <f t="shared" si="1"/>
        <v>OK</v>
      </c>
    </row>
    <row r="43" spans="1:12" ht="18" customHeight="1">
      <c r="A43" s="2219" t="s">
        <v>79</v>
      </c>
      <c r="B43" s="85"/>
      <c r="C43" s="451"/>
      <c r="D43" s="2600"/>
      <c r="F43" s="863" t="s">
        <v>79</v>
      </c>
      <c r="G43" s="829">
        <f>未分配利润!E23</f>
        <v>0</v>
      </c>
      <c r="H43" s="826" t="str">
        <f t="shared" si="0"/>
        <v>OK</v>
      </c>
      <c r="I43" s="841">
        <f>未分配利润!E14</f>
        <v>0</v>
      </c>
      <c r="J43" s="826" t="str">
        <f t="shared" si="1"/>
        <v>OK</v>
      </c>
    </row>
    <row r="44" spans="1:12" ht="18" customHeight="1">
      <c r="A44" s="2224" t="s">
        <v>773</v>
      </c>
      <c r="B44" s="454"/>
      <c r="C44" s="456">
        <f>C34+C35+C38-C39+C40+C41+C42+C43</f>
        <v>0</v>
      </c>
      <c r="D44" s="2603">
        <f>D34+D35+D38-D39+D40+D41+D42+D43</f>
        <v>0</v>
      </c>
      <c r="F44" s="851"/>
      <c r="G44" s="829"/>
      <c r="H44" s="826"/>
      <c r="I44" s="841"/>
      <c r="J44" s="826"/>
    </row>
    <row r="45" spans="1:12" ht="18" customHeight="1" thickBot="1">
      <c r="A45" s="2227" t="s">
        <v>774</v>
      </c>
      <c r="B45" s="2228"/>
      <c r="C45" s="2604">
        <f>C32+C44</f>
        <v>0</v>
      </c>
      <c r="D45" s="2605">
        <f>D32+D44</f>
        <v>0</v>
      </c>
      <c r="F45" s="851"/>
      <c r="G45" s="846"/>
      <c r="H45" s="845"/>
      <c r="I45" s="847"/>
      <c r="J45" s="845"/>
    </row>
    <row r="46" spans="1:12" ht="18" customHeight="1">
      <c r="A46" s="463" t="str">
        <f>表头!$B$10&amp;":"&amp;表头!$C$10</f>
        <v>法定代表人:</v>
      </c>
      <c r="B46" s="463" t="str">
        <f>表头!$B$8&amp;":"&amp;表头!$C$8</f>
        <v>主管会计工作负责人:</v>
      </c>
      <c r="C46" s="463"/>
      <c r="D46" s="463" t="str">
        <f>表头!$B$9&amp;":"&amp;表头!$C$9</f>
        <v>会计机构负责人:</v>
      </c>
      <c r="F46" s="844"/>
      <c r="G46" s="844"/>
      <c r="H46" s="844"/>
      <c r="I46" s="844"/>
      <c r="J46" s="844"/>
    </row>
    <row r="48" spans="1:12" ht="12" customHeight="1">
      <c r="A48" s="196" t="s">
        <v>340</v>
      </c>
      <c r="B48" s="188"/>
      <c r="C48" s="193" t="str">
        <f>IF(ROUND(C45-资产表原报!C39,2)&lt;&gt;0,"不平","OK")</f>
        <v>OK</v>
      </c>
      <c r="D48" s="193" t="str">
        <f>IF(ROUND(D45-资产表原报!D39,2)&lt;&gt;0,"不平","OK")</f>
        <v>OK</v>
      </c>
    </row>
    <row r="49" spans="1:4" ht="12" customHeight="1">
      <c r="A49" s="196" t="s">
        <v>367</v>
      </c>
      <c r="B49" s="188"/>
      <c r="C49" s="193" t="str">
        <f>IF(ROUND(C43-利润表原报!C64,2)&lt;&gt;0,"不平","OK")</f>
        <v>OK</v>
      </c>
      <c r="D49" s="193" t="str">
        <f>IF(ROUND(D43-利润表原报!D64,2)&lt;&gt;0,"不平","OK")</f>
        <v>OK</v>
      </c>
    </row>
  </sheetData>
  <mergeCells count="3">
    <mergeCell ref="A1:D1"/>
    <mergeCell ref="B2:C2"/>
    <mergeCell ref="G2:H2"/>
  </mergeCells>
  <phoneticPr fontId="5" type="noConversion"/>
  <conditionalFormatting sqref="H5:H43">
    <cfRule type="expression" dxfId="25" priority="2">
      <formula>$C5-$G5&lt;&gt;0</formula>
    </cfRule>
  </conditionalFormatting>
  <conditionalFormatting sqref="J5:J43">
    <cfRule type="expression" dxfId="24" priority="1">
      <formula>$D5-$I5&lt;&gt;0</formula>
    </cfRule>
  </conditionalFormatting>
  <hyperlinks>
    <hyperlink ref="F5" location="'短期借款(人民币)'!A1" display="短期借款"/>
    <hyperlink ref="F6" location="交易性金融负债!A1" display="交易性金融负债"/>
    <hyperlink ref="F7" location="衍生金融负债!A1" display="衍生金融负债"/>
    <hyperlink ref="F8" location="应付票据!A1" display="应付票据"/>
    <hyperlink ref="F9" location="应付账款!A1" display="应付账款"/>
    <hyperlink ref="F10" location="预收款项!A1" display="预收款项"/>
    <hyperlink ref="F11" location="合同负债!A1" display="合同负债"/>
    <hyperlink ref="F12" location="应付职工薪酬!A1" display="应付职工薪酬"/>
    <hyperlink ref="F13" location="应交税费!A1" display="应交税费"/>
    <hyperlink ref="F14" location="其他应付款!A1" display="其他应付款"/>
    <hyperlink ref="F15" location="持有待售负债!A1" display="持有待售负债"/>
    <hyperlink ref="F16" location="一年内到期的非流动负债!A1" display="一年内到期的非流动负债"/>
    <hyperlink ref="F17" location="其他流动负债!A1" display="其他流动负债"/>
    <hyperlink ref="F20" location="长期借款!A1" display="长期借款"/>
    <hyperlink ref="F21" location="应付债券!A1" display="应付债券"/>
    <hyperlink ref="F24" location="租赁负债!A1" display="租赁负债"/>
    <hyperlink ref="F25" location="长期应付款!A1" display="长期应付款"/>
    <hyperlink ref="F26" location="长期应付职工薪酬!A1" display="长期应付职工薪酬"/>
    <hyperlink ref="F27" location="预计负债!A1" display="预计负债"/>
    <hyperlink ref="F28" location="递延收益!A1" display="递延收益"/>
    <hyperlink ref="F29" location="递延所得税负债!A1" display="递延所得税负债"/>
    <hyperlink ref="F30" location="其他非流动负债!A1" display="其他非流动负债"/>
    <hyperlink ref="F34" location="实收资本!A1" display="实收资本（或股本）"/>
    <hyperlink ref="F35" location="其他权益工具!A1" display="其他权益工具"/>
    <hyperlink ref="F38" location="资本公积!A1" display="资本公积"/>
    <hyperlink ref="F39" location="库存股!A1" display="减：库存股"/>
    <hyperlink ref="F40" location="其他综合收益!A1" display="其他综合收益"/>
    <hyperlink ref="F41" location="专项储备!A1" display="专项储备"/>
    <hyperlink ref="F42" location="盈余公积!A1" display="盈余公积"/>
    <hyperlink ref="F43" location="未分配利润!A1" display="未分配利润"/>
  </hyperlinks>
  <printOptions horizontalCentered="1"/>
  <pageMargins left="0.39370078740157483" right="0.39370078740157483" top="0.78740157480314965" bottom="0.39370078740157483" header="0.39370078740157483" footer="0.62992125984251968"/>
  <pageSetup paperSize="9" scale="93" orientation="portrait" blackAndWhite="1" r:id="rId1"/>
  <headerFooter alignWithMargins="0">
    <oddFooter>&amp;C&amp;10 - 6 -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pageSetUpPr fitToPage="1"/>
  </sheetPr>
  <dimension ref="A1:K17"/>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J15" sqref="J15"/>
    </sheetView>
  </sheetViews>
  <sheetFormatPr defaultColWidth="9.140625" defaultRowHeight="12" customHeight="1"/>
  <cols>
    <col min="1" max="1" width="5.7109375" style="322" customWidth="1"/>
    <col min="2" max="2" width="18.28515625" style="322" customWidth="1"/>
    <col min="3" max="3" width="21.42578125" style="322" customWidth="1"/>
    <col min="4" max="9" width="12.7109375" style="322" customWidth="1"/>
    <col min="10" max="10" width="11.140625" style="501" customWidth="1"/>
    <col min="11" max="11" width="13.85546875" style="501" customWidth="1"/>
    <col min="12" max="16384" width="9.140625" style="322"/>
  </cols>
  <sheetData>
    <row r="1" spans="1:11" s="640" customFormat="1" ht="15" customHeight="1">
      <c r="A1" s="2691" t="str">
        <f>HYPERLINK("#资产表审定!A1","返回资产表审定")</f>
        <v>返回资产表审定</v>
      </c>
      <c r="B1" s="2692" t="str">
        <f>HYPERLINK("#资产表原报!A1","返回资产表原报")</f>
        <v>返回资产表原报</v>
      </c>
      <c r="J1" s="641"/>
      <c r="K1" s="641"/>
    </row>
    <row r="2" spans="1:11" s="651" customFormat="1" ht="30" customHeight="1">
      <c r="A2" s="583" t="s">
        <v>1230</v>
      </c>
      <c r="B2" s="583"/>
      <c r="C2" s="583"/>
      <c r="D2" s="583"/>
      <c r="E2" s="583"/>
      <c r="F2" s="583"/>
      <c r="G2" s="583"/>
      <c r="H2" s="583"/>
      <c r="I2" s="583"/>
      <c r="J2" s="650"/>
      <c r="K2" s="650"/>
    </row>
    <row r="3" spans="1:11" s="664" customFormat="1" ht="11.25">
      <c r="A3" s="985"/>
      <c r="B3" s="985"/>
      <c r="C3" s="985"/>
      <c r="D3" s="956"/>
      <c r="E3" s="956"/>
      <c r="F3" s="956"/>
      <c r="G3" s="956"/>
      <c r="H3" s="956"/>
      <c r="I3" s="944"/>
      <c r="J3" s="944" t="str">
        <f>"单位："&amp;表头!$C$5</f>
        <v>单位：人民币元</v>
      </c>
      <c r="K3" s="1373"/>
    </row>
    <row r="4" spans="1:11" s="958" customFormat="1">
      <c r="A4" s="1155" t="str">
        <f>"客户："&amp;表头!C3</f>
        <v>客户：</v>
      </c>
      <c r="B4" s="956"/>
      <c r="C4" s="1221"/>
      <c r="D4" s="948" t="str">
        <f>"编制人员："&amp;表头!$C$6</f>
        <v>编制人员：</v>
      </c>
      <c r="E4" s="948"/>
      <c r="F4" s="948"/>
      <c r="G4" s="1221"/>
      <c r="H4" s="955"/>
      <c r="I4" s="955"/>
      <c r="J4" s="955" t="s">
        <v>1460</v>
      </c>
      <c r="K4" s="2027" t="s">
        <v>2036</v>
      </c>
    </row>
    <row r="5" spans="1:11" s="958" customFormat="1" thickBot="1">
      <c r="A5" s="1155" t="str">
        <f>"报表截止日："&amp;TEXT(表头!C4,"yyyy-mm-dd")</f>
        <v>报表截止日：2019-12-31</v>
      </c>
      <c r="B5" s="956"/>
      <c r="C5" s="1221"/>
      <c r="D5" s="948" t="str">
        <f>"会计主管："&amp;表头!$C$7</f>
        <v>会计主管：</v>
      </c>
      <c r="E5" s="948"/>
      <c r="F5" s="948"/>
      <c r="G5" s="1221"/>
      <c r="H5" s="955"/>
      <c r="I5" s="955"/>
      <c r="J5" s="955" t="s">
        <v>1461</v>
      </c>
      <c r="K5" s="1205"/>
    </row>
    <row r="6" spans="1:11" s="664" customFormat="1" ht="18.95" customHeight="1">
      <c r="A6" s="2909" t="s">
        <v>1165</v>
      </c>
      <c r="B6" s="2911" t="s">
        <v>1183</v>
      </c>
      <c r="C6" s="2911" t="s">
        <v>1233</v>
      </c>
      <c r="D6" s="2911" t="s">
        <v>2382</v>
      </c>
      <c r="E6" s="2911"/>
      <c r="F6" s="2911"/>
      <c r="G6" s="2917" t="s">
        <v>998</v>
      </c>
      <c r="H6" s="2918"/>
      <c r="I6" s="2911" t="s">
        <v>2383</v>
      </c>
      <c r="J6" s="2911"/>
      <c r="K6" s="2913"/>
    </row>
    <row r="7" spans="1:11" s="662" customFormat="1" ht="15" customHeight="1">
      <c r="A7" s="2910"/>
      <c r="B7" s="2912"/>
      <c r="C7" s="2912"/>
      <c r="D7" s="2111" t="s">
        <v>995</v>
      </c>
      <c r="E7" s="2111" t="s">
        <v>996</v>
      </c>
      <c r="F7" s="2111" t="s">
        <v>982</v>
      </c>
      <c r="G7" s="2111" t="s">
        <v>1181</v>
      </c>
      <c r="H7" s="2111" t="s">
        <v>1184</v>
      </c>
      <c r="I7" s="2111" t="s">
        <v>997</v>
      </c>
      <c r="J7" s="2140" t="s">
        <v>986</v>
      </c>
      <c r="K7" s="2192" t="s">
        <v>987</v>
      </c>
    </row>
    <row r="8" spans="1:11" ht="15" customHeight="1">
      <c r="A8" s="1355">
        <v>1</v>
      </c>
      <c r="B8" s="1367"/>
      <c r="C8" s="1244"/>
      <c r="D8" s="888"/>
      <c r="E8" s="1209"/>
      <c r="F8" s="1210">
        <f>D8+E8</f>
        <v>0</v>
      </c>
      <c r="G8" s="888"/>
      <c r="H8" s="888"/>
      <c r="I8" s="67">
        <f>D8+G8-H8</f>
        <v>0</v>
      </c>
      <c r="J8" s="1209"/>
      <c r="K8" s="2043">
        <f>I8+J8</f>
        <v>0</v>
      </c>
    </row>
    <row r="9" spans="1:11" ht="15" customHeight="1">
      <c r="A9" s="1355">
        <v>2</v>
      </c>
      <c r="B9" s="1306"/>
      <c r="C9" s="1244"/>
      <c r="D9" s="888"/>
      <c r="E9" s="1209"/>
      <c r="F9" s="1210">
        <f>D9+E9</f>
        <v>0</v>
      </c>
      <c r="G9" s="888"/>
      <c r="H9" s="888"/>
      <c r="I9" s="67">
        <f>D9+G9-H9</f>
        <v>0</v>
      </c>
      <c r="J9" s="1209"/>
      <c r="K9" s="2043">
        <f>I9+J9</f>
        <v>0</v>
      </c>
    </row>
    <row r="10" spans="1:11" ht="15" customHeight="1">
      <c r="A10" s="1355">
        <v>3</v>
      </c>
      <c r="B10" s="1306"/>
      <c r="C10" s="1244"/>
      <c r="D10" s="888"/>
      <c r="E10" s="1209"/>
      <c r="F10" s="1210">
        <f>D10+E10</f>
        <v>0</v>
      </c>
      <c r="G10" s="888"/>
      <c r="H10" s="888"/>
      <c r="I10" s="67">
        <f>D10+G10-H10</f>
        <v>0</v>
      </c>
      <c r="J10" s="1209"/>
      <c r="K10" s="2043">
        <f>I10+J10</f>
        <v>0</v>
      </c>
    </row>
    <row r="11" spans="1:11" ht="15" customHeight="1">
      <c r="A11" s="1355">
        <v>4</v>
      </c>
      <c r="B11" s="1306"/>
      <c r="C11" s="1244"/>
      <c r="D11" s="888"/>
      <c r="E11" s="1209"/>
      <c r="F11" s="1210">
        <f>D11+E11</f>
        <v>0</v>
      </c>
      <c r="G11" s="888"/>
      <c r="H11" s="888"/>
      <c r="I11" s="67">
        <f>D11+G11-H11</f>
        <v>0</v>
      </c>
      <c r="J11" s="1209"/>
      <c r="K11" s="2043">
        <f>I11+J11</f>
        <v>0</v>
      </c>
    </row>
    <row r="12" spans="1:11" ht="15" customHeight="1">
      <c r="A12" s="1355">
        <v>5</v>
      </c>
      <c r="B12" s="1306"/>
      <c r="C12" s="1244"/>
      <c r="D12" s="888"/>
      <c r="E12" s="1209"/>
      <c r="F12" s="1210">
        <f>D12+E12</f>
        <v>0</v>
      </c>
      <c r="G12" s="888"/>
      <c r="H12" s="888"/>
      <c r="I12" s="67">
        <f>D12+G12-H12</f>
        <v>0</v>
      </c>
      <c r="J12" s="1209"/>
      <c r="K12" s="2043">
        <f>I12+J12</f>
        <v>0</v>
      </c>
    </row>
    <row r="13" spans="1:11" ht="15" customHeight="1">
      <c r="A13" s="1358"/>
      <c r="B13" s="1368"/>
      <c r="C13" s="1370"/>
      <c r="D13" s="67"/>
      <c r="E13" s="67"/>
      <c r="F13" s="67"/>
      <c r="G13" s="67"/>
      <c r="H13" s="67"/>
      <c r="I13" s="67"/>
      <c r="J13" s="779"/>
      <c r="K13" s="2043"/>
    </row>
    <row r="14" spans="1:11" ht="15" customHeight="1" thickBot="1">
      <c r="A14" s="2901" t="s">
        <v>1192</v>
      </c>
      <c r="B14" s="2902"/>
      <c r="C14" s="1820">
        <f t="shared" ref="C14:I14" si="0">SUM(C8:C13)</f>
        <v>0</v>
      </c>
      <c r="D14" s="1480">
        <f>SUM(D8:D13)</f>
        <v>0</v>
      </c>
      <c r="E14" s="1480">
        <f>SUM(E8:E13)</f>
        <v>0</v>
      </c>
      <c r="F14" s="1480">
        <f>SUM(F8:F13)</f>
        <v>0</v>
      </c>
      <c r="G14" s="1480">
        <f>SUM(G8:G13)</f>
        <v>0</v>
      </c>
      <c r="H14" s="1480">
        <f t="shared" si="0"/>
        <v>0</v>
      </c>
      <c r="I14" s="1480">
        <f t="shared" si="0"/>
        <v>0</v>
      </c>
      <c r="J14" s="1480">
        <f>SUM(J8:J13)</f>
        <v>0</v>
      </c>
      <c r="K14" s="1677">
        <f>SUM(K8:K13)</f>
        <v>0</v>
      </c>
    </row>
    <row r="15" spans="1:11" ht="15" customHeight="1">
      <c r="A15" s="322" t="s">
        <v>178</v>
      </c>
    </row>
    <row r="16" spans="1:11" ht="15" customHeight="1">
      <c r="A16" s="329" t="s">
        <v>2496</v>
      </c>
    </row>
    <row r="17" spans="1:1" ht="12" customHeight="1">
      <c r="A17" s="322" t="s">
        <v>2497</v>
      </c>
    </row>
  </sheetData>
  <sheetProtection autoFilter="0"/>
  <mergeCells count="7">
    <mergeCell ref="I6:K6"/>
    <mergeCell ref="G6:H6"/>
    <mergeCell ref="A14:B14"/>
    <mergeCell ref="A6:A7"/>
    <mergeCell ref="B6:B7"/>
    <mergeCell ref="C6:C7"/>
    <mergeCell ref="D6:F6"/>
  </mergeCells>
  <phoneticPr fontId="5" type="noConversion"/>
  <printOptions horizontalCentered="1"/>
  <pageMargins left="0.70866141732283472" right="0.70866141732283472" top="0.74803149606299213" bottom="0.74803149606299213" header="0.31496062992125984" footer="0.31496062992125984"/>
  <pageSetup paperSize="9" scale="66" fitToHeight="0" orientation="portrait" blackAndWhite="1" verticalDpi="1200" r:id="rId1"/>
  <headerFooter alignWithMargins="0"/>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007AC0"/>
  </sheetPr>
  <dimension ref="A1:AG22"/>
  <sheetViews>
    <sheetView showZeros="0" view="pageBreakPreview" zoomScaleSheetLayoutView="100" workbookViewId="0"/>
  </sheetViews>
  <sheetFormatPr defaultColWidth="9.140625" defaultRowHeight="12" customHeight="1"/>
  <cols>
    <col min="1" max="1" width="5.7109375" style="223" customWidth="1"/>
    <col min="2" max="3" width="10.5703125" style="223" customWidth="1"/>
    <col min="4" max="5" width="8.140625" style="223" customWidth="1"/>
    <col min="6" max="33" width="10.5703125" style="223" customWidth="1"/>
    <col min="34" max="16384" width="9.140625" style="223"/>
  </cols>
  <sheetData>
    <row r="1" spans="1:33" s="629" customFormat="1" ht="15" customHeight="1">
      <c r="A1" s="2691" t="str">
        <f>HYPERLINK("#资产表审定!A1","返回资产表审定")</f>
        <v>返回资产表审定</v>
      </c>
      <c r="B1" s="2692" t="str">
        <f>HYPERLINK("#资产表原报!A1","返回资产表原报")</f>
        <v>返回资产表原报</v>
      </c>
    </row>
    <row r="2" spans="1:33" s="649" customFormat="1" ht="30" customHeight="1">
      <c r="A2" s="648" t="s">
        <v>2023</v>
      </c>
      <c r="B2" s="648"/>
      <c r="C2" s="648"/>
      <c r="D2" s="648"/>
      <c r="E2" s="648"/>
      <c r="F2" s="648"/>
      <c r="G2" s="648"/>
      <c r="H2" s="648"/>
      <c r="I2" s="648"/>
      <c r="J2" s="648"/>
      <c r="K2" s="648"/>
      <c r="L2" s="648"/>
      <c r="M2" s="648"/>
      <c r="N2" s="648"/>
      <c r="O2" s="648"/>
      <c r="P2" s="648"/>
      <c r="Q2" s="648"/>
      <c r="R2" s="648"/>
      <c r="S2" s="648"/>
      <c r="T2" s="648"/>
      <c r="U2" s="648"/>
      <c r="V2" s="648"/>
      <c r="W2" s="648"/>
      <c r="X2" s="648"/>
      <c r="Y2" s="648"/>
      <c r="Z2" s="648"/>
      <c r="AA2" s="648"/>
      <c r="AB2" s="648"/>
      <c r="AC2" s="648"/>
      <c r="AD2" s="648"/>
      <c r="AE2" s="648"/>
      <c r="AF2" s="648"/>
      <c r="AG2" s="648"/>
    </row>
    <row r="3" spans="1:33" s="962" customFormat="1" ht="11.25">
      <c r="A3" s="970"/>
      <c r="B3" s="970"/>
      <c r="C3" s="970"/>
      <c r="D3" s="970"/>
      <c r="E3" s="970"/>
      <c r="F3" s="970"/>
      <c r="G3" s="970"/>
      <c r="H3" s="970"/>
      <c r="I3" s="970"/>
      <c r="J3" s="970"/>
      <c r="K3" s="970"/>
      <c r="L3" s="970"/>
      <c r="M3" s="970"/>
      <c r="N3" s="1221"/>
      <c r="O3" s="1221"/>
      <c r="P3" s="1221"/>
      <c r="Q3" s="1221"/>
      <c r="R3" s="1221"/>
      <c r="S3" s="1221"/>
      <c r="T3" s="1221"/>
      <c r="U3" s="946"/>
      <c r="V3" s="946"/>
      <c r="W3" s="946"/>
      <c r="X3" s="946"/>
      <c r="Y3" s="946"/>
      <c r="Z3" s="946"/>
      <c r="AA3" s="946"/>
      <c r="AB3" s="946"/>
      <c r="AC3" s="946"/>
      <c r="AD3" s="946"/>
      <c r="AE3" s="946"/>
      <c r="AF3" s="946"/>
      <c r="AG3" s="944" t="str">
        <f>"单位："&amp;表头!$C$5</f>
        <v>单位：人民币元</v>
      </c>
    </row>
    <row r="4" spans="1:33" s="951" customFormat="1">
      <c r="A4" s="1155" t="str">
        <f>"客户："&amp;表头!C3</f>
        <v>客户：</v>
      </c>
      <c r="B4" s="1220"/>
      <c r="C4" s="1220"/>
      <c r="D4" s="1220"/>
      <c r="E4" s="1220"/>
      <c r="F4" s="946"/>
      <c r="G4" s="946"/>
      <c r="H4" s="946"/>
      <c r="I4" s="946"/>
      <c r="J4" s="946"/>
      <c r="K4" s="946"/>
      <c r="L4" s="946"/>
      <c r="M4" s="946"/>
      <c r="N4" s="1221"/>
      <c r="O4" s="1221"/>
      <c r="P4" s="1221"/>
      <c r="Q4" s="1221"/>
      <c r="R4" s="1221"/>
      <c r="S4" s="948" t="str">
        <f>"编制人员："&amp;表头!$C$6</f>
        <v>编制人员：</v>
      </c>
      <c r="T4" s="1221"/>
      <c r="U4" s="946"/>
      <c r="V4" s="946"/>
      <c r="W4" s="946"/>
      <c r="X4" s="946"/>
      <c r="Y4" s="1220"/>
      <c r="Z4" s="1220"/>
      <c r="AA4" s="1220"/>
      <c r="AB4" s="949"/>
      <c r="AC4" s="949"/>
      <c r="AD4" s="946"/>
      <c r="AE4" s="946"/>
      <c r="AF4" s="949" t="s">
        <v>1460</v>
      </c>
      <c r="AG4" s="2085" t="s">
        <v>2037</v>
      </c>
    </row>
    <row r="5" spans="1:33" s="951" customFormat="1" ht="11.25">
      <c r="A5" s="1155" t="str">
        <f>"报表截止日："&amp;TEXT(表头!C4,"yyyy-mm-dd")</f>
        <v>报表截止日：2019-12-31</v>
      </c>
      <c r="B5" s="1220"/>
      <c r="C5" s="1220"/>
      <c r="D5" s="1220"/>
      <c r="E5" s="1220"/>
      <c r="F5" s="946"/>
      <c r="G5" s="946"/>
      <c r="H5" s="946"/>
      <c r="I5" s="946"/>
      <c r="J5" s="946"/>
      <c r="K5" s="946"/>
      <c r="L5" s="946"/>
      <c r="M5" s="946"/>
      <c r="N5" s="1221"/>
      <c r="O5" s="1221"/>
      <c r="P5" s="1221"/>
      <c r="Q5" s="1221"/>
      <c r="R5" s="1221"/>
      <c r="S5" s="948" t="str">
        <f>"会计主管："&amp;表头!$C$7</f>
        <v>会计主管：</v>
      </c>
      <c r="T5" s="1221"/>
      <c r="U5" s="946"/>
      <c r="V5" s="946"/>
      <c r="W5" s="946"/>
      <c r="X5" s="946"/>
      <c r="Y5" s="1220"/>
      <c r="Z5" s="1220"/>
      <c r="AA5" s="1220"/>
      <c r="AB5" s="949"/>
      <c r="AC5" s="949"/>
      <c r="AD5" s="946"/>
      <c r="AE5" s="946"/>
      <c r="AF5" s="949" t="s">
        <v>1461</v>
      </c>
      <c r="AG5" s="950"/>
    </row>
    <row r="6" spans="1:33" s="306" customFormat="1" ht="8.1" customHeight="1" thickBot="1">
      <c r="A6" s="14"/>
      <c r="B6" s="14"/>
      <c r="C6" s="14"/>
      <c r="D6" s="14"/>
      <c r="E6" s="14"/>
      <c r="F6" s="14"/>
      <c r="G6" s="14"/>
      <c r="H6" s="14"/>
      <c r="I6" s="14"/>
      <c r="J6" s="14"/>
      <c r="K6" s="14"/>
      <c r="L6" s="14"/>
      <c r="M6" s="14"/>
      <c r="N6" s="6"/>
      <c r="O6" s="6"/>
      <c r="P6" s="6"/>
      <c r="Q6" s="6"/>
      <c r="R6" s="6"/>
      <c r="S6" s="6"/>
      <c r="T6" s="6"/>
      <c r="U6" s="14"/>
      <c r="V6" s="14"/>
      <c r="W6" s="14"/>
      <c r="X6" s="14"/>
      <c r="Y6" s="14"/>
      <c r="Z6" s="14"/>
      <c r="AA6" s="14"/>
      <c r="AB6" s="14"/>
      <c r="AC6" s="14"/>
      <c r="AD6" s="14"/>
      <c r="AE6" s="14"/>
      <c r="AF6" s="14"/>
      <c r="AG6" s="14"/>
    </row>
    <row r="7" spans="1:33" s="665" customFormat="1" ht="15" customHeight="1">
      <c r="A7" s="2923" t="s">
        <v>1165</v>
      </c>
      <c r="B7" s="2919" t="s">
        <v>1183</v>
      </c>
      <c r="C7" s="2919" t="s">
        <v>1231</v>
      </c>
      <c r="D7" s="2824" t="s">
        <v>1232</v>
      </c>
      <c r="E7" s="2824" t="s">
        <v>2042</v>
      </c>
      <c r="F7" s="2919" t="s">
        <v>2215</v>
      </c>
      <c r="G7" s="2919"/>
      <c r="H7" s="2919"/>
      <c r="I7" s="2919"/>
      <c r="J7" s="2919"/>
      <c r="K7" s="2919"/>
      <c r="L7" s="2919"/>
      <c r="M7" s="2919"/>
      <c r="N7" s="2919" t="s">
        <v>1181</v>
      </c>
      <c r="O7" s="2919"/>
      <c r="P7" s="2919"/>
      <c r="Q7" s="2919"/>
      <c r="R7" s="2919"/>
      <c r="S7" s="2919"/>
      <c r="T7" s="2919" t="s">
        <v>1184</v>
      </c>
      <c r="U7" s="2919"/>
      <c r="V7" s="2919"/>
      <c r="W7" s="2919"/>
      <c r="X7" s="2919"/>
      <c r="Y7" s="2919"/>
      <c r="Z7" s="2919" t="s">
        <v>2216</v>
      </c>
      <c r="AA7" s="2919"/>
      <c r="AB7" s="2919"/>
      <c r="AC7" s="2919"/>
      <c r="AD7" s="2919"/>
      <c r="AE7" s="2919"/>
      <c r="AF7" s="2919"/>
      <c r="AG7" s="2920"/>
    </row>
    <row r="8" spans="1:33" s="665" customFormat="1" ht="15" customHeight="1">
      <c r="A8" s="2924"/>
      <c r="B8" s="2925"/>
      <c r="C8" s="2925"/>
      <c r="D8" s="2825"/>
      <c r="E8" s="2825"/>
      <c r="F8" s="2112" t="s">
        <v>1243</v>
      </c>
      <c r="G8" s="2112" t="s">
        <v>1244</v>
      </c>
      <c r="H8" s="2112" t="s">
        <v>1245</v>
      </c>
      <c r="I8" s="2112" t="s">
        <v>621</v>
      </c>
      <c r="J8" s="2112" t="s">
        <v>622</v>
      </c>
      <c r="K8" s="2112" t="s">
        <v>623</v>
      </c>
      <c r="L8" s="2666" t="s">
        <v>999</v>
      </c>
      <c r="M8" s="2666" t="s">
        <v>2038</v>
      </c>
      <c r="N8" s="2112" t="s">
        <v>1243</v>
      </c>
      <c r="O8" s="2112" t="s">
        <v>1244</v>
      </c>
      <c r="P8" s="2112" t="s">
        <v>1245</v>
      </c>
      <c r="Q8" s="2112" t="s">
        <v>621</v>
      </c>
      <c r="R8" s="2112" t="s">
        <v>622</v>
      </c>
      <c r="S8" s="2112" t="s">
        <v>623</v>
      </c>
      <c r="T8" s="2112" t="s">
        <v>1243</v>
      </c>
      <c r="U8" s="2112" t="s">
        <v>1244</v>
      </c>
      <c r="V8" s="2112" t="s">
        <v>1245</v>
      </c>
      <c r="W8" s="2112" t="s">
        <v>621</v>
      </c>
      <c r="X8" s="2112" t="s">
        <v>622</v>
      </c>
      <c r="Y8" s="2112" t="s">
        <v>623</v>
      </c>
      <c r="Z8" s="2112" t="s">
        <v>1243</v>
      </c>
      <c r="AA8" s="2112" t="s">
        <v>1244</v>
      </c>
      <c r="AB8" s="2112" t="s">
        <v>1245</v>
      </c>
      <c r="AC8" s="2112" t="s">
        <v>621</v>
      </c>
      <c r="AD8" s="2112" t="s">
        <v>622</v>
      </c>
      <c r="AE8" s="2112" t="s">
        <v>623</v>
      </c>
      <c r="AF8" s="2666" t="s">
        <v>1000</v>
      </c>
      <c r="AG8" s="1967" t="s">
        <v>2039</v>
      </c>
    </row>
    <row r="9" spans="1:33" s="602" customFormat="1" ht="15" customHeight="1">
      <c r="A9" s="1968">
        <v>1</v>
      </c>
      <c r="B9" s="1374"/>
      <c r="C9" s="1278"/>
      <c r="D9" s="645"/>
      <c r="E9" s="645"/>
      <c r="F9" s="646"/>
      <c r="G9" s="646"/>
      <c r="H9" s="646"/>
      <c r="I9" s="1376">
        <f>SUM(F9:H9)</f>
        <v>0</v>
      </c>
      <c r="J9" s="646"/>
      <c r="K9" s="1376">
        <f t="shared" ref="K9:K18" si="0">I9-J9+L9</f>
        <v>0</v>
      </c>
      <c r="L9" s="1377"/>
      <c r="M9" s="1376">
        <f>K9+L9</f>
        <v>0</v>
      </c>
      <c r="N9" s="646"/>
      <c r="O9" s="646"/>
      <c r="P9" s="646"/>
      <c r="Q9" s="1376">
        <f t="shared" ref="Q9:Q18" si="1">SUM(N9:P9)</f>
        <v>0</v>
      </c>
      <c r="R9" s="646"/>
      <c r="S9" s="1376">
        <f t="shared" ref="S9:S18" si="2">Q9-R9</f>
        <v>0</v>
      </c>
      <c r="T9" s="646"/>
      <c r="U9" s="646"/>
      <c r="V9" s="646"/>
      <c r="W9" s="1376">
        <f t="shared" ref="W9:W18" si="3">SUM(T9:V9)</f>
        <v>0</v>
      </c>
      <c r="X9" s="646"/>
      <c r="Y9" s="1376">
        <f>W9-X9</f>
        <v>0</v>
      </c>
      <c r="Z9" s="1376">
        <f>F9+N9-T9</f>
        <v>0</v>
      </c>
      <c r="AA9" s="1376">
        <f>G9+O9-U9</f>
        <v>0</v>
      </c>
      <c r="AB9" s="1376">
        <f t="shared" ref="AB9:AB18" si="4">H9+P9-V9</f>
        <v>0</v>
      </c>
      <c r="AC9" s="1376">
        <f t="shared" ref="AC9:AC18" si="5">I9+Q9-W9</f>
        <v>0</v>
      </c>
      <c r="AD9" s="1376">
        <f t="shared" ref="AD9:AD18" si="6">J9+R9-X9</f>
        <v>0</v>
      </c>
      <c r="AE9" s="1376">
        <f t="shared" ref="AE9:AE18" si="7">K9+S9-Y9</f>
        <v>0</v>
      </c>
      <c r="AF9" s="1378"/>
      <c r="AG9" s="2675">
        <f>AF9+AE9</f>
        <v>0</v>
      </c>
    </row>
    <row r="10" spans="1:33" s="602" customFormat="1" ht="15" customHeight="1">
      <c r="A10" s="1968">
        <v>2</v>
      </c>
      <c r="B10" s="1374"/>
      <c r="C10" s="1278"/>
      <c r="D10" s="645"/>
      <c r="E10" s="645"/>
      <c r="F10" s="646"/>
      <c r="G10" s="646"/>
      <c r="H10" s="646"/>
      <c r="I10" s="1376">
        <f t="shared" ref="I10:I18" si="8">SUM(F10:H10)</f>
        <v>0</v>
      </c>
      <c r="J10" s="646"/>
      <c r="K10" s="1376">
        <f t="shared" si="0"/>
        <v>0</v>
      </c>
      <c r="L10" s="1377"/>
      <c r="M10" s="1376">
        <f t="shared" ref="M10:M18" si="9">K10+L10</f>
        <v>0</v>
      </c>
      <c r="N10" s="646"/>
      <c r="O10" s="646"/>
      <c r="P10" s="646"/>
      <c r="Q10" s="1376">
        <f t="shared" si="1"/>
        <v>0</v>
      </c>
      <c r="R10" s="646"/>
      <c r="S10" s="1376">
        <f t="shared" si="2"/>
        <v>0</v>
      </c>
      <c r="T10" s="646"/>
      <c r="U10" s="646"/>
      <c r="V10" s="646"/>
      <c r="W10" s="1376">
        <f t="shared" si="3"/>
        <v>0</v>
      </c>
      <c r="X10" s="646"/>
      <c r="Y10" s="1376">
        <f t="shared" ref="Y10:Y18" si="10">W10-X10</f>
        <v>0</v>
      </c>
      <c r="Z10" s="1376">
        <f t="shared" ref="Z10:Z18" si="11">F10+N10-T10</f>
        <v>0</v>
      </c>
      <c r="AA10" s="1376">
        <f t="shared" ref="AA10:AA18" si="12">G10+O10-U10</f>
        <v>0</v>
      </c>
      <c r="AB10" s="1376">
        <f t="shared" si="4"/>
        <v>0</v>
      </c>
      <c r="AC10" s="1376">
        <f t="shared" si="5"/>
        <v>0</v>
      </c>
      <c r="AD10" s="1376">
        <f t="shared" si="6"/>
        <v>0</v>
      </c>
      <c r="AE10" s="1376">
        <f t="shared" si="7"/>
        <v>0</v>
      </c>
      <c r="AF10" s="1378"/>
      <c r="AG10" s="2675">
        <f t="shared" ref="AG10:AG19" si="13">AF10+AE10</f>
        <v>0</v>
      </c>
    </row>
    <row r="11" spans="1:33" s="602" customFormat="1" ht="15" customHeight="1">
      <c r="A11" s="1968">
        <v>3</v>
      </c>
      <c r="B11" s="1374"/>
      <c r="C11" s="1278"/>
      <c r="D11" s="645"/>
      <c r="E11" s="645"/>
      <c r="F11" s="646"/>
      <c r="G11" s="646"/>
      <c r="H11" s="646"/>
      <c r="I11" s="1376">
        <f t="shared" si="8"/>
        <v>0</v>
      </c>
      <c r="J11" s="646"/>
      <c r="K11" s="1376">
        <f t="shared" si="0"/>
        <v>0</v>
      </c>
      <c r="L11" s="1377"/>
      <c r="M11" s="1376">
        <f t="shared" si="9"/>
        <v>0</v>
      </c>
      <c r="N11" s="646"/>
      <c r="O11" s="646"/>
      <c r="P11" s="646"/>
      <c r="Q11" s="1376">
        <f t="shared" si="1"/>
        <v>0</v>
      </c>
      <c r="R11" s="646"/>
      <c r="S11" s="1376">
        <f t="shared" si="2"/>
        <v>0</v>
      </c>
      <c r="T11" s="646"/>
      <c r="U11" s="646"/>
      <c r="V11" s="646"/>
      <c r="W11" s="1376">
        <f t="shared" si="3"/>
        <v>0</v>
      </c>
      <c r="X11" s="646"/>
      <c r="Y11" s="1376">
        <f t="shared" si="10"/>
        <v>0</v>
      </c>
      <c r="Z11" s="1376">
        <f t="shared" si="11"/>
        <v>0</v>
      </c>
      <c r="AA11" s="1376">
        <f t="shared" si="12"/>
        <v>0</v>
      </c>
      <c r="AB11" s="1376">
        <f t="shared" si="4"/>
        <v>0</v>
      </c>
      <c r="AC11" s="1376">
        <f t="shared" si="5"/>
        <v>0</v>
      </c>
      <c r="AD11" s="1376">
        <f t="shared" si="6"/>
        <v>0</v>
      </c>
      <c r="AE11" s="1376">
        <f t="shared" si="7"/>
        <v>0</v>
      </c>
      <c r="AF11" s="1378"/>
      <c r="AG11" s="2675">
        <f t="shared" si="13"/>
        <v>0</v>
      </c>
    </row>
    <row r="12" spans="1:33" s="602" customFormat="1" ht="15" customHeight="1">
      <c r="A12" s="1968">
        <v>4</v>
      </c>
      <c r="B12" s="1374"/>
      <c r="C12" s="1278"/>
      <c r="D12" s="645"/>
      <c r="E12" s="645"/>
      <c r="F12" s="646"/>
      <c r="G12" s="646"/>
      <c r="H12" s="646"/>
      <c r="I12" s="1376">
        <f t="shared" si="8"/>
        <v>0</v>
      </c>
      <c r="J12" s="646"/>
      <c r="K12" s="1376">
        <f t="shared" si="0"/>
        <v>0</v>
      </c>
      <c r="L12" s="1377"/>
      <c r="M12" s="1376">
        <f t="shared" si="9"/>
        <v>0</v>
      </c>
      <c r="N12" s="646"/>
      <c r="O12" s="646"/>
      <c r="P12" s="646"/>
      <c r="Q12" s="1376">
        <f t="shared" si="1"/>
        <v>0</v>
      </c>
      <c r="R12" s="646"/>
      <c r="S12" s="1376">
        <f t="shared" si="2"/>
        <v>0</v>
      </c>
      <c r="T12" s="646"/>
      <c r="U12" s="646"/>
      <c r="V12" s="646"/>
      <c r="W12" s="1376">
        <f t="shared" si="3"/>
        <v>0</v>
      </c>
      <c r="X12" s="646"/>
      <c r="Y12" s="1376">
        <f t="shared" si="10"/>
        <v>0</v>
      </c>
      <c r="Z12" s="1376">
        <f t="shared" si="11"/>
        <v>0</v>
      </c>
      <c r="AA12" s="1376">
        <f t="shared" si="12"/>
        <v>0</v>
      </c>
      <c r="AB12" s="1376">
        <f t="shared" si="4"/>
        <v>0</v>
      </c>
      <c r="AC12" s="1376">
        <f t="shared" si="5"/>
        <v>0</v>
      </c>
      <c r="AD12" s="1376">
        <f t="shared" si="6"/>
        <v>0</v>
      </c>
      <c r="AE12" s="1376">
        <f t="shared" si="7"/>
        <v>0</v>
      </c>
      <c r="AF12" s="1378"/>
      <c r="AG12" s="2675">
        <f t="shared" si="13"/>
        <v>0</v>
      </c>
    </row>
    <row r="13" spans="1:33" s="602" customFormat="1" ht="15" customHeight="1">
      <c r="A13" s="1968">
        <v>5</v>
      </c>
      <c r="B13" s="1374"/>
      <c r="C13" s="1278"/>
      <c r="D13" s="645"/>
      <c r="E13" s="645"/>
      <c r="F13" s="646"/>
      <c r="G13" s="646"/>
      <c r="H13" s="646"/>
      <c r="I13" s="1376">
        <f t="shared" si="8"/>
        <v>0</v>
      </c>
      <c r="J13" s="646"/>
      <c r="K13" s="1376">
        <f t="shared" si="0"/>
        <v>0</v>
      </c>
      <c r="L13" s="1377"/>
      <c r="M13" s="1376">
        <f t="shared" si="9"/>
        <v>0</v>
      </c>
      <c r="N13" s="646"/>
      <c r="O13" s="646"/>
      <c r="P13" s="646"/>
      <c r="Q13" s="1376">
        <f t="shared" si="1"/>
        <v>0</v>
      </c>
      <c r="R13" s="646"/>
      <c r="S13" s="1376">
        <f t="shared" si="2"/>
        <v>0</v>
      </c>
      <c r="T13" s="646"/>
      <c r="U13" s="646"/>
      <c r="V13" s="646"/>
      <c r="W13" s="1376">
        <f t="shared" si="3"/>
        <v>0</v>
      </c>
      <c r="X13" s="646"/>
      <c r="Y13" s="1376">
        <f t="shared" si="10"/>
        <v>0</v>
      </c>
      <c r="Z13" s="1376">
        <f t="shared" si="11"/>
        <v>0</v>
      </c>
      <c r="AA13" s="1376">
        <f t="shared" si="12"/>
        <v>0</v>
      </c>
      <c r="AB13" s="1376">
        <f t="shared" si="4"/>
        <v>0</v>
      </c>
      <c r="AC13" s="1376">
        <f t="shared" si="5"/>
        <v>0</v>
      </c>
      <c r="AD13" s="1376">
        <f t="shared" si="6"/>
        <v>0</v>
      </c>
      <c r="AE13" s="1376">
        <f t="shared" si="7"/>
        <v>0</v>
      </c>
      <c r="AF13" s="1378"/>
      <c r="AG13" s="2675">
        <f t="shared" si="13"/>
        <v>0</v>
      </c>
    </row>
    <row r="14" spans="1:33" s="602" customFormat="1" ht="15" customHeight="1">
      <c r="A14" s="1968">
        <v>6</v>
      </c>
      <c r="B14" s="1374"/>
      <c r="C14" s="1278"/>
      <c r="D14" s="645"/>
      <c r="E14" s="645"/>
      <c r="F14" s="646"/>
      <c r="G14" s="646"/>
      <c r="H14" s="646"/>
      <c r="I14" s="1376">
        <f t="shared" si="8"/>
        <v>0</v>
      </c>
      <c r="J14" s="646"/>
      <c r="K14" s="1376">
        <f t="shared" si="0"/>
        <v>0</v>
      </c>
      <c r="L14" s="1377"/>
      <c r="M14" s="1376">
        <f t="shared" si="9"/>
        <v>0</v>
      </c>
      <c r="N14" s="646"/>
      <c r="O14" s="646"/>
      <c r="P14" s="646"/>
      <c r="Q14" s="1376">
        <f t="shared" si="1"/>
        <v>0</v>
      </c>
      <c r="R14" s="646"/>
      <c r="S14" s="1376">
        <f t="shared" si="2"/>
        <v>0</v>
      </c>
      <c r="T14" s="646"/>
      <c r="U14" s="646"/>
      <c r="V14" s="646"/>
      <c r="W14" s="1376">
        <f t="shared" si="3"/>
        <v>0</v>
      </c>
      <c r="X14" s="646"/>
      <c r="Y14" s="1376">
        <f t="shared" si="10"/>
        <v>0</v>
      </c>
      <c r="Z14" s="1376">
        <f t="shared" si="11"/>
        <v>0</v>
      </c>
      <c r="AA14" s="1376">
        <f t="shared" si="12"/>
        <v>0</v>
      </c>
      <c r="AB14" s="1376">
        <f t="shared" si="4"/>
        <v>0</v>
      </c>
      <c r="AC14" s="1376">
        <f t="shared" si="5"/>
        <v>0</v>
      </c>
      <c r="AD14" s="1376">
        <f t="shared" si="6"/>
        <v>0</v>
      </c>
      <c r="AE14" s="1376">
        <f t="shared" si="7"/>
        <v>0</v>
      </c>
      <c r="AF14" s="1378"/>
      <c r="AG14" s="2675">
        <f t="shared" si="13"/>
        <v>0</v>
      </c>
    </row>
    <row r="15" spans="1:33" s="602" customFormat="1" ht="15" customHeight="1">
      <c r="A15" s="1968">
        <v>7</v>
      </c>
      <c r="B15" s="1374"/>
      <c r="C15" s="1278"/>
      <c r="D15" s="645"/>
      <c r="E15" s="645"/>
      <c r="F15" s="646"/>
      <c r="G15" s="646"/>
      <c r="H15" s="646"/>
      <c r="I15" s="1376">
        <f t="shared" si="8"/>
        <v>0</v>
      </c>
      <c r="J15" s="646"/>
      <c r="K15" s="1376">
        <f t="shared" si="0"/>
        <v>0</v>
      </c>
      <c r="L15" s="1377"/>
      <c r="M15" s="1376">
        <f t="shared" si="9"/>
        <v>0</v>
      </c>
      <c r="N15" s="646"/>
      <c r="O15" s="646"/>
      <c r="P15" s="646"/>
      <c r="Q15" s="1376">
        <f t="shared" si="1"/>
        <v>0</v>
      </c>
      <c r="R15" s="646"/>
      <c r="S15" s="1376">
        <f t="shared" si="2"/>
        <v>0</v>
      </c>
      <c r="T15" s="646"/>
      <c r="U15" s="646"/>
      <c r="V15" s="646"/>
      <c r="W15" s="1376">
        <f t="shared" si="3"/>
        <v>0</v>
      </c>
      <c r="X15" s="646"/>
      <c r="Y15" s="1376">
        <f t="shared" si="10"/>
        <v>0</v>
      </c>
      <c r="Z15" s="1376">
        <f t="shared" si="11"/>
        <v>0</v>
      </c>
      <c r="AA15" s="1376">
        <f t="shared" si="12"/>
        <v>0</v>
      </c>
      <c r="AB15" s="1376">
        <f t="shared" si="4"/>
        <v>0</v>
      </c>
      <c r="AC15" s="1376">
        <f t="shared" si="5"/>
        <v>0</v>
      </c>
      <c r="AD15" s="1376">
        <f t="shared" si="6"/>
        <v>0</v>
      </c>
      <c r="AE15" s="1376">
        <f t="shared" si="7"/>
        <v>0</v>
      </c>
      <c r="AF15" s="1378"/>
      <c r="AG15" s="2675">
        <f t="shared" si="13"/>
        <v>0</v>
      </c>
    </row>
    <row r="16" spans="1:33" s="602" customFormat="1" ht="15" customHeight="1">
      <c r="A16" s="1968">
        <v>8</v>
      </c>
      <c r="B16" s="1374"/>
      <c r="C16" s="1278"/>
      <c r="D16" s="645"/>
      <c r="E16" s="645"/>
      <c r="F16" s="646"/>
      <c r="G16" s="646"/>
      <c r="H16" s="646"/>
      <c r="I16" s="1376">
        <f t="shared" si="8"/>
        <v>0</v>
      </c>
      <c r="J16" s="646"/>
      <c r="K16" s="1376">
        <f t="shared" si="0"/>
        <v>0</v>
      </c>
      <c r="L16" s="1377"/>
      <c r="M16" s="1376">
        <f t="shared" si="9"/>
        <v>0</v>
      </c>
      <c r="N16" s="646"/>
      <c r="O16" s="646"/>
      <c r="P16" s="646"/>
      <c r="Q16" s="1376">
        <f t="shared" si="1"/>
        <v>0</v>
      </c>
      <c r="R16" s="646"/>
      <c r="S16" s="1376">
        <f t="shared" si="2"/>
        <v>0</v>
      </c>
      <c r="T16" s="646"/>
      <c r="U16" s="646"/>
      <c r="V16" s="646"/>
      <c r="W16" s="1376">
        <f t="shared" si="3"/>
        <v>0</v>
      </c>
      <c r="X16" s="646"/>
      <c r="Y16" s="1376">
        <f t="shared" si="10"/>
        <v>0</v>
      </c>
      <c r="Z16" s="1376">
        <f t="shared" si="11"/>
        <v>0</v>
      </c>
      <c r="AA16" s="1376">
        <f t="shared" si="12"/>
        <v>0</v>
      </c>
      <c r="AB16" s="1376">
        <f t="shared" si="4"/>
        <v>0</v>
      </c>
      <c r="AC16" s="1376">
        <f t="shared" si="5"/>
        <v>0</v>
      </c>
      <c r="AD16" s="1376">
        <f t="shared" si="6"/>
        <v>0</v>
      </c>
      <c r="AE16" s="1376">
        <f t="shared" si="7"/>
        <v>0</v>
      </c>
      <c r="AF16" s="1378"/>
      <c r="AG16" s="2675">
        <f t="shared" si="13"/>
        <v>0</v>
      </c>
    </row>
    <row r="17" spans="1:33" s="602" customFormat="1" ht="15" customHeight="1">
      <c r="A17" s="1968">
        <v>9</v>
      </c>
      <c r="B17" s="1374"/>
      <c r="C17" s="1278"/>
      <c r="D17" s="645"/>
      <c r="E17" s="645"/>
      <c r="F17" s="646"/>
      <c r="G17" s="646"/>
      <c r="H17" s="646"/>
      <c r="I17" s="1376">
        <f t="shared" si="8"/>
        <v>0</v>
      </c>
      <c r="J17" s="646"/>
      <c r="K17" s="1376">
        <f t="shared" si="0"/>
        <v>0</v>
      </c>
      <c r="L17" s="1377"/>
      <c r="M17" s="1376">
        <f t="shared" si="9"/>
        <v>0</v>
      </c>
      <c r="N17" s="646"/>
      <c r="O17" s="646"/>
      <c r="P17" s="646"/>
      <c r="Q17" s="1376">
        <f t="shared" si="1"/>
        <v>0</v>
      </c>
      <c r="R17" s="646"/>
      <c r="S17" s="1376">
        <f t="shared" si="2"/>
        <v>0</v>
      </c>
      <c r="T17" s="646"/>
      <c r="U17" s="646"/>
      <c r="V17" s="646"/>
      <c r="W17" s="1376">
        <f t="shared" si="3"/>
        <v>0</v>
      </c>
      <c r="X17" s="646"/>
      <c r="Y17" s="1376">
        <f t="shared" si="10"/>
        <v>0</v>
      </c>
      <c r="Z17" s="1376">
        <f t="shared" si="11"/>
        <v>0</v>
      </c>
      <c r="AA17" s="1376">
        <f t="shared" si="12"/>
        <v>0</v>
      </c>
      <c r="AB17" s="1376">
        <f t="shared" si="4"/>
        <v>0</v>
      </c>
      <c r="AC17" s="1376">
        <f t="shared" si="5"/>
        <v>0</v>
      </c>
      <c r="AD17" s="1376">
        <f t="shared" si="6"/>
        <v>0</v>
      </c>
      <c r="AE17" s="1376">
        <f t="shared" si="7"/>
        <v>0</v>
      </c>
      <c r="AF17" s="1378"/>
      <c r="AG17" s="2675">
        <f t="shared" si="13"/>
        <v>0</v>
      </c>
    </row>
    <row r="18" spans="1:33" s="602" customFormat="1" ht="15" customHeight="1">
      <c r="A18" s="1968">
        <v>10</v>
      </c>
      <c r="B18" s="1374"/>
      <c r="C18" s="1278"/>
      <c r="D18" s="645"/>
      <c r="E18" s="645"/>
      <c r="F18" s="646"/>
      <c r="G18" s="646"/>
      <c r="H18" s="646"/>
      <c r="I18" s="1376">
        <f t="shared" si="8"/>
        <v>0</v>
      </c>
      <c r="J18" s="646"/>
      <c r="K18" s="1376">
        <f t="shared" si="0"/>
        <v>0</v>
      </c>
      <c r="L18" s="1377"/>
      <c r="M18" s="1376">
        <f t="shared" si="9"/>
        <v>0</v>
      </c>
      <c r="N18" s="646"/>
      <c r="O18" s="646"/>
      <c r="P18" s="646"/>
      <c r="Q18" s="1376">
        <f t="shared" si="1"/>
        <v>0</v>
      </c>
      <c r="R18" s="646"/>
      <c r="S18" s="1376">
        <f t="shared" si="2"/>
        <v>0</v>
      </c>
      <c r="T18" s="646"/>
      <c r="U18" s="646"/>
      <c r="V18" s="646"/>
      <c r="W18" s="1376">
        <f t="shared" si="3"/>
        <v>0</v>
      </c>
      <c r="X18" s="646"/>
      <c r="Y18" s="1376">
        <f t="shared" si="10"/>
        <v>0</v>
      </c>
      <c r="Z18" s="1376">
        <f t="shared" si="11"/>
        <v>0</v>
      </c>
      <c r="AA18" s="1376">
        <f t="shared" si="12"/>
        <v>0</v>
      </c>
      <c r="AB18" s="1376">
        <f t="shared" si="4"/>
        <v>0</v>
      </c>
      <c r="AC18" s="1376">
        <f t="shared" si="5"/>
        <v>0</v>
      </c>
      <c r="AD18" s="1376">
        <f t="shared" si="6"/>
        <v>0</v>
      </c>
      <c r="AE18" s="1376">
        <f t="shared" si="7"/>
        <v>0</v>
      </c>
      <c r="AF18" s="1378"/>
      <c r="AG18" s="2675">
        <f t="shared" si="13"/>
        <v>0</v>
      </c>
    </row>
    <row r="19" spans="1:33" s="598" customFormat="1" ht="15" customHeight="1">
      <c r="A19" s="1969"/>
      <c r="B19" s="1375"/>
      <c r="C19" s="1279"/>
      <c r="D19" s="647"/>
      <c r="E19" s="647"/>
      <c r="F19" s="1379"/>
      <c r="G19" s="1379"/>
      <c r="H19" s="1379"/>
      <c r="I19" s="1379"/>
      <c r="J19" s="1379"/>
      <c r="K19" s="1376"/>
      <c r="L19" s="1379"/>
      <c r="M19" s="1376"/>
      <c r="N19" s="1379"/>
      <c r="O19" s="1379"/>
      <c r="P19" s="1379"/>
      <c r="Q19" s="1379"/>
      <c r="R19" s="1379"/>
      <c r="S19" s="1376"/>
      <c r="T19" s="1379"/>
      <c r="U19" s="1379"/>
      <c r="V19" s="1379"/>
      <c r="W19" s="1379"/>
      <c r="X19" s="1379"/>
      <c r="Y19" s="1376"/>
      <c r="Z19" s="1376"/>
      <c r="AA19" s="1376"/>
      <c r="AB19" s="1380"/>
      <c r="AC19" s="1380"/>
      <c r="AD19" s="1380"/>
      <c r="AE19" s="1380"/>
      <c r="AF19" s="1380"/>
      <c r="AG19" s="2675">
        <f t="shared" si="13"/>
        <v>0</v>
      </c>
    </row>
    <row r="20" spans="1:33" s="598" customFormat="1" ht="15" customHeight="1" thickBot="1">
      <c r="A20" s="2921" t="s">
        <v>1192</v>
      </c>
      <c r="B20" s="2922"/>
      <c r="C20" s="1971"/>
      <c r="D20" s="1971"/>
      <c r="E20" s="1971"/>
      <c r="F20" s="1972">
        <f t="shared" ref="F20:J20" si="14">SUM(F9:F19)</f>
        <v>0</v>
      </c>
      <c r="G20" s="1972">
        <f t="shared" si="14"/>
        <v>0</v>
      </c>
      <c r="H20" s="1972">
        <f t="shared" si="14"/>
        <v>0</v>
      </c>
      <c r="I20" s="1972">
        <f>SUM(I9:I19)</f>
        <v>0</v>
      </c>
      <c r="J20" s="1972">
        <f t="shared" si="14"/>
        <v>0</v>
      </c>
      <c r="K20" s="1972">
        <f>SUM(K9:K19)</f>
        <v>0</v>
      </c>
      <c r="L20" s="1972">
        <f>SUM(L9:L19)</f>
        <v>0</v>
      </c>
      <c r="M20" s="1972">
        <f t="shared" ref="M20" si="15">SUM(M9:M19)</f>
        <v>0</v>
      </c>
      <c r="N20" s="1972">
        <f t="shared" ref="N20:AD20" si="16">SUM(N9:N19)</f>
        <v>0</v>
      </c>
      <c r="O20" s="1972">
        <f t="shared" si="16"/>
        <v>0</v>
      </c>
      <c r="P20" s="1972">
        <f t="shared" si="16"/>
        <v>0</v>
      </c>
      <c r="Q20" s="1972">
        <f t="shared" si="16"/>
        <v>0</v>
      </c>
      <c r="R20" s="1972">
        <f t="shared" si="16"/>
        <v>0</v>
      </c>
      <c r="S20" s="1972">
        <f t="shared" si="16"/>
        <v>0</v>
      </c>
      <c r="T20" s="1972">
        <f t="shared" si="16"/>
        <v>0</v>
      </c>
      <c r="U20" s="1972">
        <f t="shared" si="16"/>
        <v>0</v>
      </c>
      <c r="V20" s="1972">
        <f t="shared" si="16"/>
        <v>0</v>
      </c>
      <c r="W20" s="1972">
        <f t="shared" si="16"/>
        <v>0</v>
      </c>
      <c r="X20" s="1972">
        <f t="shared" si="16"/>
        <v>0</v>
      </c>
      <c r="Y20" s="1972">
        <f t="shared" si="16"/>
        <v>0</v>
      </c>
      <c r="Z20" s="1972">
        <f t="shared" si="16"/>
        <v>0</v>
      </c>
      <c r="AA20" s="1972">
        <f t="shared" si="16"/>
        <v>0</v>
      </c>
      <c r="AB20" s="1972">
        <f t="shared" si="16"/>
        <v>0</v>
      </c>
      <c r="AC20" s="1972">
        <f t="shared" si="16"/>
        <v>0</v>
      </c>
      <c r="AD20" s="1972">
        <f t="shared" si="16"/>
        <v>0</v>
      </c>
      <c r="AE20" s="1972">
        <f>SUM(AE9:AE19)</f>
        <v>0</v>
      </c>
      <c r="AF20" s="1972">
        <f>SUM(AF9:AF19)</f>
        <v>0</v>
      </c>
      <c r="AG20" s="1973">
        <f>SUM(AG9:AG19)</f>
        <v>0</v>
      </c>
    </row>
    <row r="21" spans="1:33" s="598" customFormat="1" ht="15" customHeight="1">
      <c r="A21" s="1259" t="s">
        <v>2499</v>
      </c>
      <c r="B21" s="2661"/>
      <c r="C21" s="2662"/>
      <c r="D21" s="2662"/>
      <c r="E21" s="2662"/>
      <c r="F21" s="2663"/>
      <c r="G21" s="2663"/>
      <c r="H21" s="2663"/>
      <c r="I21" s="2663"/>
      <c r="J21" s="2663"/>
      <c r="K21" s="2663"/>
      <c r="L21" s="2663"/>
      <c r="M21" s="2664"/>
      <c r="N21" s="2663"/>
      <c r="O21" s="2663"/>
      <c r="P21" s="2663"/>
      <c r="Q21" s="2663"/>
      <c r="R21" s="2663"/>
      <c r="S21" s="2663"/>
      <c r="T21" s="2663"/>
      <c r="U21" s="2663"/>
      <c r="V21" s="2663"/>
      <c r="W21" s="2663"/>
      <c r="X21" s="2663"/>
      <c r="Y21" s="2663"/>
      <c r="Z21" s="2663"/>
      <c r="AA21" s="2663"/>
      <c r="AB21" s="2663"/>
      <c r="AC21" s="2663"/>
      <c r="AD21" s="2663"/>
      <c r="AE21" s="2663"/>
      <c r="AF21" s="2663"/>
      <c r="AG21" s="2664"/>
    </row>
    <row r="22" spans="1:33" ht="15" customHeight="1">
      <c r="A22" s="597" t="s">
        <v>2498</v>
      </c>
    </row>
  </sheetData>
  <sheetProtection insertRows="0" deleteRows="0"/>
  <mergeCells count="10">
    <mergeCell ref="T7:Y7"/>
    <mergeCell ref="Z7:AG7"/>
    <mergeCell ref="A20:B20"/>
    <mergeCell ref="A7:A8"/>
    <mergeCell ref="B7:B8"/>
    <mergeCell ref="N7:S7"/>
    <mergeCell ref="C7:C8"/>
    <mergeCell ref="D7:D8"/>
    <mergeCell ref="E7:E8"/>
    <mergeCell ref="F7:M7"/>
  </mergeCells>
  <phoneticPr fontId="5" type="noConversion"/>
  <printOptions horizontalCentered="1"/>
  <pageMargins left="0.31496062992125984" right="0.31496062992125984" top="0.74803149606299213" bottom="0.74803149606299213" header="0.31496062992125984" footer="0.31496062992125984"/>
  <pageSetup paperSize="9" scale="43" fitToHeight="0" orientation="landscape" blackAndWhite="1" verticalDpi="1200" r:id="rId1"/>
  <headerFooter alignWithMargins="0"/>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007AC0"/>
    <pageSetUpPr fitToPage="1"/>
  </sheetPr>
  <dimension ref="A1:I25"/>
  <sheetViews>
    <sheetView showZeros="0" view="pageBreakPreview" zoomScaleSheetLayoutView="100" workbookViewId="0">
      <selection activeCell="G26" sqref="G26"/>
    </sheetView>
  </sheetViews>
  <sheetFormatPr defaultColWidth="9.140625" defaultRowHeight="12" customHeight="1"/>
  <cols>
    <col min="1" max="2" width="11.42578125" style="223" customWidth="1"/>
    <col min="3" max="3" width="9.85546875" style="223" customWidth="1"/>
    <col min="4" max="4" width="20" style="223" bestFit="1" customWidth="1"/>
    <col min="5" max="5" width="20.28515625" style="223" customWidth="1"/>
    <col min="6" max="6" width="21.140625" style="223" customWidth="1"/>
    <col min="7" max="7" width="17.85546875" style="223" customWidth="1"/>
    <col min="8" max="8" width="17.140625" style="223" customWidth="1"/>
    <col min="9" max="9" width="9.140625" style="223" customWidth="1"/>
    <col min="10" max="16384" width="9.140625" style="223"/>
  </cols>
  <sheetData>
    <row r="1" spans="1:9" s="629" customFormat="1" ht="15" customHeight="1">
      <c r="A1" s="2691" t="str">
        <f>HYPERLINK("#资产表审定!A1","返回资产表审定")</f>
        <v>返回资产表审定</v>
      </c>
      <c r="B1" s="2692" t="str">
        <f>HYPERLINK("#资产表原报!A1","返回资产表原报")</f>
        <v>返回资产表原报</v>
      </c>
      <c r="C1" s="567"/>
    </row>
    <row r="2" spans="1:9" s="595" customFormat="1" ht="30" customHeight="1">
      <c r="A2" s="2859" t="s">
        <v>2024</v>
      </c>
      <c r="B2" s="2859"/>
      <c r="C2" s="2859"/>
      <c r="D2" s="2859"/>
      <c r="E2" s="2859"/>
      <c r="F2" s="2859"/>
      <c r="G2" s="2859"/>
      <c r="H2" s="2859"/>
    </row>
    <row r="3" spans="1:9" s="935" customFormat="1" ht="11.25">
      <c r="A3" s="943"/>
      <c r="B3" s="943"/>
      <c r="C3" s="943"/>
      <c r="D3" s="943"/>
      <c r="E3" s="943"/>
      <c r="F3" s="943"/>
      <c r="G3" s="943"/>
      <c r="H3" s="944" t="str">
        <f>"单位："&amp;表头!$C$5</f>
        <v>单位：人民币元</v>
      </c>
    </row>
    <row r="4" spans="1:9" s="951" customFormat="1">
      <c r="A4" s="1155" t="str">
        <f>"客户："&amp;表头!C3</f>
        <v>客户：</v>
      </c>
      <c r="B4" s="1155"/>
      <c r="C4" s="1155"/>
      <c r="D4" s="946"/>
      <c r="E4" s="948" t="str">
        <f>"编制人员："&amp;表头!$C$6</f>
        <v>编制人员：</v>
      </c>
      <c r="F4" s="1312"/>
      <c r="G4" s="949" t="s">
        <v>1460</v>
      </c>
      <c r="H4" s="11" t="s">
        <v>2037</v>
      </c>
    </row>
    <row r="5" spans="1:9" s="951" customFormat="1" ht="11.25">
      <c r="A5" s="1155" t="str">
        <f>"报表截止日："&amp;TEXT(表头!C4,"yyyy-mm-dd")</f>
        <v>报表截止日：2019-12-31</v>
      </c>
      <c r="B5" s="1155"/>
      <c r="C5" s="1155"/>
      <c r="D5" s="946"/>
      <c r="E5" s="948" t="str">
        <f>"会计主管："&amp;表头!$C$7</f>
        <v>会计主管：</v>
      </c>
      <c r="F5" s="946"/>
      <c r="G5" s="949" t="s">
        <v>1461</v>
      </c>
      <c r="H5" s="946"/>
    </row>
    <row r="6" spans="1:9" s="306" customFormat="1" ht="12.75" customHeight="1" thickBot="1">
      <c r="A6" s="14"/>
      <c r="B6" s="14"/>
      <c r="C6" s="14"/>
      <c r="D6" s="14"/>
      <c r="E6" s="14"/>
      <c r="F6" s="14"/>
      <c r="G6" s="14"/>
      <c r="H6" s="14"/>
    </row>
    <row r="7" spans="1:9" s="467" customFormat="1" ht="19.7" customHeight="1">
      <c r="A7" s="2857" t="s">
        <v>958</v>
      </c>
      <c r="B7" s="2855"/>
      <c r="C7" s="2855"/>
      <c r="D7" s="2315" t="s">
        <v>959</v>
      </c>
      <c r="E7" s="2315" t="s">
        <v>960</v>
      </c>
      <c r="F7" s="2315" t="s">
        <v>961</v>
      </c>
      <c r="G7" s="2855" t="s">
        <v>962</v>
      </c>
      <c r="H7" s="2860" t="s">
        <v>7</v>
      </c>
      <c r="I7" s="464"/>
    </row>
    <row r="8" spans="1:9" s="311" customFormat="1" ht="30" customHeight="1">
      <c r="A8" s="2858"/>
      <c r="B8" s="2856"/>
      <c r="C8" s="2856"/>
      <c r="D8" s="498" t="s">
        <v>963</v>
      </c>
      <c r="E8" s="498" t="s">
        <v>964</v>
      </c>
      <c r="F8" s="498" t="s">
        <v>965</v>
      </c>
      <c r="G8" s="2856"/>
      <c r="H8" s="2861"/>
      <c r="I8" s="225"/>
    </row>
    <row r="9" spans="1:9" s="311" customFormat="1" ht="15" customHeight="1">
      <c r="A9" s="2862" t="s">
        <v>2217</v>
      </c>
      <c r="B9" s="2863" t="s">
        <v>978</v>
      </c>
      <c r="C9" s="2863"/>
      <c r="D9" s="1235"/>
      <c r="E9" s="1235"/>
      <c r="F9" s="1235"/>
      <c r="G9" s="1240">
        <f>SUM(D9:F9)</f>
        <v>0</v>
      </c>
      <c r="H9" s="2316"/>
      <c r="I9" s="225"/>
    </row>
    <row r="10" spans="1:9" s="311" customFormat="1" ht="15" customHeight="1">
      <c r="A10" s="2862"/>
      <c r="B10" s="2863" t="s">
        <v>1141</v>
      </c>
      <c r="C10" s="2863"/>
      <c r="D10" s="1316"/>
      <c r="E10" s="1316"/>
      <c r="F10" s="1316"/>
      <c r="G10" s="1240">
        <f>SUM(D10:F10)</f>
        <v>0</v>
      </c>
      <c r="H10" s="2316"/>
      <c r="I10" s="225"/>
    </row>
    <row r="11" spans="1:9" s="312" customFormat="1" ht="15" customHeight="1">
      <c r="A11" s="2862"/>
      <c r="B11" s="2863" t="s">
        <v>979</v>
      </c>
      <c r="C11" s="2863"/>
      <c r="D11" s="1326">
        <f>D9+D10</f>
        <v>0</v>
      </c>
      <c r="E11" s="1326">
        <f t="shared" ref="E11:F11" si="0">E9+E10</f>
        <v>0</v>
      </c>
      <c r="F11" s="1326">
        <f t="shared" si="0"/>
        <v>0</v>
      </c>
      <c r="G11" s="1326">
        <f>SUM(D11:F11)</f>
        <v>0</v>
      </c>
      <c r="H11" s="2343"/>
      <c r="I11" s="314"/>
    </row>
    <row r="12" spans="1:9" s="311" customFormat="1" ht="15" customHeight="1">
      <c r="A12" s="2862" t="s">
        <v>980</v>
      </c>
      <c r="B12" s="499" t="s">
        <v>2637</v>
      </c>
      <c r="C12" s="499"/>
      <c r="D12" s="1240">
        <f>-D13-D14+D16</f>
        <v>0</v>
      </c>
      <c r="E12" s="1240">
        <f>-E14+E15-E16+E13</f>
        <v>0</v>
      </c>
      <c r="F12" s="1240">
        <f>F14-F15-F16</f>
        <v>0</v>
      </c>
      <c r="G12" s="1240">
        <f>SUM(D12:F12)</f>
        <v>0</v>
      </c>
      <c r="H12" s="2316"/>
      <c r="I12" s="225"/>
    </row>
    <row r="13" spans="1:9" s="311" customFormat="1" ht="15" customHeight="1">
      <c r="A13" s="2862"/>
      <c r="B13" s="499" t="s">
        <v>973</v>
      </c>
      <c r="C13" s="499"/>
      <c r="D13" s="1235"/>
      <c r="E13" s="1235"/>
      <c r="F13" s="943"/>
      <c r="G13" s="1240">
        <f t="shared" ref="G13:G23" si="1">SUM(D13:F13)</f>
        <v>0</v>
      </c>
      <c r="H13" s="2316"/>
      <c r="I13" s="225"/>
    </row>
    <row r="14" spans="1:9" s="311" customFormat="1" ht="15" customHeight="1">
      <c r="A14" s="2862"/>
      <c r="B14" s="2103" t="s">
        <v>974</v>
      </c>
      <c r="C14" s="2103"/>
      <c r="D14" s="1235"/>
      <c r="E14" s="1235"/>
      <c r="F14" s="1235"/>
      <c r="G14" s="1240">
        <f>SUM(D14:F14)</f>
        <v>0</v>
      </c>
      <c r="H14" s="2316"/>
      <c r="I14" s="225"/>
    </row>
    <row r="15" spans="1:9" s="311" customFormat="1" ht="15" customHeight="1">
      <c r="A15" s="2862"/>
      <c r="B15" s="2103" t="s">
        <v>975</v>
      </c>
      <c r="C15" s="2103"/>
      <c r="D15" s="943"/>
      <c r="E15" s="1235"/>
      <c r="F15" s="1235"/>
      <c r="G15" s="1240">
        <f t="shared" si="1"/>
        <v>0</v>
      </c>
      <c r="H15" s="2316"/>
      <c r="I15" s="225"/>
    </row>
    <row r="16" spans="1:9" s="311" customFormat="1" ht="15" customHeight="1">
      <c r="A16" s="2862"/>
      <c r="B16" s="2103" t="s">
        <v>976</v>
      </c>
      <c r="C16" s="2103"/>
      <c r="D16" s="1235"/>
      <c r="E16" s="1235"/>
      <c r="F16" s="1235"/>
      <c r="G16" s="1240">
        <f t="shared" si="1"/>
        <v>0</v>
      </c>
      <c r="H16" s="2316"/>
      <c r="I16" s="225"/>
    </row>
    <row r="17" spans="1:9" s="311" customFormat="1" ht="15" customHeight="1">
      <c r="A17" s="2862"/>
      <c r="B17" s="2869" t="s">
        <v>2639</v>
      </c>
      <c r="C17" s="2870"/>
      <c r="D17" s="2728">
        <f>D11+D12</f>
        <v>0</v>
      </c>
      <c r="E17" s="2728">
        <f t="shared" ref="E17:F17" si="2">E11+E12</f>
        <v>0</v>
      </c>
      <c r="F17" s="2728">
        <f t="shared" si="2"/>
        <v>0</v>
      </c>
      <c r="G17" s="1240">
        <f t="shared" si="1"/>
        <v>0</v>
      </c>
      <c r="H17" s="2344"/>
      <c r="I17" s="225"/>
    </row>
    <row r="18" spans="1:9" s="311" customFormat="1" ht="15" customHeight="1">
      <c r="A18" s="2862"/>
      <c r="B18" s="2863" t="s">
        <v>967</v>
      </c>
      <c r="C18" s="2863"/>
      <c r="D18" s="1235"/>
      <c r="E18" s="1235"/>
      <c r="F18" s="1235"/>
      <c r="G18" s="1240">
        <f t="shared" si="1"/>
        <v>0</v>
      </c>
      <c r="H18" s="2316"/>
      <c r="I18" s="225"/>
    </row>
    <row r="19" spans="1:9" s="311" customFormat="1" ht="15" customHeight="1">
      <c r="A19" s="2862"/>
      <c r="B19" s="2863" t="s">
        <v>968</v>
      </c>
      <c r="C19" s="2863"/>
      <c r="D19" s="1235"/>
      <c r="E19" s="1235"/>
      <c r="F19" s="1235"/>
      <c r="G19" s="1240">
        <f t="shared" si="1"/>
        <v>0</v>
      </c>
      <c r="H19" s="2316"/>
      <c r="I19" s="225"/>
    </row>
    <row r="20" spans="1:9" s="311" customFormat="1" ht="15" customHeight="1">
      <c r="A20" s="2862"/>
      <c r="B20" s="2863" t="s">
        <v>969</v>
      </c>
      <c r="C20" s="2863"/>
      <c r="D20" s="1235"/>
      <c r="E20" s="1235"/>
      <c r="F20" s="1235"/>
      <c r="G20" s="1240">
        <f t="shared" si="1"/>
        <v>0</v>
      </c>
      <c r="H20" s="2316"/>
      <c r="I20" s="225"/>
    </row>
    <row r="21" spans="1:9" s="311" customFormat="1" ht="15" customHeight="1">
      <c r="A21" s="2862"/>
      <c r="B21" s="2863" t="s">
        <v>970</v>
      </c>
      <c r="C21" s="2863"/>
      <c r="D21" s="1182"/>
      <c r="E21" s="1182"/>
      <c r="F21" s="1182"/>
      <c r="G21" s="1240">
        <f t="shared" si="1"/>
        <v>0</v>
      </c>
      <c r="H21" s="2316"/>
      <c r="I21" s="225"/>
    </row>
    <row r="22" spans="1:9" s="311" customFormat="1" ht="15" customHeight="1">
      <c r="A22" s="2862"/>
      <c r="B22" s="2863" t="s">
        <v>971</v>
      </c>
      <c r="C22" s="2863"/>
      <c r="D22" s="1182"/>
      <c r="E22" s="1182"/>
      <c r="F22" s="1182"/>
      <c r="G22" s="1240">
        <f t="shared" si="1"/>
        <v>0</v>
      </c>
      <c r="H22" s="2316"/>
      <c r="I22" s="225"/>
    </row>
    <row r="23" spans="1:9" ht="15" customHeight="1">
      <c r="A23" s="2862" t="s">
        <v>2218</v>
      </c>
      <c r="B23" s="2863" t="s">
        <v>972</v>
      </c>
      <c r="C23" s="2863"/>
      <c r="D23" s="1317">
        <f>D17+D18-D19-D21+D22-D20</f>
        <v>0</v>
      </c>
      <c r="E23" s="1317">
        <f t="shared" ref="E23:F23" si="3">E17+E18-E19-E21+E22-E20</f>
        <v>0</v>
      </c>
      <c r="F23" s="1317">
        <f t="shared" si="3"/>
        <v>0</v>
      </c>
      <c r="G23" s="1240">
        <f t="shared" si="1"/>
        <v>0</v>
      </c>
      <c r="H23" s="2344"/>
      <c r="I23" s="225"/>
    </row>
    <row r="24" spans="1:9" ht="15" customHeight="1">
      <c r="A24" s="2862"/>
      <c r="B24" s="2863" t="s">
        <v>827</v>
      </c>
      <c r="C24" s="2863"/>
      <c r="D24" s="1316"/>
      <c r="E24" s="1316"/>
      <c r="F24" s="1316"/>
      <c r="G24" s="1317">
        <f>D24+E24+F24</f>
        <v>0</v>
      </c>
      <c r="H24" s="2345"/>
    </row>
    <row r="25" spans="1:9" s="293" customFormat="1" ht="12" customHeight="1" thickBot="1">
      <c r="A25" s="2864"/>
      <c r="B25" s="2885" t="s">
        <v>929</v>
      </c>
      <c r="C25" s="2885"/>
      <c r="D25" s="2346">
        <f>D23+D24</f>
        <v>0</v>
      </c>
      <c r="E25" s="2346">
        <f t="shared" ref="E25:F25" si="4">E23+E24</f>
        <v>0</v>
      </c>
      <c r="F25" s="2346">
        <f t="shared" si="4"/>
        <v>0</v>
      </c>
      <c r="G25" s="2346">
        <f>G23+G24</f>
        <v>0</v>
      </c>
      <c r="H25" s="2347"/>
    </row>
  </sheetData>
  <sheetProtection formatColumns="0" formatRows="0" deleteRows="0" autoFilter="0"/>
  <mergeCells count="19">
    <mergeCell ref="B25:C25"/>
    <mergeCell ref="A23:A25"/>
    <mergeCell ref="B23:C23"/>
    <mergeCell ref="B21:C21"/>
    <mergeCell ref="B22:C22"/>
    <mergeCell ref="A12:A22"/>
    <mergeCell ref="B18:C18"/>
    <mergeCell ref="B19:C19"/>
    <mergeCell ref="B20:C20"/>
    <mergeCell ref="B24:C24"/>
    <mergeCell ref="B17:C17"/>
    <mergeCell ref="A2:H2"/>
    <mergeCell ref="A7:C8"/>
    <mergeCell ref="G7:G8"/>
    <mergeCell ref="H7:H8"/>
    <mergeCell ref="A9:A11"/>
    <mergeCell ref="B9:C9"/>
    <mergeCell ref="B10:C10"/>
    <mergeCell ref="B11:C11"/>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7AC0"/>
    <pageSetUpPr fitToPage="1"/>
  </sheetPr>
  <dimension ref="A1:AG31"/>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H35" sqref="H35"/>
    </sheetView>
  </sheetViews>
  <sheetFormatPr defaultColWidth="9.140625" defaultRowHeight="12" customHeight="1"/>
  <cols>
    <col min="1" max="1" width="5.7109375" style="223" customWidth="1"/>
    <col min="2" max="2" width="21.28515625" style="223" customWidth="1"/>
    <col min="3" max="17" width="12.5703125" style="223" customWidth="1"/>
    <col min="18" max="18" width="9.140625" style="223" customWidth="1"/>
    <col min="19" max="16384" width="9.140625" style="223"/>
  </cols>
  <sheetData>
    <row r="1" spans="1:33" s="629" customFormat="1" ht="15" customHeight="1">
      <c r="A1" s="2691" t="str">
        <f>HYPERLINK("#资产表审定!A1","返回资产表审定")</f>
        <v>返回资产表审定</v>
      </c>
      <c r="B1" s="2692" t="str">
        <f>HYPERLINK("#资产表原报!A1","返回资产表原报")</f>
        <v>返回资产表原报</v>
      </c>
    </row>
    <row r="2" spans="1:33" s="1287" customFormat="1" ht="30" customHeight="1">
      <c r="A2" s="2859" t="s">
        <v>2021</v>
      </c>
      <c r="B2" s="2859"/>
      <c r="C2" s="2859"/>
      <c r="D2" s="2859"/>
      <c r="E2" s="2859"/>
      <c r="F2" s="2859"/>
      <c r="G2" s="2859"/>
      <c r="H2" s="2859"/>
      <c r="I2" s="2859"/>
      <c r="J2" s="2859"/>
      <c r="K2" s="2859"/>
      <c r="L2" s="2859"/>
      <c r="M2" s="2859"/>
      <c r="N2" s="2859"/>
      <c r="O2" s="2859"/>
      <c r="P2" s="2859"/>
      <c r="Q2" s="2859"/>
      <c r="R2" s="2859"/>
      <c r="S2" s="2859"/>
      <c r="T2" s="2859"/>
      <c r="U2" s="2859"/>
      <c r="V2" s="2859"/>
      <c r="W2" s="2859"/>
      <c r="X2" s="2859"/>
      <c r="Y2" s="2859"/>
      <c r="Z2" s="2859"/>
      <c r="AA2" s="2859"/>
      <c r="AB2" s="2859"/>
      <c r="AC2" s="2859"/>
      <c r="AD2" s="2859"/>
      <c r="AE2" s="2859"/>
      <c r="AF2" s="2859"/>
      <c r="AG2" s="2859"/>
    </row>
    <row r="3" spans="1:33" s="939" customFormat="1" ht="11.25">
      <c r="A3" s="943"/>
      <c r="B3" s="943"/>
      <c r="C3" s="943"/>
      <c r="D3" s="943"/>
      <c r="E3" s="943"/>
      <c r="F3" s="943"/>
      <c r="G3" s="943"/>
      <c r="H3" s="943"/>
      <c r="I3" s="943"/>
      <c r="J3" s="943"/>
      <c r="K3" s="943"/>
      <c r="L3" s="943"/>
      <c r="M3" s="943"/>
      <c r="N3" s="943"/>
      <c r="O3" s="1268"/>
      <c r="P3" s="1268"/>
      <c r="Q3" s="944" t="str">
        <f>"单位："&amp;表头!$C$5</f>
        <v>单位：人民币元</v>
      </c>
      <c r="AD3" s="1268"/>
      <c r="AE3" s="1268"/>
      <c r="AG3" s="944" t="str">
        <f>"单位："&amp;表头!$C$5</f>
        <v>单位：人民币元</v>
      </c>
    </row>
    <row r="4" spans="1:33" s="946" customFormat="1" ht="12.6" customHeight="1">
      <c r="A4" s="1155" t="str">
        <f>"客户："&amp;表头!C3</f>
        <v>客户：</v>
      </c>
      <c r="C4" s="1312"/>
      <c r="D4" s="1312"/>
      <c r="E4" s="1312"/>
      <c r="F4" s="1312"/>
      <c r="G4" s="1312"/>
      <c r="H4" s="1312"/>
      <c r="I4" s="948" t="str">
        <f>"编制人员："&amp;表头!$C$6</f>
        <v>编制人员：</v>
      </c>
      <c r="J4" s="1312"/>
      <c r="K4" s="1312"/>
      <c r="L4" s="1312"/>
      <c r="M4" s="1312"/>
      <c r="N4" s="1312"/>
      <c r="O4" s="1268"/>
      <c r="P4" s="950" t="s">
        <v>1460</v>
      </c>
      <c r="Q4" s="950" t="s">
        <v>68</v>
      </c>
      <c r="AF4" s="950" t="s">
        <v>1460</v>
      </c>
      <c r="AG4" s="2085" t="s">
        <v>68</v>
      </c>
    </row>
    <row r="5" spans="1:33" s="946" customFormat="1" ht="21.95" customHeight="1">
      <c r="A5" s="1155" t="str">
        <f>"报表截止日："&amp;TEXT(表头!C4,"yyyy-mm-dd")</f>
        <v>报表截止日：2019-12-31</v>
      </c>
      <c r="I5" s="948" t="str">
        <f>"会计主管："&amp;表头!$C$7</f>
        <v>会计主管：</v>
      </c>
      <c r="O5" s="1268"/>
      <c r="P5" s="950" t="s">
        <v>1461</v>
      </c>
      <c r="Q5" s="1268"/>
      <c r="AF5" s="950" t="s">
        <v>1461</v>
      </c>
      <c r="AG5" s="1268"/>
    </row>
    <row r="6" spans="1:33" s="1382" customFormat="1" ht="15.6" customHeight="1" thickBot="1">
      <c r="A6" s="1381" t="s">
        <v>2025</v>
      </c>
      <c r="O6" s="1383"/>
      <c r="P6" s="1384"/>
      <c r="Q6" s="1383"/>
    </row>
    <row r="7" spans="1:33" s="665" customFormat="1" ht="15" customHeight="1">
      <c r="A7" s="2923" t="s">
        <v>398</v>
      </c>
      <c r="B7" s="2919" t="s">
        <v>138</v>
      </c>
      <c r="C7" s="2919" t="s">
        <v>1231</v>
      </c>
      <c r="D7" s="2824" t="s">
        <v>1232</v>
      </c>
      <c r="E7" s="2824" t="s">
        <v>2040</v>
      </c>
      <c r="F7" s="2919" t="s">
        <v>2278</v>
      </c>
      <c r="G7" s="2919"/>
      <c r="H7" s="2919"/>
      <c r="I7" s="2919"/>
      <c r="J7" s="2919"/>
      <c r="K7" s="2919"/>
      <c r="L7" s="2919"/>
      <c r="M7" s="2919"/>
      <c r="N7" s="2919" t="s">
        <v>136</v>
      </c>
      <c r="O7" s="2919"/>
      <c r="P7" s="2919"/>
      <c r="Q7" s="2919"/>
      <c r="R7" s="2919"/>
      <c r="S7" s="2919"/>
      <c r="T7" s="2919" t="s">
        <v>214</v>
      </c>
      <c r="U7" s="2919"/>
      <c r="V7" s="2919"/>
      <c r="W7" s="2919"/>
      <c r="X7" s="2919"/>
      <c r="Y7" s="2919"/>
      <c r="Z7" s="2919" t="s">
        <v>2216</v>
      </c>
      <c r="AA7" s="2919"/>
      <c r="AB7" s="2919"/>
      <c r="AC7" s="2919"/>
      <c r="AD7" s="2919"/>
      <c r="AE7" s="2919"/>
      <c r="AF7" s="2919"/>
      <c r="AG7" s="2920"/>
    </row>
    <row r="8" spans="1:33" s="665" customFormat="1" ht="20.45" customHeight="1">
      <c r="A8" s="2924"/>
      <c r="B8" s="2925"/>
      <c r="C8" s="2925"/>
      <c r="D8" s="2825"/>
      <c r="E8" s="2825"/>
      <c r="F8" s="2674" t="s">
        <v>951</v>
      </c>
      <c r="G8" s="2674" t="s">
        <v>1244</v>
      </c>
      <c r="H8" s="2672" t="s">
        <v>2041</v>
      </c>
      <c r="I8" s="2674" t="s">
        <v>621</v>
      </c>
      <c r="J8" s="2672" t="s">
        <v>622</v>
      </c>
      <c r="K8" s="2674" t="s">
        <v>623</v>
      </c>
      <c r="L8" s="2674" t="s">
        <v>985</v>
      </c>
      <c r="M8" s="2674" t="s">
        <v>2043</v>
      </c>
      <c r="N8" s="915" t="s">
        <v>951</v>
      </c>
      <c r="O8" s="915" t="s">
        <v>1244</v>
      </c>
      <c r="P8" s="916" t="s">
        <v>476</v>
      </c>
      <c r="Q8" s="915" t="s">
        <v>621</v>
      </c>
      <c r="R8" s="915" t="s">
        <v>622</v>
      </c>
      <c r="S8" s="915" t="s">
        <v>623</v>
      </c>
      <c r="T8" s="915" t="s">
        <v>951</v>
      </c>
      <c r="U8" s="915" t="s">
        <v>1244</v>
      </c>
      <c r="V8" s="916" t="s">
        <v>476</v>
      </c>
      <c r="W8" s="915" t="s">
        <v>621</v>
      </c>
      <c r="X8" s="915" t="s">
        <v>622</v>
      </c>
      <c r="Y8" s="915" t="s">
        <v>623</v>
      </c>
      <c r="Z8" s="915" t="s">
        <v>951</v>
      </c>
      <c r="AA8" s="915" t="s">
        <v>1244</v>
      </c>
      <c r="AB8" s="916" t="s">
        <v>957</v>
      </c>
      <c r="AC8" s="915" t="s">
        <v>621</v>
      </c>
      <c r="AD8" s="915" t="s">
        <v>622</v>
      </c>
      <c r="AE8" s="915" t="s">
        <v>623</v>
      </c>
      <c r="AF8" s="915" t="s">
        <v>986</v>
      </c>
      <c r="AG8" s="1967" t="s">
        <v>2039</v>
      </c>
    </row>
    <row r="9" spans="1:33" s="602" customFormat="1" ht="15" customHeight="1">
      <c r="A9" s="1968">
        <v>1</v>
      </c>
      <c r="B9" s="1374"/>
      <c r="C9" s="1278"/>
      <c r="D9" s="645"/>
      <c r="E9" s="645"/>
      <c r="F9" s="646"/>
      <c r="G9" s="646"/>
      <c r="H9" s="646"/>
      <c r="I9" s="1376">
        <f t="shared" ref="I9:I18" si="0">SUM(F9:H9)</f>
        <v>0</v>
      </c>
      <c r="J9" s="646"/>
      <c r="K9" s="1376">
        <f t="shared" ref="K9:K18" si="1">I9-J9+L9</f>
        <v>0</v>
      </c>
      <c r="L9" s="1377"/>
      <c r="M9" s="1376">
        <f>K9+L9</f>
        <v>0</v>
      </c>
      <c r="N9" s="646"/>
      <c r="O9" s="646"/>
      <c r="P9" s="646"/>
      <c r="Q9" s="1376">
        <f t="shared" ref="Q9:Q18" si="2">SUM(N9:P9)</f>
        <v>0</v>
      </c>
      <c r="R9" s="646"/>
      <c r="S9" s="1376">
        <f>Q9-R9</f>
        <v>0</v>
      </c>
      <c r="T9" s="646"/>
      <c r="U9" s="646"/>
      <c r="V9" s="646"/>
      <c r="W9" s="1376">
        <f t="shared" ref="W9:W18" si="3">SUM(T9:V9)</f>
        <v>0</v>
      </c>
      <c r="X9" s="646"/>
      <c r="Y9" s="1376">
        <f>W9-X9</f>
        <v>0</v>
      </c>
      <c r="Z9" s="1376">
        <f t="shared" ref="Z9:Z18" si="4">F9+N9-T9</f>
        <v>0</v>
      </c>
      <c r="AA9" s="1376">
        <f t="shared" ref="AA9:AA18" si="5">G9+O9-U9</f>
        <v>0</v>
      </c>
      <c r="AB9" s="1376">
        <f t="shared" ref="AB9:AB18" si="6">H9+P9-V9</f>
        <v>0</v>
      </c>
      <c r="AC9" s="1376">
        <f t="shared" ref="AC9:AC18" si="7">I9+Q9-W9</f>
        <v>0</v>
      </c>
      <c r="AD9" s="1376">
        <f t="shared" ref="AD9:AD18" si="8">J9+R9-X9</f>
        <v>0</v>
      </c>
      <c r="AE9" s="1376">
        <f t="shared" ref="AE9:AE18" si="9">K9+S9-Y9</f>
        <v>0</v>
      </c>
      <c r="AF9" s="1378"/>
      <c r="AG9" s="2675">
        <f>AE9+AF9</f>
        <v>0</v>
      </c>
    </row>
    <row r="10" spans="1:33" s="602" customFormat="1" ht="15" customHeight="1">
      <c r="A10" s="1968">
        <v>2</v>
      </c>
      <c r="B10" s="1374"/>
      <c r="C10" s="1278"/>
      <c r="D10" s="645"/>
      <c r="E10" s="645"/>
      <c r="F10" s="646"/>
      <c r="G10" s="646"/>
      <c r="H10" s="646"/>
      <c r="I10" s="1376">
        <f t="shared" si="0"/>
        <v>0</v>
      </c>
      <c r="J10" s="646"/>
      <c r="K10" s="1376">
        <f t="shared" si="1"/>
        <v>0</v>
      </c>
      <c r="L10" s="1377"/>
      <c r="M10" s="1376">
        <f t="shared" ref="M10:M18" si="10">K10+L10</f>
        <v>0</v>
      </c>
      <c r="N10" s="646"/>
      <c r="O10" s="646"/>
      <c r="P10" s="646"/>
      <c r="Q10" s="1376">
        <f t="shared" si="2"/>
        <v>0</v>
      </c>
      <c r="R10" s="646"/>
      <c r="S10" s="1376">
        <f t="shared" ref="S10:S18" si="11">Q10-R10</f>
        <v>0</v>
      </c>
      <c r="T10" s="646"/>
      <c r="U10" s="646"/>
      <c r="V10" s="646"/>
      <c r="W10" s="1376">
        <f t="shared" si="3"/>
        <v>0</v>
      </c>
      <c r="X10" s="646"/>
      <c r="Y10" s="1376">
        <f t="shared" ref="Y10:Y18" si="12">W10-X10</f>
        <v>0</v>
      </c>
      <c r="Z10" s="1376">
        <f t="shared" si="4"/>
        <v>0</v>
      </c>
      <c r="AA10" s="1376">
        <f t="shared" si="5"/>
        <v>0</v>
      </c>
      <c r="AB10" s="1376">
        <f t="shared" si="6"/>
        <v>0</v>
      </c>
      <c r="AC10" s="1376">
        <f t="shared" si="7"/>
        <v>0</v>
      </c>
      <c r="AD10" s="1376">
        <f t="shared" si="8"/>
        <v>0</v>
      </c>
      <c r="AE10" s="1376">
        <f t="shared" si="9"/>
        <v>0</v>
      </c>
      <c r="AF10" s="1378"/>
      <c r="AG10" s="2675">
        <f t="shared" ref="AG10:AG19" si="13">AE10+AF10</f>
        <v>0</v>
      </c>
    </row>
    <row r="11" spans="1:33" s="602" customFormat="1" ht="15" customHeight="1">
      <c r="A11" s="1968">
        <v>3</v>
      </c>
      <c r="B11" s="1374"/>
      <c r="C11" s="1278"/>
      <c r="D11" s="645"/>
      <c r="E11" s="645"/>
      <c r="F11" s="646"/>
      <c r="G11" s="646"/>
      <c r="H11" s="646"/>
      <c r="I11" s="1376">
        <f t="shared" si="0"/>
        <v>0</v>
      </c>
      <c r="J11" s="646"/>
      <c r="K11" s="1376">
        <f t="shared" si="1"/>
        <v>0</v>
      </c>
      <c r="L11" s="1377"/>
      <c r="M11" s="1376">
        <f t="shared" si="10"/>
        <v>0</v>
      </c>
      <c r="N11" s="646"/>
      <c r="O11" s="646"/>
      <c r="P11" s="646"/>
      <c r="Q11" s="1376">
        <f t="shared" si="2"/>
        <v>0</v>
      </c>
      <c r="R11" s="646"/>
      <c r="S11" s="1376">
        <f t="shared" si="11"/>
        <v>0</v>
      </c>
      <c r="T11" s="646"/>
      <c r="U11" s="646"/>
      <c r="V11" s="646"/>
      <c r="W11" s="1376">
        <f t="shared" si="3"/>
        <v>0</v>
      </c>
      <c r="X11" s="646"/>
      <c r="Y11" s="1376">
        <f t="shared" si="12"/>
        <v>0</v>
      </c>
      <c r="Z11" s="1376">
        <f t="shared" si="4"/>
        <v>0</v>
      </c>
      <c r="AA11" s="1376">
        <f t="shared" si="5"/>
        <v>0</v>
      </c>
      <c r="AB11" s="1376">
        <f t="shared" si="6"/>
        <v>0</v>
      </c>
      <c r="AC11" s="1376">
        <f t="shared" si="7"/>
        <v>0</v>
      </c>
      <c r="AD11" s="1376">
        <f t="shared" si="8"/>
        <v>0</v>
      </c>
      <c r="AE11" s="1376">
        <f t="shared" si="9"/>
        <v>0</v>
      </c>
      <c r="AF11" s="1378"/>
      <c r="AG11" s="2675">
        <f t="shared" si="13"/>
        <v>0</v>
      </c>
    </row>
    <row r="12" spans="1:33" s="602" customFormat="1" ht="15" customHeight="1">
      <c r="A12" s="1968">
        <v>4</v>
      </c>
      <c r="B12" s="1374"/>
      <c r="C12" s="1278"/>
      <c r="D12" s="645"/>
      <c r="E12" s="645"/>
      <c r="F12" s="646"/>
      <c r="G12" s="646"/>
      <c r="H12" s="646"/>
      <c r="I12" s="1376">
        <f t="shared" si="0"/>
        <v>0</v>
      </c>
      <c r="J12" s="646"/>
      <c r="K12" s="1376">
        <f t="shared" si="1"/>
        <v>0</v>
      </c>
      <c r="L12" s="1377"/>
      <c r="M12" s="1376">
        <f t="shared" si="10"/>
        <v>0</v>
      </c>
      <c r="N12" s="646"/>
      <c r="O12" s="646"/>
      <c r="P12" s="646"/>
      <c r="Q12" s="1376">
        <f t="shared" si="2"/>
        <v>0</v>
      </c>
      <c r="R12" s="646"/>
      <c r="S12" s="1376">
        <f t="shared" si="11"/>
        <v>0</v>
      </c>
      <c r="T12" s="646"/>
      <c r="U12" s="646"/>
      <c r="V12" s="646"/>
      <c r="W12" s="1376">
        <f t="shared" si="3"/>
        <v>0</v>
      </c>
      <c r="X12" s="646"/>
      <c r="Y12" s="1376">
        <f t="shared" si="12"/>
        <v>0</v>
      </c>
      <c r="Z12" s="1376">
        <f t="shared" si="4"/>
        <v>0</v>
      </c>
      <c r="AA12" s="1376">
        <f t="shared" si="5"/>
        <v>0</v>
      </c>
      <c r="AB12" s="1376">
        <f t="shared" si="6"/>
        <v>0</v>
      </c>
      <c r="AC12" s="1376">
        <f t="shared" si="7"/>
        <v>0</v>
      </c>
      <c r="AD12" s="1376">
        <f t="shared" si="8"/>
        <v>0</v>
      </c>
      <c r="AE12" s="1376">
        <f t="shared" si="9"/>
        <v>0</v>
      </c>
      <c r="AF12" s="1378"/>
      <c r="AG12" s="2675">
        <f t="shared" si="13"/>
        <v>0</v>
      </c>
    </row>
    <row r="13" spans="1:33" s="602" customFormat="1" ht="15" customHeight="1">
      <c r="A13" s="1968">
        <v>5</v>
      </c>
      <c r="B13" s="1374"/>
      <c r="C13" s="1278"/>
      <c r="D13" s="645"/>
      <c r="E13" s="645"/>
      <c r="F13" s="646"/>
      <c r="G13" s="646"/>
      <c r="H13" s="646"/>
      <c r="I13" s="1376">
        <f t="shared" si="0"/>
        <v>0</v>
      </c>
      <c r="J13" s="646"/>
      <c r="K13" s="1376">
        <f t="shared" si="1"/>
        <v>0</v>
      </c>
      <c r="L13" s="1377"/>
      <c r="M13" s="1376">
        <f t="shared" si="10"/>
        <v>0</v>
      </c>
      <c r="N13" s="646"/>
      <c r="O13" s="646"/>
      <c r="P13" s="646"/>
      <c r="Q13" s="1376">
        <f t="shared" si="2"/>
        <v>0</v>
      </c>
      <c r="R13" s="646"/>
      <c r="S13" s="1376">
        <f t="shared" si="11"/>
        <v>0</v>
      </c>
      <c r="T13" s="646"/>
      <c r="U13" s="646"/>
      <c r="V13" s="646"/>
      <c r="W13" s="1376">
        <f t="shared" si="3"/>
        <v>0</v>
      </c>
      <c r="X13" s="646"/>
      <c r="Y13" s="1376">
        <f t="shared" si="12"/>
        <v>0</v>
      </c>
      <c r="Z13" s="1376">
        <f t="shared" si="4"/>
        <v>0</v>
      </c>
      <c r="AA13" s="1376">
        <f t="shared" si="5"/>
        <v>0</v>
      </c>
      <c r="AB13" s="1376">
        <f t="shared" si="6"/>
        <v>0</v>
      </c>
      <c r="AC13" s="1376">
        <f t="shared" si="7"/>
        <v>0</v>
      </c>
      <c r="AD13" s="1376">
        <f t="shared" si="8"/>
        <v>0</v>
      </c>
      <c r="AE13" s="1376">
        <f t="shared" si="9"/>
        <v>0</v>
      </c>
      <c r="AF13" s="1378"/>
      <c r="AG13" s="2675">
        <f t="shared" si="13"/>
        <v>0</v>
      </c>
    </row>
    <row r="14" spans="1:33" s="602" customFormat="1" ht="15" customHeight="1">
      <c r="A14" s="1968">
        <v>6</v>
      </c>
      <c r="B14" s="1374"/>
      <c r="C14" s="1278"/>
      <c r="D14" s="645"/>
      <c r="E14" s="645"/>
      <c r="F14" s="646"/>
      <c r="G14" s="646"/>
      <c r="H14" s="646"/>
      <c r="I14" s="1376">
        <f t="shared" si="0"/>
        <v>0</v>
      </c>
      <c r="J14" s="646"/>
      <c r="K14" s="1376">
        <f t="shared" si="1"/>
        <v>0</v>
      </c>
      <c r="L14" s="1377"/>
      <c r="M14" s="1376">
        <f t="shared" si="10"/>
        <v>0</v>
      </c>
      <c r="N14" s="646"/>
      <c r="O14" s="646"/>
      <c r="P14" s="646"/>
      <c r="Q14" s="1376">
        <f t="shared" si="2"/>
        <v>0</v>
      </c>
      <c r="R14" s="646"/>
      <c r="S14" s="1376">
        <f t="shared" si="11"/>
        <v>0</v>
      </c>
      <c r="T14" s="646"/>
      <c r="U14" s="646"/>
      <c r="V14" s="646"/>
      <c r="W14" s="1376">
        <f t="shared" si="3"/>
        <v>0</v>
      </c>
      <c r="X14" s="646"/>
      <c r="Y14" s="1376">
        <f t="shared" si="12"/>
        <v>0</v>
      </c>
      <c r="Z14" s="1376">
        <f t="shared" si="4"/>
        <v>0</v>
      </c>
      <c r="AA14" s="1376">
        <f t="shared" si="5"/>
        <v>0</v>
      </c>
      <c r="AB14" s="1376">
        <f t="shared" si="6"/>
        <v>0</v>
      </c>
      <c r="AC14" s="1376">
        <f t="shared" si="7"/>
        <v>0</v>
      </c>
      <c r="AD14" s="1376">
        <f t="shared" si="8"/>
        <v>0</v>
      </c>
      <c r="AE14" s="1376">
        <f t="shared" si="9"/>
        <v>0</v>
      </c>
      <c r="AF14" s="1378"/>
      <c r="AG14" s="2675">
        <f t="shared" si="13"/>
        <v>0</v>
      </c>
    </row>
    <row r="15" spans="1:33" s="602" customFormat="1" ht="15" customHeight="1">
      <c r="A15" s="1968">
        <v>7</v>
      </c>
      <c r="B15" s="1374"/>
      <c r="C15" s="1278"/>
      <c r="D15" s="645"/>
      <c r="E15" s="645"/>
      <c r="F15" s="646"/>
      <c r="G15" s="646"/>
      <c r="H15" s="646"/>
      <c r="I15" s="1376">
        <f t="shared" si="0"/>
        <v>0</v>
      </c>
      <c r="J15" s="646"/>
      <c r="K15" s="1376">
        <f t="shared" si="1"/>
        <v>0</v>
      </c>
      <c r="L15" s="1377"/>
      <c r="M15" s="1376">
        <f t="shared" si="10"/>
        <v>0</v>
      </c>
      <c r="N15" s="646"/>
      <c r="O15" s="646"/>
      <c r="P15" s="646"/>
      <c r="Q15" s="1376">
        <f t="shared" si="2"/>
        <v>0</v>
      </c>
      <c r="R15" s="646"/>
      <c r="S15" s="1376">
        <f t="shared" si="11"/>
        <v>0</v>
      </c>
      <c r="T15" s="646"/>
      <c r="U15" s="646"/>
      <c r="V15" s="646"/>
      <c r="W15" s="1376">
        <f t="shared" si="3"/>
        <v>0</v>
      </c>
      <c r="X15" s="646"/>
      <c r="Y15" s="1376">
        <f t="shared" si="12"/>
        <v>0</v>
      </c>
      <c r="Z15" s="1376">
        <f t="shared" si="4"/>
        <v>0</v>
      </c>
      <c r="AA15" s="1376">
        <f t="shared" si="5"/>
        <v>0</v>
      </c>
      <c r="AB15" s="1376">
        <f t="shared" si="6"/>
        <v>0</v>
      </c>
      <c r="AC15" s="1376">
        <f t="shared" si="7"/>
        <v>0</v>
      </c>
      <c r="AD15" s="1376">
        <f t="shared" si="8"/>
        <v>0</v>
      </c>
      <c r="AE15" s="1376">
        <f t="shared" si="9"/>
        <v>0</v>
      </c>
      <c r="AF15" s="1378"/>
      <c r="AG15" s="2675">
        <f t="shared" si="13"/>
        <v>0</v>
      </c>
    </row>
    <row r="16" spans="1:33" s="602" customFormat="1" ht="15" customHeight="1">
      <c r="A16" s="1968">
        <v>8</v>
      </c>
      <c r="B16" s="1374"/>
      <c r="C16" s="1278"/>
      <c r="D16" s="645"/>
      <c r="E16" s="645"/>
      <c r="F16" s="646"/>
      <c r="G16" s="646"/>
      <c r="H16" s="646"/>
      <c r="I16" s="1376">
        <f t="shared" si="0"/>
        <v>0</v>
      </c>
      <c r="J16" s="646"/>
      <c r="K16" s="1376">
        <f t="shared" si="1"/>
        <v>0</v>
      </c>
      <c r="L16" s="1377"/>
      <c r="M16" s="1376">
        <f t="shared" si="10"/>
        <v>0</v>
      </c>
      <c r="N16" s="646"/>
      <c r="O16" s="646"/>
      <c r="P16" s="646"/>
      <c r="Q16" s="1376">
        <f t="shared" si="2"/>
        <v>0</v>
      </c>
      <c r="R16" s="646"/>
      <c r="S16" s="1376">
        <f t="shared" si="11"/>
        <v>0</v>
      </c>
      <c r="T16" s="646"/>
      <c r="U16" s="646"/>
      <c r="V16" s="646"/>
      <c r="W16" s="1376">
        <f t="shared" si="3"/>
        <v>0</v>
      </c>
      <c r="X16" s="646"/>
      <c r="Y16" s="1376">
        <f t="shared" si="12"/>
        <v>0</v>
      </c>
      <c r="Z16" s="1376">
        <f t="shared" si="4"/>
        <v>0</v>
      </c>
      <c r="AA16" s="1376">
        <f t="shared" si="5"/>
        <v>0</v>
      </c>
      <c r="AB16" s="1376">
        <f t="shared" si="6"/>
        <v>0</v>
      </c>
      <c r="AC16" s="1376">
        <f t="shared" si="7"/>
        <v>0</v>
      </c>
      <c r="AD16" s="1376">
        <f t="shared" si="8"/>
        <v>0</v>
      </c>
      <c r="AE16" s="1376">
        <f t="shared" si="9"/>
        <v>0</v>
      </c>
      <c r="AF16" s="1378"/>
      <c r="AG16" s="2675">
        <f t="shared" si="13"/>
        <v>0</v>
      </c>
    </row>
    <row r="17" spans="1:33" s="602" customFormat="1" ht="15" customHeight="1">
      <c r="A17" s="1968">
        <v>9</v>
      </c>
      <c r="B17" s="1374"/>
      <c r="C17" s="1278"/>
      <c r="D17" s="645"/>
      <c r="E17" s="645"/>
      <c r="F17" s="646"/>
      <c r="G17" s="646"/>
      <c r="H17" s="646"/>
      <c r="I17" s="1376">
        <f t="shared" si="0"/>
        <v>0</v>
      </c>
      <c r="J17" s="646"/>
      <c r="K17" s="1376">
        <f t="shared" si="1"/>
        <v>0</v>
      </c>
      <c r="L17" s="1377"/>
      <c r="M17" s="1376">
        <f t="shared" si="10"/>
        <v>0</v>
      </c>
      <c r="N17" s="646"/>
      <c r="O17" s="646"/>
      <c r="P17" s="646"/>
      <c r="Q17" s="1376">
        <f t="shared" si="2"/>
        <v>0</v>
      </c>
      <c r="R17" s="646"/>
      <c r="S17" s="1376">
        <f t="shared" si="11"/>
        <v>0</v>
      </c>
      <c r="T17" s="646"/>
      <c r="U17" s="646"/>
      <c r="V17" s="646"/>
      <c r="W17" s="1376">
        <f t="shared" si="3"/>
        <v>0</v>
      </c>
      <c r="X17" s="646"/>
      <c r="Y17" s="1376">
        <f t="shared" si="12"/>
        <v>0</v>
      </c>
      <c r="Z17" s="1376">
        <f t="shared" si="4"/>
        <v>0</v>
      </c>
      <c r="AA17" s="1376">
        <f t="shared" si="5"/>
        <v>0</v>
      </c>
      <c r="AB17" s="1376">
        <f t="shared" si="6"/>
        <v>0</v>
      </c>
      <c r="AC17" s="1376">
        <f t="shared" si="7"/>
        <v>0</v>
      </c>
      <c r="AD17" s="1376">
        <f t="shared" si="8"/>
        <v>0</v>
      </c>
      <c r="AE17" s="1376">
        <f t="shared" si="9"/>
        <v>0</v>
      </c>
      <c r="AF17" s="1378"/>
      <c r="AG17" s="2675">
        <f t="shared" si="13"/>
        <v>0</v>
      </c>
    </row>
    <row r="18" spans="1:33" s="602" customFormat="1" ht="15" customHeight="1">
      <c r="A18" s="1968">
        <v>10</v>
      </c>
      <c r="B18" s="1374"/>
      <c r="C18" s="1278"/>
      <c r="D18" s="645"/>
      <c r="E18" s="645"/>
      <c r="F18" s="646"/>
      <c r="G18" s="646"/>
      <c r="H18" s="646"/>
      <c r="I18" s="1376">
        <f t="shared" si="0"/>
        <v>0</v>
      </c>
      <c r="J18" s="646"/>
      <c r="K18" s="1376">
        <f t="shared" si="1"/>
        <v>0</v>
      </c>
      <c r="L18" s="1377"/>
      <c r="M18" s="1376">
        <f t="shared" si="10"/>
        <v>0</v>
      </c>
      <c r="N18" s="646"/>
      <c r="O18" s="646"/>
      <c r="P18" s="646"/>
      <c r="Q18" s="1376">
        <f t="shared" si="2"/>
        <v>0</v>
      </c>
      <c r="R18" s="646"/>
      <c r="S18" s="1376">
        <f t="shared" si="11"/>
        <v>0</v>
      </c>
      <c r="T18" s="646"/>
      <c r="U18" s="646"/>
      <c r="V18" s="646"/>
      <c r="W18" s="1376">
        <f t="shared" si="3"/>
        <v>0</v>
      </c>
      <c r="X18" s="646"/>
      <c r="Y18" s="1376">
        <f t="shared" si="12"/>
        <v>0</v>
      </c>
      <c r="Z18" s="1376">
        <f t="shared" si="4"/>
        <v>0</v>
      </c>
      <c r="AA18" s="1376">
        <f t="shared" si="5"/>
        <v>0</v>
      </c>
      <c r="AB18" s="1376">
        <f t="shared" si="6"/>
        <v>0</v>
      </c>
      <c r="AC18" s="1376">
        <f t="shared" si="7"/>
        <v>0</v>
      </c>
      <c r="AD18" s="1376">
        <f t="shared" si="8"/>
        <v>0</v>
      </c>
      <c r="AE18" s="1376">
        <f t="shared" si="9"/>
        <v>0</v>
      </c>
      <c r="AF18" s="1378"/>
      <c r="AG18" s="2675">
        <f t="shared" si="13"/>
        <v>0</v>
      </c>
    </row>
    <row r="19" spans="1:33" s="598" customFormat="1" ht="15" customHeight="1">
      <c r="A19" s="1969"/>
      <c r="B19" s="1375"/>
      <c r="C19" s="1279"/>
      <c r="D19" s="647"/>
      <c r="E19" s="647"/>
      <c r="F19" s="1379"/>
      <c r="G19" s="1379"/>
      <c r="H19" s="1379"/>
      <c r="I19" s="1379"/>
      <c r="J19" s="1379"/>
      <c r="K19" s="1376"/>
      <c r="L19" s="1379"/>
      <c r="M19" s="1376"/>
      <c r="N19" s="1379"/>
      <c r="O19" s="1379"/>
      <c r="P19" s="1379"/>
      <c r="Q19" s="1379"/>
      <c r="R19" s="1379"/>
      <c r="S19" s="1376"/>
      <c r="T19" s="1379"/>
      <c r="U19" s="1379"/>
      <c r="V19" s="1379"/>
      <c r="W19" s="1379"/>
      <c r="X19" s="1379"/>
      <c r="Y19" s="1376"/>
      <c r="Z19" s="1376"/>
      <c r="AA19" s="1376"/>
      <c r="AB19" s="1380"/>
      <c r="AC19" s="1380"/>
      <c r="AD19" s="1380"/>
      <c r="AE19" s="1380"/>
      <c r="AF19" s="1380"/>
      <c r="AG19" s="1970">
        <f t="shared" si="13"/>
        <v>0</v>
      </c>
    </row>
    <row r="20" spans="1:33" s="598" customFormat="1" ht="15" customHeight="1" thickBot="1">
      <c r="A20" s="2921" t="s">
        <v>1192</v>
      </c>
      <c r="B20" s="2922"/>
      <c r="C20" s="2731">
        <f>SUM(C9:C19)</f>
        <v>0</v>
      </c>
      <c r="D20" s="1971"/>
      <c r="E20" s="1971"/>
      <c r="F20" s="1972">
        <f>SUM(F9:F19)</f>
        <v>0</v>
      </c>
      <c r="G20" s="1972">
        <f>SUM(G9:G19)</f>
        <v>0</v>
      </c>
      <c r="H20" s="1972">
        <f>SUM(H9:H19)</f>
        <v>0</v>
      </c>
      <c r="I20" s="1972">
        <f>SUM(I9:I19)</f>
        <v>0</v>
      </c>
      <c r="J20" s="1972">
        <f>SUM(J9:J19)</f>
        <v>0</v>
      </c>
      <c r="K20" s="1972">
        <f t="shared" ref="K20:S20" si="14">SUM(K9:K19)</f>
        <v>0</v>
      </c>
      <c r="L20" s="1972">
        <f>SUM(L9:L19)</f>
        <v>0</v>
      </c>
      <c r="M20" s="1972">
        <f>SUM(M9:M19)</f>
        <v>0</v>
      </c>
      <c r="N20" s="1972">
        <f t="shared" si="14"/>
        <v>0</v>
      </c>
      <c r="O20" s="1972">
        <f>SUM(O9:O19)</f>
        <v>0</v>
      </c>
      <c r="P20" s="1972">
        <f>SUM(P9:P19)</f>
        <v>0</v>
      </c>
      <c r="Q20" s="1972">
        <f t="shared" si="14"/>
        <v>0</v>
      </c>
      <c r="R20" s="1972">
        <f t="shared" si="14"/>
        <v>0</v>
      </c>
      <c r="S20" s="1972">
        <f t="shared" si="14"/>
        <v>0</v>
      </c>
      <c r="T20" s="1972">
        <f t="shared" ref="T20:AG20" si="15">SUM(T9:T19)</f>
        <v>0</v>
      </c>
      <c r="U20" s="1972">
        <f t="shared" si="15"/>
        <v>0</v>
      </c>
      <c r="V20" s="1972">
        <f t="shared" si="15"/>
        <v>0</v>
      </c>
      <c r="W20" s="1972">
        <f t="shared" si="15"/>
        <v>0</v>
      </c>
      <c r="X20" s="1972">
        <f t="shared" si="15"/>
        <v>0</v>
      </c>
      <c r="Y20" s="1972">
        <f t="shared" si="15"/>
        <v>0</v>
      </c>
      <c r="Z20" s="1972">
        <f t="shared" si="15"/>
        <v>0</v>
      </c>
      <c r="AA20" s="1972">
        <f t="shared" si="15"/>
        <v>0</v>
      </c>
      <c r="AB20" s="1972">
        <f t="shared" si="15"/>
        <v>0</v>
      </c>
      <c r="AC20" s="1972">
        <f t="shared" si="15"/>
        <v>0</v>
      </c>
      <c r="AD20" s="1972">
        <f t="shared" si="15"/>
        <v>0</v>
      </c>
      <c r="AE20" s="1972">
        <f t="shared" si="15"/>
        <v>0</v>
      </c>
      <c r="AF20" s="1972">
        <f t="shared" si="15"/>
        <v>0</v>
      </c>
      <c r="AG20" s="1973">
        <f t="shared" si="15"/>
        <v>0</v>
      </c>
    </row>
    <row r="21" spans="1:33" s="430" customFormat="1" ht="15" customHeight="1" thickBot="1">
      <c r="A21" s="1252" t="s">
        <v>2026</v>
      </c>
      <c r="B21" s="1252"/>
    </row>
    <row r="22" spans="1:33" s="430" customFormat="1" ht="12" customHeight="1">
      <c r="A22" s="2931" t="s">
        <v>183</v>
      </c>
      <c r="B22" s="2929" t="s">
        <v>502</v>
      </c>
      <c r="C22" s="2926" t="s">
        <v>57</v>
      </c>
      <c r="D22" s="2927"/>
      <c r="E22" s="2927"/>
      <c r="F22" s="2928"/>
      <c r="G22" s="2935" t="s">
        <v>966</v>
      </c>
      <c r="H22" s="2936"/>
      <c r="I22" s="2936"/>
      <c r="J22" s="2937"/>
    </row>
    <row r="23" spans="1:33" s="430" customFormat="1" ht="12" customHeight="1">
      <c r="A23" s="2932"/>
      <c r="B23" s="2930"/>
      <c r="C23" s="895" t="s">
        <v>370</v>
      </c>
      <c r="D23" s="895" t="s">
        <v>1234</v>
      </c>
      <c r="E23" s="895" t="s">
        <v>1235</v>
      </c>
      <c r="F23" s="895" t="s">
        <v>1001</v>
      </c>
      <c r="G23" s="895" t="s">
        <v>370</v>
      </c>
      <c r="H23" s="895" t="s">
        <v>1234</v>
      </c>
      <c r="I23" s="895" t="s">
        <v>1235</v>
      </c>
      <c r="J23" s="1962" t="s">
        <v>1001</v>
      </c>
    </row>
    <row r="24" spans="1:33" s="430" customFormat="1" ht="12" customHeight="1">
      <c r="A24" s="1305">
        <v>1</v>
      </c>
      <c r="B24" s="1306"/>
      <c r="C24" s="32"/>
      <c r="D24" s="32"/>
      <c r="E24" s="32"/>
      <c r="F24" s="32"/>
      <c r="G24" s="32"/>
      <c r="H24" s="32"/>
      <c r="I24" s="32"/>
      <c r="J24" s="1963"/>
    </row>
    <row r="25" spans="1:33" s="430" customFormat="1" ht="12" customHeight="1">
      <c r="A25" s="1305">
        <v>2</v>
      </c>
      <c r="B25" s="1306"/>
      <c r="C25" s="32"/>
      <c r="D25" s="32"/>
      <c r="E25" s="32"/>
      <c r="F25" s="32"/>
      <c r="G25" s="32"/>
      <c r="H25" s="32"/>
      <c r="I25" s="32"/>
      <c r="J25" s="1963"/>
    </row>
    <row r="26" spans="1:33" s="430" customFormat="1" ht="12" customHeight="1">
      <c r="A26" s="1305">
        <v>3</v>
      </c>
      <c r="B26" s="1306"/>
      <c r="C26" s="32"/>
      <c r="D26" s="32"/>
      <c r="E26" s="32"/>
      <c r="F26" s="32"/>
      <c r="G26" s="32"/>
      <c r="H26" s="32"/>
      <c r="I26" s="32"/>
      <c r="J26" s="1963"/>
    </row>
    <row r="27" spans="1:33" s="430" customFormat="1" ht="12" customHeight="1">
      <c r="A27" s="1305">
        <v>4</v>
      </c>
      <c r="B27" s="1306"/>
      <c r="C27" s="32"/>
      <c r="D27" s="32"/>
      <c r="E27" s="32"/>
      <c r="F27" s="32"/>
      <c r="G27" s="32"/>
      <c r="H27" s="32"/>
      <c r="I27" s="32"/>
      <c r="J27" s="1963"/>
    </row>
    <row r="28" spans="1:33" s="430" customFormat="1" ht="12" customHeight="1">
      <c r="A28" s="1305">
        <v>5</v>
      </c>
      <c r="B28" s="1306"/>
      <c r="C28" s="32"/>
      <c r="D28" s="32"/>
      <c r="E28" s="32"/>
      <c r="F28" s="32"/>
      <c r="G28" s="32"/>
      <c r="H28" s="32"/>
      <c r="I28" s="32"/>
      <c r="J28" s="1963"/>
    </row>
    <row r="29" spans="1:33" s="430" customFormat="1" ht="12" customHeight="1" thickBot="1">
      <c r="A29" s="2933" t="s">
        <v>695</v>
      </c>
      <c r="B29" s="2934"/>
      <c r="C29" s="2732">
        <f>SUM(C24:C28)</f>
        <v>0</v>
      </c>
      <c r="D29" s="1965"/>
      <c r="E29" s="1965"/>
      <c r="F29" s="1965"/>
      <c r="G29" s="2733">
        <f>SUM(G24:G28)</f>
        <v>0</v>
      </c>
      <c r="H29" s="1965"/>
      <c r="I29" s="1964">
        <f>SUM(I24:I28)</f>
        <v>0</v>
      </c>
      <c r="J29" s="1966"/>
    </row>
    <row r="30" spans="1:33" ht="12" customHeight="1">
      <c r="A30" s="2654" t="s">
        <v>2470</v>
      </c>
    </row>
    <row r="31" spans="1:33" ht="12" customHeight="1">
      <c r="A31" s="303" t="s">
        <v>2479</v>
      </c>
    </row>
  </sheetData>
  <sheetProtection formatColumns="0" formatRows="0" deleteRows="0" autoFilter="0"/>
  <mergeCells count="16">
    <mergeCell ref="A2:AG2"/>
    <mergeCell ref="N7:S7"/>
    <mergeCell ref="T7:Y7"/>
    <mergeCell ref="Z7:AG7"/>
    <mergeCell ref="E7:E8"/>
    <mergeCell ref="F7:M7"/>
    <mergeCell ref="A20:B20"/>
    <mergeCell ref="A7:A8"/>
    <mergeCell ref="B7:B8"/>
    <mergeCell ref="C7:C8"/>
    <mergeCell ref="D7:D8"/>
    <mergeCell ref="C22:F22"/>
    <mergeCell ref="B22:B23"/>
    <mergeCell ref="A22:A23"/>
    <mergeCell ref="A29:B29"/>
    <mergeCell ref="G22:J22"/>
  </mergeCells>
  <phoneticPr fontId="5" type="noConversion"/>
  <printOptions horizontalCentered="1"/>
  <pageMargins left="0.31496062992125984" right="0.31496062992125984" top="0.74803149606299213" bottom="0.74803149606299213" header="0.31496062992125984" footer="0.31496062992125984"/>
  <pageSetup paperSize="9" scale="43" fitToHeight="0" orientation="landscape" blackAndWhite="1" verticalDpi="1200" r:id="rId1"/>
  <headerFooter alignWithMargins="0"/>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007AC0"/>
    <pageSetUpPr fitToPage="1"/>
  </sheetPr>
  <dimension ref="A1:I25"/>
  <sheetViews>
    <sheetView showZeros="0" view="pageBreakPreview" zoomScaleSheetLayoutView="100" workbookViewId="0">
      <selection activeCell="G26" sqref="G26"/>
    </sheetView>
  </sheetViews>
  <sheetFormatPr defaultColWidth="9.140625" defaultRowHeight="12" customHeight="1"/>
  <cols>
    <col min="1" max="2" width="11.42578125" style="223" customWidth="1"/>
    <col min="3" max="3" width="9.85546875" style="223" customWidth="1"/>
    <col min="4" max="4" width="21.28515625" style="223" customWidth="1"/>
    <col min="5" max="5" width="20.28515625" style="223" customWidth="1"/>
    <col min="6" max="6" width="21.140625" style="223" customWidth="1"/>
    <col min="7" max="7" width="17.85546875" style="223" customWidth="1"/>
    <col min="8" max="8" width="17.140625" style="223" customWidth="1"/>
    <col min="9" max="9" width="9.140625" style="223" customWidth="1"/>
    <col min="10" max="16384" width="9.140625" style="223"/>
  </cols>
  <sheetData>
    <row r="1" spans="1:9" s="629" customFormat="1" ht="15" customHeight="1">
      <c r="A1" s="2691" t="str">
        <f>HYPERLINK("#资产表审定!A1","返回资产表审定")</f>
        <v>返回资产表审定</v>
      </c>
      <c r="B1" s="2692" t="str">
        <f>HYPERLINK("#资产表原报!A1","返回资产表原报")</f>
        <v>返回资产表原报</v>
      </c>
      <c r="C1" s="567"/>
    </row>
    <row r="2" spans="1:9" s="595" customFormat="1" ht="30" customHeight="1">
      <c r="A2" s="2859" t="s">
        <v>2022</v>
      </c>
      <c r="B2" s="2859"/>
      <c r="C2" s="2859"/>
      <c r="D2" s="2859"/>
      <c r="E2" s="2859"/>
      <c r="F2" s="2859"/>
      <c r="G2" s="2859"/>
      <c r="H2" s="2859"/>
    </row>
    <row r="3" spans="1:9" s="935" customFormat="1" ht="11.25">
      <c r="A3" s="943"/>
      <c r="B3" s="943"/>
      <c r="C3" s="943"/>
      <c r="D3" s="943"/>
      <c r="E3" s="943"/>
      <c r="F3" s="943"/>
      <c r="G3" s="943"/>
      <c r="H3" s="944" t="str">
        <f>"单位："&amp;表头!$C$5</f>
        <v>单位：人民币元</v>
      </c>
    </row>
    <row r="4" spans="1:9" s="951" customFormat="1">
      <c r="A4" s="1155" t="str">
        <f>"客户："&amp;表头!C3</f>
        <v>客户：</v>
      </c>
      <c r="B4" s="1155"/>
      <c r="C4" s="1155"/>
      <c r="D4" s="946"/>
      <c r="E4" s="948" t="str">
        <f>"编制人员："&amp;表头!$C$6</f>
        <v>编制人员：</v>
      </c>
      <c r="F4" s="1312"/>
      <c r="G4" s="949" t="s">
        <v>1460</v>
      </c>
      <c r="H4" s="2085" t="s">
        <v>68</v>
      </c>
    </row>
    <row r="5" spans="1:9" s="951" customFormat="1" ht="11.25">
      <c r="A5" s="1155" t="str">
        <f>"报表截止日："&amp;TEXT(表头!C4,"yyyy-mm-dd")</f>
        <v>报表截止日：2019-12-31</v>
      </c>
      <c r="B5" s="1155"/>
      <c r="C5" s="1155"/>
      <c r="D5" s="946"/>
      <c r="E5" s="948" t="str">
        <f>"会计主管："&amp;表头!$C$7</f>
        <v>会计主管：</v>
      </c>
      <c r="F5" s="946"/>
      <c r="G5" s="949" t="s">
        <v>1461</v>
      </c>
      <c r="H5" s="946"/>
    </row>
    <row r="6" spans="1:9" s="306" customFormat="1" ht="12.75" customHeight="1" thickBot="1">
      <c r="A6" s="14"/>
      <c r="B6" s="14"/>
      <c r="C6" s="14"/>
      <c r="D6" s="14"/>
      <c r="E6" s="14"/>
      <c r="F6" s="14"/>
      <c r="G6" s="14"/>
      <c r="H6" s="14"/>
    </row>
    <row r="7" spans="1:9" s="517" customFormat="1" ht="19.7" customHeight="1">
      <c r="A7" s="2857" t="s">
        <v>958</v>
      </c>
      <c r="B7" s="2855"/>
      <c r="C7" s="2855"/>
      <c r="D7" s="2315" t="s">
        <v>959</v>
      </c>
      <c r="E7" s="2315" t="s">
        <v>960</v>
      </c>
      <c r="F7" s="2315" t="s">
        <v>961</v>
      </c>
      <c r="G7" s="2855" t="s">
        <v>962</v>
      </c>
      <c r="H7" s="2860" t="s">
        <v>7</v>
      </c>
      <c r="I7" s="515"/>
    </row>
    <row r="8" spans="1:9" s="311" customFormat="1" ht="30" customHeight="1">
      <c r="A8" s="2858"/>
      <c r="B8" s="2856"/>
      <c r="C8" s="2856"/>
      <c r="D8" s="498" t="s">
        <v>963</v>
      </c>
      <c r="E8" s="498" t="s">
        <v>964</v>
      </c>
      <c r="F8" s="498" t="s">
        <v>965</v>
      </c>
      <c r="G8" s="2856"/>
      <c r="H8" s="2861"/>
      <c r="I8" s="225"/>
    </row>
    <row r="9" spans="1:9" s="311" customFormat="1" ht="15" customHeight="1">
      <c r="A9" s="2862" t="s">
        <v>977</v>
      </c>
      <c r="B9" s="2863" t="s">
        <v>978</v>
      </c>
      <c r="C9" s="2863"/>
      <c r="D9" s="1235"/>
      <c r="E9" s="1235"/>
      <c r="F9" s="1235"/>
      <c r="G9" s="1240">
        <f>SUM(D9:F9)</f>
        <v>0</v>
      </c>
      <c r="H9" s="2348"/>
      <c r="I9" s="225"/>
    </row>
    <row r="10" spans="1:9" s="311" customFormat="1" ht="15" customHeight="1">
      <c r="A10" s="2862"/>
      <c r="B10" s="2863" t="s">
        <v>1141</v>
      </c>
      <c r="C10" s="2863"/>
      <c r="D10" s="1316"/>
      <c r="E10" s="1316"/>
      <c r="F10" s="1316"/>
      <c r="G10" s="1240">
        <f t="shared" ref="G10:G23" si="0">SUM(D10:F10)</f>
        <v>0</v>
      </c>
      <c r="H10" s="2348"/>
      <c r="I10" s="225"/>
    </row>
    <row r="11" spans="1:9" s="312" customFormat="1" ht="15" customHeight="1">
      <c r="A11" s="2862"/>
      <c r="B11" s="2863" t="s">
        <v>979</v>
      </c>
      <c r="C11" s="2863"/>
      <c r="D11" s="1326">
        <f>D9+D10</f>
        <v>0</v>
      </c>
      <c r="E11" s="1326">
        <f t="shared" ref="E11:F11" si="1">E9+E10</f>
        <v>0</v>
      </c>
      <c r="F11" s="1326">
        <f t="shared" si="1"/>
        <v>0</v>
      </c>
      <c r="G11" s="1326">
        <f t="shared" si="0"/>
        <v>0</v>
      </c>
      <c r="H11" s="2349"/>
      <c r="I11" s="314"/>
    </row>
    <row r="12" spans="1:9" s="311" customFormat="1" ht="15" customHeight="1">
      <c r="A12" s="2862" t="s">
        <v>980</v>
      </c>
      <c r="B12" s="499" t="s">
        <v>2637</v>
      </c>
      <c r="C12" s="499"/>
      <c r="D12" s="1240">
        <f>-D13-D14+D16</f>
        <v>0</v>
      </c>
      <c r="E12" s="1240">
        <f>-E14+E15-E16+E13</f>
        <v>0</v>
      </c>
      <c r="F12" s="1240">
        <f>F14-F15-F16</f>
        <v>0</v>
      </c>
      <c r="G12" s="1240">
        <f>SUM(D12:F12)</f>
        <v>0</v>
      </c>
      <c r="H12" s="2350"/>
      <c r="I12" s="225"/>
    </row>
    <row r="13" spans="1:9" s="311" customFormat="1" ht="15" customHeight="1">
      <c r="A13" s="2862"/>
      <c r="B13" s="499" t="s">
        <v>973</v>
      </c>
      <c r="C13" s="499"/>
      <c r="D13" s="1235"/>
      <c r="E13" s="1235"/>
      <c r="F13" s="943"/>
      <c r="G13" s="1240">
        <f>SUM(D13:F13)</f>
        <v>0</v>
      </c>
      <c r="H13" s="2348"/>
      <c r="I13" s="225"/>
    </row>
    <row r="14" spans="1:9" s="311" customFormat="1" ht="15" customHeight="1">
      <c r="A14" s="2862"/>
      <c r="B14" s="2103" t="s">
        <v>974</v>
      </c>
      <c r="C14" s="2103"/>
      <c r="D14" s="1235"/>
      <c r="E14" s="1235"/>
      <c r="F14" s="1235"/>
      <c r="G14" s="1240">
        <f>SUM(D14:F14)</f>
        <v>0</v>
      </c>
      <c r="H14" s="2348"/>
      <c r="I14" s="225"/>
    </row>
    <row r="15" spans="1:9" s="311" customFormat="1" ht="15" customHeight="1">
      <c r="A15" s="2862"/>
      <c r="B15" s="2103" t="s">
        <v>975</v>
      </c>
      <c r="C15" s="2103"/>
      <c r="D15" s="943"/>
      <c r="E15" s="1235"/>
      <c r="F15" s="1235"/>
      <c r="G15" s="1240">
        <f t="shared" si="0"/>
        <v>0</v>
      </c>
      <c r="H15" s="2348"/>
      <c r="I15" s="225"/>
    </row>
    <row r="16" spans="1:9" s="311" customFormat="1" ht="15" customHeight="1">
      <c r="A16" s="2862"/>
      <c r="B16" s="2103" t="s">
        <v>976</v>
      </c>
      <c r="C16" s="2103"/>
      <c r="D16" s="1235"/>
      <c r="E16" s="1235"/>
      <c r="F16" s="1235"/>
      <c r="G16" s="1240">
        <f>SUM(D16:F16)</f>
        <v>0</v>
      </c>
      <c r="H16" s="2348"/>
      <c r="I16" s="225"/>
    </row>
    <row r="17" spans="1:9" s="311" customFormat="1" ht="15" customHeight="1">
      <c r="A17" s="2862"/>
      <c r="B17" s="2869" t="s">
        <v>2639</v>
      </c>
      <c r="C17" s="2870"/>
      <c r="D17" s="2728">
        <f>D11+D12</f>
        <v>0</v>
      </c>
      <c r="E17" s="2728">
        <f>E11+E12</f>
        <v>0</v>
      </c>
      <c r="F17" s="2728">
        <f t="shared" ref="F17" si="2">F11+F12</f>
        <v>0</v>
      </c>
      <c r="G17" s="1240">
        <f>SUM(D17:F17)</f>
        <v>0</v>
      </c>
      <c r="H17" s="2348"/>
      <c r="I17" s="225"/>
    </row>
    <row r="18" spans="1:9" s="311" customFormat="1" ht="15" customHeight="1">
      <c r="A18" s="2862"/>
      <c r="B18" s="2863" t="s">
        <v>967</v>
      </c>
      <c r="C18" s="2863"/>
      <c r="D18" s="1235"/>
      <c r="E18" s="1235"/>
      <c r="F18" s="1235"/>
      <c r="G18" s="1240">
        <f t="shared" si="0"/>
        <v>0</v>
      </c>
      <c r="H18" s="2348"/>
      <c r="I18" s="225"/>
    </row>
    <row r="19" spans="1:9" s="311" customFormat="1" ht="15" customHeight="1">
      <c r="A19" s="2862"/>
      <c r="B19" s="2863" t="s">
        <v>968</v>
      </c>
      <c r="C19" s="2863"/>
      <c r="D19" s="1235"/>
      <c r="E19" s="1235"/>
      <c r="F19" s="1235"/>
      <c r="G19" s="1240">
        <f t="shared" si="0"/>
        <v>0</v>
      </c>
      <c r="H19" s="2348"/>
      <c r="I19" s="225"/>
    </row>
    <row r="20" spans="1:9" s="311" customFormat="1" ht="15" customHeight="1">
      <c r="A20" s="2862"/>
      <c r="B20" s="2863" t="s">
        <v>969</v>
      </c>
      <c r="C20" s="2863"/>
      <c r="D20" s="1235"/>
      <c r="E20" s="1235"/>
      <c r="F20" s="1235"/>
      <c r="G20" s="1240">
        <f t="shared" si="0"/>
        <v>0</v>
      </c>
      <c r="H20" s="2348"/>
      <c r="I20" s="225"/>
    </row>
    <row r="21" spans="1:9" s="311" customFormat="1" ht="15" customHeight="1">
      <c r="A21" s="2862"/>
      <c r="B21" s="2863" t="s">
        <v>970</v>
      </c>
      <c r="C21" s="2863"/>
      <c r="D21" s="1182"/>
      <c r="E21" s="1182"/>
      <c r="F21" s="1182"/>
      <c r="G21" s="1240">
        <f t="shared" si="0"/>
        <v>0</v>
      </c>
      <c r="H21" s="2348"/>
      <c r="I21" s="225"/>
    </row>
    <row r="22" spans="1:9" s="311" customFormat="1" ht="15" customHeight="1">
      <c r="A22" s="2862"/>
      <c r="B22" s="2863" t="s">
        <v>971</v>
      </c>
      <c r="C22" s="2863"/>
      <c r="D22" s="1182"/>
      <c r="E22" s="1182"/>
      <c r="F22" s="1182"/>
      <c r="G22" s="1240">
        <f t="shared" si="0"/>
        <v>0</v>
      </c>
      <c r="H22" s="2348"/>
      <c r="I22" s="225"/>
    </row>
    <row r="23" spans="1:9" ht="15" customHeight="1">
      <c r="A23" s="2862" t="s">
        <v>981</v>
      </c>
      <c r="B23" s="2863" t="s">
        <v>972</v>
      </c>
      <c r="C23" s="2863"/>
      <c r="D23" s="1317">
        <f>D17+D18-D19-D20-D21+D22</f>
        <v>0</v>
      </c>
      <c r="E23" s="1317">
        <f t="shared" ref="E23" si="3">E17+E18-E19-E20-E21+E22</f>
        <v>0</v>
      </c>
      <c r="F23" s="1317">
        <f>F17+F18-F19-F20-F21+F22</f>
        <v>0</v>
      </c>
      <c r="G23" s="1240">
        <f t="shared" si="0"/>
        <v>0</v>
      </c>
      <c r="H23" s="2351"/>
      <c r="I23" s="225"/>
    </row>
    <row r="24" spans="1:9" ht="15" customHeight="1">
      <c r="A24" s="2862"/>
      <c r="B24" s="2863" t="s">
        <v>827</v>
      </c>
      <c r="C24" s="2863"/>
      <c r="D24" s="1316"/>
      <c r="E24" s="1316"/>
      <c r="F24" s="1316"/>
      <c r="G24" s="1240">
        <f>SUM(D24:F24)</f>
        <v>0</v>
      </c>
      <c r="H24" s="2348"/>
    </row>
    <row r="25" spans="1:9" s="293" customFormat="1" ht="12" customHeight="1" thickBot="1">
      <c r="A25" s="2864"/>
      <c r="B25" s="2885" t="s">
        <v>929</v>
      </c>
      <c r="C25" s="2885"/>
      <c r="D25" s="2346">
        <f>D23+D24</f>
        <v>0</v>
      </c>
      <c r="E25" s="2346">
        <f t="shared" ref="E25" si="4">E23+E24</f>
        <v>0</v>
      </c>
      <c r="F25" s="2346">
        <f>F23+F24</f>
        <v>0</v>
      </c>
      <c r="G25" s="2346">
        <f>G23+G24</f>
        <v>0</v>
      </c>
      <c r="H25" s="2352"/>
    </row>
  </sheetData>
  <sheetProtection formatColumns="0" formatRows="0" deleteRows="0" autoFilter="0"/>
  <mergeCells count="19">
    <mergeCell ref="A12:A22"/>
    <mergeCell ref="B18:C18"/>
    <mergeCell ref="B19:C19"/>
    <mergeCell ref="B20:C20"/>
    <mergeCell ref="A23:A25"/>
    <mergeCell ref="B23:C23"/>
    <mergeCell ref="B24:C24"/>
    <mergeCell ref="B25:C25"/>
    <mergeCell ref="B21:C21"/>
    <mergeCell ref="B22:C22"/>
    <mergeCell ref="B17:C17"/>
    <mergeCell ref="A2:H2"/>
    <mergeCell ref="A7:C8"/>
    <mergeCell ref="G7:G8"/>
    <mergeCell ref="H7:H8"/>
    <mergeCell ref="A9:A11"/>
    <mergeCell ref="B9:C9"/>
    <mergeCell ref="B10:C10"/>
    <mergeCell ref="B11:C11"/>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007AC0"/>
    <pageSetUpPr fitToPage="1"/>
  </sheetPr>
  <dimension ref="A1:W17"/>
  <sheetViews>
    <sheetView showZeros="0" view="pageBreakPreview" zoomScaleNormal="100" zoomScaleSheetLayoutView="100" workbookViewId="0">
      <pane xSplit="1" ySplit="7" topLeftCell="D8" activePane="bottomRight" state="frozen"/>
      <selection activeCell="I9" sqref="I9"/>
      <selection pane="topRight" activeCell="I9" sqref="I9"/>
      <selection pane="bottomLeft" activeCell="I9" sqref="I9"/>
      <selection pane="bottomRight" activeCell="T7" sqref="T7:W8"/>
    </sheetView>
  </sheetViews>
  <sheetFormatPr defaultColWidth="9.140625" defaultRowHeight="12" customHeight="1"/>
  <cols>
    <col min="1" max="1" width="5.7109375" style="322" customWidth="1"/>
    <col min="2" max="2" width="24.7109375" style="322" customWidth="1"/>
    <col min="3" max="3" width="16.7109375" style="322" customWidth="1"/>
    <col min="4" max="4" width="8.7109375" style="322" customWidth="1"/>
    <col min="5" max="16" width="12.7109375" style="323" customWidth="1"/>
    <col min="17" max="17" width="9.42578125" style="322" customWidth="1"/>
    <col min="18" max="18" width="12.7109375" style="322" customWidth="1"/>
    <col min="19" max="19" width="9.140625" style="322"/>
    <col min="20" max="22" width="14.85546875" style="322" bestFit="1" customWidth="1"/>
    <col min="23" max="16384" width="9.140625" style="322"/>
  </cols>
  <sheetData>
    <row r="1" spans="1:23" s="640" customFormat="1" ht="15" customHeight="1">
      <c r="A1" s="2691" t="str">
        <f>HYPERLINK("#资产表审定!A1","返回资产表审定")</f>
        <v>返回资产表审定</v>
      </c>
      <c r="B1" s="2692" t="str">
        <f>HYPERLINK("#资产表原报!A1","返回资产表原报")</f>
        <v>返回资产表原报</v>
      </c>
      <c r="E1" s="659"/>
      <c r="F1" s="659"/>
      <c r="G1" s="659"/>
      <c r="H1" s="659"/>
      <c r="I1" s="659"/>
      <c r="J1" s="659"/>
      <c r="K1" s="659"/>
      <c r="L1" s="659"/>
      <c r="M1" s="659"/>
      <c r="N1" s="659"/>
      <c r="O1" s="659"/>
      <c r="P1" s="659"/>
    </row>
    <row r="2" spans="1:23" s="654" customFormat="1" ht="30" customHeight="1">
      <c r="A2" s="658" t="s">
        <v>2015</v>
      </c>
      <c r="B2" s="658"/>
      <c r="C2" s="658"/>
      <c r="D2" s="658"/>
      <c r="E2" s="658"/>
      <c r="F2" s="658"/>
      <c r="G2" s="658"/>
      <c r="H2" s="658"/>
      <c r="I2" s="658"/>
      <c r="J2" s="658"/>
      <c r="K2" s="658"/>
      <c r="L2" s="658"/>
      <c r="M2" s="658"/>
      <c r="N2" s="658"/>
      <c r="O2" s="658"/>
      <c r="P2" s="658"/>
      <c r="Q2" s="658"/>
      <c r="R2" s="658"/>
    </row>
    <row r="3" spans="1:23" s="663" customFormat="1" ht="11.25">
      <c r="A3" s="1053"/>
      <c r="B3" s="1053"/>
      <c r="C3" s="1053"/>
      <c r="D3" s="1053"/>
      <c r="E3" s="1221"/>
      <c r="F3" s="1221"/>
      <c r="G3" s="1221"/>
      <c r="H3" s="1221"/>
      <c r="I3" s="1221"/>
      <c r="J3" s="1221"/>
      <c r="K3" s="1221"/>
      <c r="L3" s="1221"/>
      <c r="M3" s="1386"/>
      <c r="N3" s="1386"/>
      <c r="O3" s="1386"/>
      <c r="P3" s="1386"/>
      <c r="Q3" s="1386"/>
      <c r="R3" s="944" t="str">
        <f>"单位："&amp;表头!$C$5</f>
        <v>单位：人民币元</v>
      </c>
    </row>
    <row r="4" spans="1:23" s="958" customFormat="1">
      <c r="A4" s="1155" t="str">
        <f>"客户："&amp;表头!C3</f>
        <v>客户：</v>
      </c>
      <c r="B4" s="1372"/>
      <c r="C4" s="1387"/>
      <c r="D4" s="1387"/>
      <c r="E4" s="1221"/>
      <c r="F4" s="1221"/>
      <c r="G4" s="1221"/>
      <c r="H4" s="1221"/>
      <c r="I4" s="1221"/>
      <c r="J4" s="948" t="str">
        <f>"编制人员："&amp;表头!$C$6</f>
        <v>编制人员：</v>
      </c>
      <c r="K4" s="948"/>
      <c r="L4" s="948"/>
      <c r="M4" s="1388"/>
      <c r="N4" s="1388"/>
      <c r="O4" s="1389"/>
      <c r="P4" s="1389"/>
      <c r="Q4" s="1388" t="s">
        <v>1460</v>
      </c>
      <c r="R4" s="2027" t="s">
        <v>2123</v>
      </c>
    </row>
    <row r="5" spans="1:23" s="958" customFormat="1" ht="11.25">
      <c r="A5" s="1155" t="str">
        <f>"报表截止日："&amp;TEXT(表头!C4,"yyyy-mm-dd")</f>
        <v>报表截止日：2019-12-31</v>
      </c>
      <c r="B5" s="1372"/>
      <c r="C5" s="1387"/>
      <c r="D5" s="1387"/>
      <c r="E5" s="1221"/>
      <c r="F5" s="1221"/>
      <c r="G5" s="1221"/>
      <c r="H5" s="1221"/>
      <c r="I5" s="1221"/>
      <c r="J5" s="948" t="str">
        <f>"会计主管："&amp;表头!$C$7</f>
        <v>会计主管：</v>
      </c>
      <c r="K5" s="948"/>
      <c r="L5" s="948"/>
      <c r="M5" s="1388"/>
      <c r="N5" s="1388"/>
      <c r="O5" s="1389"/>
      <c r="P5" s="1389"/>
      <c r="Q5" s="1388" t="s">
        <v>1461</v>
      </c>
      <c r="R5" s="955"/>
    </row>
    <row r="6" spans="1:23" s="301" customFormat="1" ht="8.1" customHeight="1" thickBot="1">
      <c r="A6" s="16"/>
      <c r="B6" s="16"/>
      <c r="C6" s="16"/>
      <c r="D6" s="16"/>
      <c r="E6" s="16"/>
      <c r="F6" s="16"/>
      <c r="G6" s="16"/>
      <c r="H6" s="16"/>
      <c r="I6" s="16"/>
      <c r="J6" s="16"/>
      <c r="K6" s="16"/>
      <c r="L6" s="16"/>
      <c r="M6" s="16"/>
      <c r="N6" s="16"/>
      <c r="O6" s="16"/>
      <c r="P6" s="16"/>
      <c r="Q6" s="16"/>
      <c r="R6" s="16"/>
    </row>
    <row r="7" spans="1:23" s="1335" customFormat="1" ht="22.5">
      <c r="A7" s="1018" t="s">
        <v>398</v>
      </c>
      <c r="B7" s="1019" t="s">
        <v>1166</v>
      </c>
      <c r="C7" s="1019" t="s">
        <v>2044</v>
      </c>
      <c r="D7" s="1019" t="s">
        <v>1596</v>
      </c>
      <c r="E7" s="1392" t="s">
        <v>137</v>
      </c>
      <c r="F7" s="1392" t="s">
        <v>996</v>
      </c>
      <c r="G7" s="1392" t="s">
        <v>982</v>
      </c>
      <c r="H7" s="1392" t="s">
        <v>136</v>
      </c>
      <c r="I7" s="1392" t="s">
        <v>214</v>
      </c>
      <c r="J7" s="1392" t="s">
        <v>972</v>
      </c>
      <c r="K7" s="1392" t="s">
        <v>986</v>
      </c>
      <c r="L7" s="1392" t="s">
        <v>987</v>
      </c>
      <c r="M7" s="1392" t="s">
        <v>1642</v>
      </c>
      <c r="N7" s="1392" t="s">
        <v>1643</v>
      </c>
      <c r="O7" s="1392" t="s">
        <v>1644</v>
      </c>
      <c r="P7" s="1392" t="s">
        <v>1645</v>
      </c>
      <c r="Q7" s="1019" t="s">
        <v>1646</v>
      </c>
      <c r="R7" s="1031" t="s">
        <v>1246</v>
      </c>
      <c r="T7" s="616" t="s">
        <v>2618</v>
      </c>
      <c r="U7" s="616" t="s">
        <v>2619</v>
      </c>
      <c r="V7" s="616" t="s">
        <v>2620</v>
      </c>
      <c r="W7" s="616" t="s">
        <v>2621</v>
      </c>
    </row>
    <row r="8" spans="1:23" s="327" customFormat="1" ht="15" customHeight="1">
      <c r="A8" s="1243">
        <v>1</v>
      </c>
      <c r="B8" s="1254"/>
      <c r="C8" s="1367"/>
      <c r="D8" s="1254"/>
      <c r="E8" s="68"/>
      <c r="F8" s="511"/>
      <c r="G8" s="512">
        <f>E8+F8</f>
        <v>0</v>
      </c>
      <c r="H8" s="68"/>
      <c r="I8" s="68"/>
      <c r="J8" s="69">
        <f>E8+H8-I8</f>
        <v>0</v>
      </c>
      <c r="K8" s="511"/>
      <c r="L8" s="512">
        <f>J8+K8</f>
        <v>0</v>
      </c>
      <c r="M8" s="68"/>
      <c r="N8" s="68"/>
      <c r="O8" s="68"/>
      <c r="P8" s="68"/>
      <c r="Q8" s="29"/>
      <c r="R8" s="1393"/>
      <c r="S8" s="331"/>
      <c r="T8" s="331">
        <f>E8-M8-N8-O8-P8</f>
        <v>0</v>
      </c>
      <c r="U8" s="331">
        <f>G8-M8-N8-O8-P8</f>
        <v>0</v>
      </c>
      <c r="V8" s="331">
        <f>J8-M8-N8-O8-P8</f>
        <v>0</v>
      </c>
      <c r="W8" s="331">
        <f>L8-M8-N8-O8-P8</f>
        <v>0</v>
      </c>
    </row>
    <row r="9" spans="1:23" s="327" customFormat="1" ht="15" customHeight="1">
      <c r="A9" s="1243">
        <v>2</v>
      </c>
      <c r="B9" s="1254"/>
      <c r="C9" s="1367"/>
      <c r="D9" s="1254"/>
      <c r="E9" s="68"/>
      <c r="F9" s="511"/>
      <c r="G9" s="512">
        <f>E9+F9</f>
        <v>0</v>
      </c>
      <c r="H9" s="68"/>
      <c r="I9" s="68"/>
      <c r="J9" s="69">
        <f>E9+H9-I9</f>
        <v>0</v>
      </c>
      <c r="K9" s="511"/>
      <c r="L9" s="512">
        <f>J9+K9</f>
        <v>0</v>
      </c>
      <c r="M9" s="68"/>
      <c r="N9" s="68"/>
      <c r="O9" s="68"/>
      <c r="P9" s="68"/>
      <c r="Q9" s="29"/>
      <c r="R9" s="1393"/>
      <c r="S9" s="331"/>
      <c r="T9" s="331">
        <f t="shared" ref="T9:T14" si="0">E9-M9-N9-O9-P9</f>
        <v>0</v>
      </c>
      <c r="U9" s="331">
        <f t="shared" ref="U9:U14" si="1">G9-M9-N9-O9-P9</f>
        <v>0</v>
      </c>
      <c r="V9" s="331">
        <f t="shared" ref="V9:V14" si="2">J9-M9-N9-O9-P9</f>
        <v>0</v>
      </c>
      <c r="W9" s="331">
        <f t="shared" ref="W9:W14" si="3">L9-M9-N9-O9-P9</f>
        <v>0</v>
      </c>
    </row>
    <row r="10" spans="1:23" s="327" customFormat="1" ht="15" customHeight="1">
      <c r="A10" s="1243">
        <v>3</v>
      </c>
      <c r="B10" s="1254"/>
      <c r="C10" s="1367"/>
      <c r="D10" s="1254"/>
      <c r="E10" s="68"/>
      <c r="F10" s="511"/>
      <c r="G10" s="512">
        <f>E10+F10</f>
        <v>0</v>
      </c>
      <c r="H10" s="68"/>
      <c r="I10" s="68"/>
      <c r="J10" s="69">
        <f>E10+H10-I10</f>
        <v>0</v>
      </c>
      <c r="K10" s="511"/>
      <c r="L10" s="512">
        <f>J10+K10</f>
        <v>0</v>
      </c>
      <c r="M10" s="68"/>
      <c r="N10" s="68"/>
      <c r="O10" s="68"/>
      <c r="P10" s="68"/>
      <c r="Q10" s="29"/>
      <c r="R10" s="1393"/>
      <c r="S10" s="331"/>
      <c r="T10" s="331">
        <f t="shared" si="0"/>
        <v>0</v>
      </c>
      <c r="U10" s="331">
        <f t="shared" si="1"/>
        <v>0</v>
      </c>
      <c r="V10" s="331">
        <f t="shared" si="2"/>
        <v>0</v>
      </c>
      <c r="W10" s="331">
        <f t="shared" si="3"/>
        <v>0</v>
      </c>
    </row>
    <row r="11" spans="1:23" s="327" customFormat="1" ht="15" customHeight="1">
      <c r="A11" s="1243">
        <v>4</v>
      </c>
      <c r="B11" s="1254"/>
      <c r="C11" s="1367"/>
      <c r="D11" s="1254"/>
      <c r="E11" s="68"/>
      <c r="F11" s="511"/>
      <c r="G11" s="512">
        <f>E11+F11</f>
        <v>0</v>
      </c>
      <c r="H11" s="68"/>
      <c r="I11" s="68"/>
      <c r="J11" s="69">
        <f>E11+H11-I11</f>
        <v>0</v>
      </c>
      <c r="K11" s="511"/>
      <c r="L11" s="512">
        <f>J11+K11</f>
        <v>0</v>
      </c>
      <c r="M11" s="68"/>
      <c r="N11" s="68"/>
      <c r="O11" s="68"/>
      <c r="P11" s="68"/>
      <c r="Q11" s="29"/>
      <c r="R11" s="1393"/>
      <c r="S11" s="331"/>
      <c r="T11" s="331">
        <f t="shared" si="0"/>
        <v>0</v>
      </c>
      <c r="U11" s="331">
        <f t="shared" si="1"/>
        <v>0</v>
      </c>
      <c r="V11" s="331">
        <f t="shared" si="2"/>
        <v>0</v>
      </c>
      <c r="W11" s="331">
        <f t="shared" si="3"/>
        <v>0</v>
      </c>
    </row>
    <row r="12" spans="1:23" s="327" customFormat="1" ht="15" customHeight="1">
      <c r="A12" s="1243">
        <v>5</v>
      </c>
      <c r="B12" s="1254"/>
      <c r="C12" s="1367"/>
      <c r="D12" s="1254"/>
      <c r="E12" s="68"/>
      <c r="F12" s="511"/>
      <c r="G12" s="512">
        <f>E12+F12</f>
        <v>0</v>
      </c>
      <c r="H12" s="68"/>
      <c r="I12" s="68"/>
      <c r="J12" s="69">
        <f>E12+H12-I12</f>
        <v>0</v>
      </c>
      <c r="K12" s="511"/>
      <c r="L12" s="512">
        <f>J12+K12</f>
        <v>0</v>
      </c>
      <c r="M12" s="68"/>
      <c r="N12" s="68"/>
      <c r="O12" s="68"/>
      <c r="P12" s="68"/>
      <c r="Q12" s="29"/>
      <c r="R12" s="1393"/>
      <c r="S12" s="331"/>
      <c r="T12" s="331">
        <f t="shared" si="0"/>
        <v>0</v>
      </c>
      <c r="U12" s="331">
        <f t="shared" si="1"/>
        <v>0</v>
      </c>
      <c r="V12" s="331">
        <f t="shared" si="2"/>
        <v>0</v>
      </c>
      <c r="W12" s="331">
        <f t="shared" si="3"/>
        <v>0</v>
      </c>
    </row>
    <row r="13" spans="1:23" ht="15" customHeight="1">
      <c r="A13" s="1358"/>
      <c r="B13" s="1359"/>
      <c r="C13" s="1359"/>
      <c r="D13" s="1359"/>
      <c r="E13" s="31"/>
      <c r="F13" s="31"/>
      <c r="G13" s="31"/>
      <c r="H13" s="31"/>
      <c r="I13" s="31"/>
      <c r="J13" s="31"/>
      <c r="K13" s="31"/>
      <c r="L13" s="31"/>
      <c r="M13" s="31"/>
      <c r="N13" s="31"/>
      <c r="O13" s="31"/>
      <c r="P13" s="31"/>
      <c r="Q13" s="50"/>
      <c r="R13" s="1394"/>
      <c r="S13" s="331"/>
      <c r="T13" s="331">
        <f t="shared" si="0"/>
        <v>0</v>
      </c>
      <c r="U13" s="331">
        <f t="shared" si="1"/>
        <v>0</v>
      </c>
      <c r="V13" s="331">
        <f t="shared" si="2"/>
        <v>0</v>
      </c>
      <c r="W13" s="331">
        <f t="shared" si="3"/>
        <v>0</v>
      </c>
    </row>
    <row r="14" spans="1:23" ht="15" customHeight="1" thickBot="1">
      <c r="A14" s="1390" t="s">
        <v>220</v>
      </c>
      <c r="B14" s="1391"/>
      <c r="C14" s="1391"/>
      <c r="D14" s="1391"/>
      <c r="E14" s="166">
        <f>SUM(E8:E13)</f>
        <v>0</v>
      </c>
      <c r="F14" s="166">
        <f t="shared" ref="F14:M14" si="4">SUM(F8:F13)</f>
        <v>0</v>
      </c>
      <c r="G14" s="166">
        <f>SUM(G8:G13)</f>
        <v>0</v>
      </c>
      <c r="H14" s="166">
        <f t="shared" si="4"/>
        <v>0</v>
      </c>
      <c r="I14" s="166">
        <f t="shared" si="4"/>
        <v>0</v>
      </c>
      <c r="J14" s="166">
        <f t="shared" si="4"/>
        <v>0</v>
      </c>
      <c r="K14" s="166">
        <f>SUM(K8:K13)</f>
        <v>0</v>
      </c>
      <c r="L14" s="166">
        <f t="shared" si="4"/>
        <v>0</v>
      </c>
      <c r="M14" s="166">
        <f t="shared" si="4"/>
        <v>0</v>
      </c>
      <c r="N14" s="166">
        <f t="shared" ref="N14:P14" si="5">SUM(N8:N13)</f>
        <v>0</v>
      </c>
      <c r="O14" s="166">
        <f t="shared" si="5"/>
        <v>0</v>
      </c>
      <c r="P14" s="166">
        <f t="shared" si="5"/>
        <v>0</v>
      </c>
      <c r="Q14" s="53"/>
      <c r="R14" s="1395"/>
      <c r="S14" s="331"/>
      <c r="T14" s="331">
        <f t="shared" si="0"/>
        <v>0</v>
      </c>
      <c r="U14" s="331">
        <f t="shared" si="1"/>
        <v>0</v>
      </c>
      <c r="V14" s="331">
        <f t="shared" si="2"/>
        <v>0</v>
      </c>
      <c r="W14" s="331">
        <f t="shared" si="3"/>
        <v>0</v>
      </c>
    </row>
    <row r="15" spans="1:23" ht="15" customHeight="1">
      <c r="A15" s="322" t="s">
        <v>178</v>
      </c>
    </row>
    <row r="16" spans="1:23" ht="15" customHeight="1">
      <c r="A16" s="322" t="s">
        <v>2500</v>
      </c>
    </row>
    <row r="17" spans="1:1" ht="15" customHeight="1">
      <c r="A17" s="322" t="s">
        <v>2414</v>
      </c>
    </row>
  </sheetData>
  <phoneticPr fontId="5" type="noConversion"/>
  <dataValidations count="2">
    <dataValidation type="list" allowBlank="1" showInputMessage="1" showErrorMessage="1" sqref="D8:D12">
      <formula1>"是,否"</formula1>
    </dataValidation>
    <dataValidation type="list" allowBlank="1" showInputMessage="1" showErrorMessage="1" sqref="C8:C12">
      <formula1>"融资租赁,分期收款销售商品,分期收款提供劳务,其他"</formula1>
    </dataValidation>
  </dataValidations>
  <printOptions horizontalCentered="1"/>
  <pageMargins left="0.39370078740157483" right="0.39370078740157483" top="0.74803149606299213" bottom="0.74803149606299213" header="0.31496062992125984" footer="0.31496062992125984"/>
  <pageSetup paperSize="9" scale="67" fitToHeight="0" orientation="landscape" blackAndWhite="1" verticalDpi="1200" r:id="rId1"/>
  <headerFooter alignWithMargins="0"/>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7AC0"/>
    <pageSetUpPr fitToPage="1"/>
  </sheetPr>
  <dimension ref="A1:AC18"/>
  <sheetViews>
    <sheetView showZeros="0" view="pageBreakPreview" zoomScaleNormal="100" zoomScaleSheetLayoutView="100" workbookViewId="0">
      <pane xSplit="1" ySplit="7" topLeftCell="H8" activePane="bottomRight" state="frozen"/>
      <selection activeCell="I9" sqref="I9"/>
      <selection pane="topRight" activeCell="I9" sqref="I9"/>
      <selection pane="bottomLeft" activeCell="I9" sqref="I9"/>
      <selection pane="bottomRight" activeCell="Z7" sqref="Z7:AC8"/>
    </sheetView>
  </sheetViews>
  <sheetFormatPr defaultColWidth="9.140625" defaultRowHeight="12" customHeight="1"/>
  <cols>
    <col min="1" max="1" width="5.7109375" style="322" customWidth="1"/>
    <col min="2" max="2" width="24.7109375" style="322" customWidth="1"/>
    <col min="3" max="3" width="16.7109375" style="322" customWidth="1"/>
    <col min="4" max="4" width="8.7109375" style="322" customWidth="1"/>
    <col min="5" max="18" width="12.7109375" style="323" customWidth="1"/>
    <col min="19" max="20" width="8" style="323" customWidth="1"/>
    <col min="21" max="21" width="7.7109375" style="323" customWidth="1"/>
    <col min="22" max="22" width="8.5703125" style="323" customWidth="1"/>
    <col min="23" max="23" width="9.42578125" style="322" customWidth="1"/>
    <col min="24" max="24" width="7.28515625" style="322" customWidth="1"/>
    <col min="25" max="25" width="9.140625" style="322"/>
    <col min="26" max="28" width="14.85546875" style="322" bestFit="1" customWidth="1"/>
    <col min="29" max="16384" width="9.140625" style="322"/>
  </cols>
  <sheetData>
    <row r="1" spans="1:29" s="640" customFormat="1" ht="15" customHeight="1">
      <c r="A1" s="2691" t="str">
        <f>HYPERLINK("#资产表审定!A1","返回资产表审定")</f>
        <v>返回资产表审定</v>
      </c>
      <c r="B1" s="2692" t="str">
        <f>HYPERLINK("#资产表原报!A1","返回资产表原报")</f>
        <v>返回资产表原报</v>
      </c>
      <c r="E1" s="659"/>
      <c r="F1" s="659"/>
      <c r="G1" s="659"/>
      <c r="H1" s="659"/>
      <c r="I1" s="659"/>
      <c r="J1" s="659"/>
      <c r="K1" s="659"/>
      <c r="L1" s="659"/>
      <c r="M1" s="659"/>
      <c r="N1" s="659"/>
      <c r="O1" s="659"/>
      <c r="P1" s="659"/>
      <c r="Q1" s="659"/>
      <c r="R1" s="659"/>
      <c r="S1" s="659"/>
      <c r="T1" s="659"/>
      <c r="U1" s="659"/>
      <c r="V1" s="659"/>
    </row>
    <row r="2" spans="1:29" s="654" customFormat="1" ht="30" customHeight="1">
      <c r="A2" s="658" t="s">
        <v>2415</v>
      </c>
      <c r="B2" s="658"/>
      <c r="C2" s="658"/>
      <c r="D2" s="658"/>
      <c r="E2" s="658"/>
      <c r="F2" s="658"/>
      <c r="G2" s="658"/>
      <c r="H2" s="658"/>
      <c r="I2" s="658"/>
      <c r="J2" s="658"/>
      <c r="K2" s="658"/>
      <c r="L2" s="658"/>
      <c r="M2" s="658"/>
      <c r="N2" s="658"/>
      <c r="O2" s="658"/>
      <c r="P2" s="658"/>
      <c r="Q2" s="658"/>
      <c r="R2" s="658"/>
      <c r="S2" s="658"/>
      <c r="T2" s="658"/>
      <c r="U2" s="658"/>
      <c r="V2" s="658"/>
      <c r="W2" s="658"/>
      <c r="X2" s="658"/>
    </row>
    <row r="3" spans="1:29" s="663" customFormat="1" ht="11.25">
      <c r="A3" s="1053"/>
      <c r="B3" s="1053"/>
      <c r="C3" s="1053"/>
      <c r="D3" s="1053"/>
      <c r="E3" s="1221"/>
      <c r="F3" s="1221"/>
      <c r="G3" s="1221"/>
      <c r="H3" s="1221"/>
      <c r="I3" s="1221"/>
      <c r="J3" s="1221"/>
      <c r="K3" s="1221"/>
      <c r="L3" s="1221"/>
      <c r="M3" s="1221"/>
      <c r="N3" s="1221"/>
      <c r="O3" s="1221"/>
      <c r="P3" s="1221"/>
      <c r="Q3" s="1221"/>
      <c r="R3" s="1221"/>
      <c r="S3" s="1386"/>
      <c r="T3" s="1386"/>
      <c r="U3" s="1386"/>
      <c r="V3" s="1386"/>
      <c r="W3" s="1386"/>
      <c r="X3" s="944" t="str">
        <f>"单位："&amp;表头!$C$5</f>
        <v>单位：人民币元</v>
      </c>
    </row>
    <row r="4" spans="1:29" s="958" customFormat="1">
      <c r="A4" s="1155" t="str">
        <f>"客户："&amp;表头!C3</f>
        <v>客户：</v>
      </c>
      <c r="B4" s="1372"/>
      <c r="C4" s="1387"/>
      <c r="D4" s="1387"/>
      <c r="E4" s="1221"/>
      <c r="F4" s="1221"/>
      <c r="G4" s="1221"/>
      <c r="H4" s="1221"/>
      <c r="I4" s="1221"/>
      <c r="J4" s="1221"/>
      <c r="K4" s="1221"/>
      <c r="L4" s="1221"/>
      <c r="M4" s="2001" t="str">
        <f>"编制人员："&amp;表头!$C$6</f>
        <v>编制人员：</v>
      </c>
      <c r="N4" s="2001"/>
      <c r="O4" s="2001"/>
      <c r="P4" s="2001"/>
      <c r="Q4" s="2001"/>
      <c r="R4" s="2001"/>
      <c r="S4" s="1388"/>
      <c r="T4" s="1388"/>
      <c r="U4" s="1389"/>
      <c r="V4" s="1389"/>
      <c r="W4" s="1388" t="s">
        <v>1460</v>
      </c>
      <c r="X4" s="2027" t="s">
        <v>2123</v>
      </c>
    </row>
    <row r="5" spans="1:29" s="958" customFormat="1" ht="11.25">
      <c r="A5" s="1155" t="str">
        <f>"报表截止日："&amp;TEXT(表头!C4,"yyyy-mm-dd")</f>
        <v>报表截止日：2019-12-31</v>
      </c>
      <c r="B5" s="1372"/>
      <c r="C5" s="1387"/>
      <c r="D5" s="1387"/>
      <c r="E5" s="1221"/>
      <c r="F5" s="1221"/>
      <c r="G5" s="1221"/>
      <c r="H5" s="1221"/>
      <c r="I5" s="1221"/>
      <c r="J5" s="1221"/>
      <c r="K5" s="1221"/>
      <c r="L5" s="1221"/>
      <c r="M5" s="2001" t="str">
        <f>"会计主管："&amp;表头!$C$7</f>
        <v>会计主管：</v>
      </c>
      <c r="N5" s="2001"/>
      <c r="O5" s="2001"/>
      <c r="P5" s="2001"/>
      <c r="Q5" s="2001"/>
      <c r="R5" s="2001"/>
      <c r="S5" s="1388"/>
      <c r="T5" s="1388"/>
      <c r="U5" s="1389"/>
      <c r="V5" s="1389"/>
      <c r="W5" s="1388" t="s">
        <v>1461</v>
      </c>
      <c r="X5" s="955"/>
    </row>
    <row r="6" spans="1:29" s="301" customFormat="1" ht="8.1" customHeight="1" thickBot="1">
      <c r="A6" s="16"/>
      <c r="B6" s="16"/>
      <c r="C6" s="16"/>
      <c r="D6" s="16"/>
      <c r="E6" s="16"/>
      <c r="F6" s="16"/>
      <c r="G6" s="16"/>
      <c r="H6" s="16"/>
      <c r="I6" s="16"/>
      <c r="J6" s="16"/>
      <c r="K6" s="16"/>
      <c r="L6" s="16"/>
      <c r="M6" s="16"/>
      <c r="N6" s="16"/>
      <c r="O6" s="16"/>
      <c r="P6" s="16"/>
      <c r="Q6" s="16"/>
      <c r="R6" s="16"/>
      <c r="S6" s="16"/>
      <c r="T6" s="16"/>
      <c r="U6" s="16"/>
      <c r="V6" s="16"/>
      <c r="W6" s="16"/>
      <c r="X6" s="16"/>
    </row>
    <row r="7" spans="1:29" s="1335" customFormat="1" ht="23.25" thickBot="1">
      <c r="A7" s="2938" t="s">
        <v>398</v>
      </c>
      <c r="B7" s="2945" t="s">
        <v>1166</v>
      </c>
      <c r="C7" s="2945" t="s">
        <v>2044</v>
      </c>
      <c r="D7" s="2945" t="s">
        <v>1596</v>
      </c>
      <c r="E7" s="2940" t="s">
        <v>2219</v>
      </c>
      <c r="F7" s="2941"/>
      <c r="G7" s="2941"/>
      <c r="H7" s="2941"/>
      <c r="I7" s="2941"/>
      <c r="J7" s="2942"/>
      <c r="K7" s="2943" t="s">
        <v>2650</v>
      </c>
      <c r="L7" s="2943" t="s">
        <v>907</v>
      </c>
      <c r="M7" s="2940" t="s">
        <v>2220</v>
      </c>
      <c r="N7" s="2941"/>
      <c r="O7" s="2941"/>
      <c r="P7" s="2941"/>
      <c r="Q7" s="2941"/>
      <c r="R7" s="2942"/>
      <c r="S7" s="1392" t="s">
        <v>1642</v>
      </c>
      <c r="T7" s="1392" t="s">
        <v>1643</v>
      </c>
      <c r="U7" s="1392" t="s">
        <v>1644</v>
      </c>
      <c r="V7" s="1392" t="s">
        <v>1645</v>
      </c>
      <c r="W7" s="2008" t="s">
        <v>1646</v>
      </c>
      <c r="X7" s="2007" t="s">
        <v>1214</v>
      </c>
      <c r="Z7" s="616" t="s">
        <v>2618</v>
      </c>
      <c r="AA7" s="616" t="s">
        <v>2619</v>
      </c>
      <c r="AB7" s="616" t="s">
        <v>2620</v>
      </c>
      <c r="AC7" s="616" t="s">
        <v>2621</v>
      </c>
    </row>
    <row r="8" spans="1:29" s="1335" customFormat="1" ht="20.100000000000001" customHeight="1">
      <c r="A8" s="2939"/>
      <c r="B8" s="2946"/>
      <c r="C8" s="2946"/>
      <c r="D8" s="2946"/>
      <c r="E8" s="2003" t="s">
        <v>1171</v>
      </c>
      <c r="F8" s="2003" t="s">
        <v>1172</v>
      </c>
      <c r="G8" s="2003" t="s">
        <v>1173</v>
      </c>
      <c r="H8" s="1392" t="s">
        <v>2293</v>
      </c>
      <c r="I8" s="1392" t="s">
        <v>989</v>
      </c>
      <c r="J8" s="1392" t="s">
        <v>982</v>
      </c>
      <c r="K8" s="2944"/>
      <c r="L8" s="2944"/>
      <c r="M8" s="2003" t="s">
        <v>2124</v>
      </c>
      <c r="N8" s="2003" t="s">
        <v>1172</v>
      </c>
      <c r="O8" s="2003" t="s">
        <v>1173</v>
      </c>
      <c r="P8" s="2017" t="s">
        <v>2298</v>
      </c>
      <c r="Q8" s="1392" t="s">
        <v>986</v>
      </c>
      <c r="R8" s="1392" t="s">
        <v>928</v>
      </c>
      <c r="S8" s="2015"/>
      <c r="T8" s="2015"/>
      <c r="U8" s="2015"/>
      <c r="V8" s="2015"/>
      <c r="W8" s="2010"/>
      <c r="X8" s="2016"/>
      <c r="Z8" s="2745">
        <f>H9-S9-T9-U9-V9</f>
        <v>0</v>
      </c>
      <c r="AA8" s="2745">
        <f>J9-S9-T9-U9-V9</f>
        <v>0</v>
      </c>
      <c r="AB8" s="2745">
        <f>P9-S9-T9-U9-V9</f>
        <v>0</v>
      </c>
      <c r="AC8" s="2745">
        <f>R9-S9-T9-U9-V9</f>
        <v>0</v>
      </c>
    </row>
    <row r="9" spans="1:29" s="327" customFormat="1" ht="15" customHeight="1">
      <c r="A9" s="1243">
        <v>1</v>
      </c>
      <c r="B9" s="1254"/>
      <c r="C9" s="1367"/>
      <c r="D9" s="1254"/>
      <c r="E9" s="68"/>
      <c r="F9" s="68"/>
      <c r="G9" s="68"/>
      <c r="H9" s="68"/>
      <c r="I9" s="511"/>
      <c r="J9" s="512">
        <f>H9+I9</f>
        <v>0</v>
      </c>
      <c r="K9" s="68"/>
      <c r="L9" s="68"/>
      <c r="M9" s="31">
        <f>E9+K9-L9</f>
        <v>0</v>
      </c>
      <c r="N9" s="68"/>
      <c r="O9" s="68"/>
      <c r="P9" s="68"/>
      <c r="Q9" s="511"/>
      <c r="R9" s="512">
        <f>P9+Q9</f>
        <v>0</v>
      </c>
      <c r="S9" s="68"/>
      <c r="T9" s="68"/>
      <c r="U9" s="68"/>
      <c r="V9" s="68"/>
      <c r="W9" s="29"/>
      <c r="X9" s="1393"/>
      <c r="Y9" s="331"/>
      <c r="Z9" s="2745">
        <f t="shared" ref="Z9:Z15" si="0">H10-S10-T10-U10-V10</f>
        <v>0</v>
      </c>
      <c r="AA9" s="2745">
        <f t="shared" ref="AA9:AA15" si="1">J10-S10-T10-U10-V10</f>
        <v>0</v>
      </c>
      <c r="AB9" s="2745">
        <f t="shared" ref="AB9:AB15" si="2">P10-S10-T10-U10-V10</f>
        <v>0</v>
      </c>
      <c r="AC9" s="2745">
        <f t="shared" ref="AC9:AC15" si="3">R10-S10-T10-U10-V10</f>
        <v>0</v>
      </c>
    </row>
    <row r="10" spans="1:29" s="327" customFormat="1" ht="15" customHeight="1">
      <c r="A10" s="1243">
        <v>2</v>
      </c>
      <c r="B10" s="1254"/>
      <c r="C10" s="1367"/>
      <c r="D10" s="1254"/>
      <c r="E10" s="68"/>
      <c r="F10" s="68"/>
      <c r="G10" s="68"/>
      <c r="H10" s="68"/>
      <c r="I10" s="511"/>
      <c r="J10" s="512">
        <f t="shared" ref="J10:J13" si="4">H10+I10</f>
        <v>0</v>
      </c>
      <c r="K10" s="68"/>
      <c r="L10" s="68"/>
      <c r="M10" s="31">
        <f t="shared" ref="M10:M13" si="5">E10+K10-L10</f>
        <v>0</v>
      </c>
      <c r="N10" s="68"/>
      <c r="O10" s="68"/>
      <c r="P10" s="68"/>
      <c r="Q10" s="511"/>
      <c r="R10" s="512">
        <f t="shared" ref="R10:R13" si="6">P10+Q10</f>
        <v>0</v>
      </c>
      <c r="S10" s="68"/>
      <c r="T10" s="68"/>
      <c r="U10" s="68"/>
      <c r="V10" s="68"/>
      <c r="W10" s="29"/>
      <c r="X10" s="1393"/>
      <c r="Y10" s="331"/>
      <c r="Z10" s="2745">
        <f t="shared" si="0"/>
        <v>0</v>
      </c>
      <c r="AA10" s="2745">
        <f t="shared" si="1"/>
        <v>0</v>
      </c>
      <c r="AB10" s="2745">
        <f t="shared" si="2"/>
        <v>0</v>
      </c>
      <c r="AC10" s="2745">
        <f t="shared" si="3"/>
        <v>0</v>
      </c>
    </row>
    <row r="11" spans="1:29" s="327" customFormat="1" ht="15" customHeight="1">
      <c r="A11" s="1243">
        <v>3</v>
      </c>
      <c r="B11" s="1254"/>
      <c r="C11" s="1367"/>
      <c r="D11" s="1254"/>
      <c r="E11" s="68"/>
      <c r="F11" s="68"/>
      <c r="G11" s="68"/>
      <c r="H11" s="68"/>
      <c r="I11" s="511"/>
      <c r="J11" s="512">
        <f t="shared" si="4"/>
        <v>0</v>
      </c>
      <c r="K11" s="68"/>
      <c r="L11" s="68"/>
      <c r="M11" s="31">
        <f t="shared" si="5"/>
        <v>0</v>
      </c>
      <c r="N11" s="68"/>
      <c r="O11" s="68"/>
      <c r="P11" s="68"/>
      <c r="Q11" s="511"/>
      <c r="R11" s="512">
        <f t="shared" si="6"/>
        <v>0</v>
      </c>
      <c r="S11" s="68"/>
      <c r="T11" s="68"/>
      <c r="U11" s="68"/>
      <c r="V11" s="68"/>
      <c r="W11" s="29"/>
      <c r="X11" s="1393"/>
      <c r="Y11" s="331"/>
      <c r="Z11" s="2745">
        <f t="shared" si="0"/>
        <v>0</v>
      </c>
      <c r="AA11" s="2745">
        <f t="shared" si="1"/>
        <v>0</v>
      </c>
      <c r="AB11" s="2745">
        <f t="shared" si="2"/>
        <v>0</v>
      </c>
      <c r="AC11" s="2745">
        <f t="shared" si="3"/>
        <v>0</v>
      </c>
    </row>
    <row r="12" spans="1:29" s="327" customFormat="1" ht="15" customHeight="1">
      <c r="A12" s="1243">
        <v>4</v>
      </c>
      <c r="B12" s="1254"/>
      <c r="C12" s="1367"/>
      <c r="D12" s="1254"/>
      <c r="E12" s="68"/>
      <c r="F12" s="68"/>
      <c r="G12" s="68"/>
      <c r="H12" s="68"/>
      <c r="I12" s="511"/>
      <c r="J12" s="512">
        <f t="shared" si="4"/>
        <v>0</v>
      </c>
      <c r="K12" s="68"/>
      <c r="L12" s="68"/>
      <c r="M12" s="31">
        <f t="shared" si="5"/>
        <v>0</v>
      </c>
      <c r="N12" s="68"/>
      <c r="O12" s="68"/>
      <c r="P12" s="68"/>
      <c r="Q12" s="511"/>
      <c r="R12" s="512">
        <f t="shared" si="6"/>
        <v>0</v>
      </c>
      <c r="S12" s="68"/>
      <c r="T12" s="68"/>
      <c r="U12" s="68"/>
      <c r="V12" s="68"/>
      <c r="W12" s="29"/>
      <c r="X12" s="1393"/>
      <c r="Y12" s="331"/>
      <c r="Z12" s="2745">
        <f t="shared" si="0"/>
        <v>0</v>
      </c>
      <c r="AA12" s="2745">
        <f t="shared" si="1"/>
        <v>0</v>
      </c>
      <c r="AB12" s="2745">
        <f t="shared" si="2"/>
        <v>0</v>
      </c>
      <c r="AC12" s="2745">
        <f t="shared" si="3"/>
        <v>0</v>
      </c>
    </row>
    <row r="13" spans="1:29" s="327" customFormat="1" ht="15" customHeight="1">
      <c r="A13" s="1243">
        <v>5</v>
      </c>
      <c r="B13" s="1254"/>
      <c r="C13" s="1367"/>
      <c r="D13" s="1254"/>
      <c r="E13" s="68"/>
      <c r="F13" s="68"/>
      <c r="G13" s="68"/>
      <c r="H13" s="68"/>
      <c r="I13" s="511"/>
      <c r="J13" s="512">
        <f t="shared" si="4"/>
        <v>0</v>
      </c>
      <c r="K13" s="68"/>
      <c r="L13" s="68"/>
      <c r="M13" s="31">
        <f t="shared" si="5"/>
        <v>0</v>
      </c>
      <c r="N13" s="68"/>
      <c r="O13" s="68"/>
      <c r="P13" s="68"/>
      <c r="Q13" s="511"/>
      <c r="R13" s="512">
        <f t="shared" si="6"/>
        <v>0</v>
      </c>
      <c r="S13" s="68"/>
      <c r="T13" s="68"/>
      <c r="U13" s="68"/>
      <c r="V13" s="68"/>
      <c r="W13" s="29"/>
      <c r="X13" s="1393"/>
      <c r="Y13" s="331"/>
      <c r="Z13" s="2745">
        <f t="shared" si="0"/>
        <v>0</v>
      </c>
      <c r="AA13" s="2745">
        <f t="shared" si="1"/>
        <v>0</v>
      </c>
      <c r="AB13" s="2745">
        <f t="shared" si="2"/>
        <v>0</v>
      </c>
      <c r="AC13" s="2745">
        <f t="shared" si="3"/>
        <v>0</v>
      </c>
    </row>
    <row r="14" spans="1:29" ht="15" customHeight="1">
      <c r="A14" s="1358"/>
      <c r="B14" s="1359"/>
      <c r="C14" s="1359"/>
      <c r="D14" s="1359"/>
      <c r="E14" s="31"/>
      <c r="F14" s="31"/>
      <c r="G14" s="31"/>
      <c r="H14" s="31"/>
      <c r="I14" s="31"/>
      <c r="J14" s="31"/>
      <c r="K14" s="31"/>
      <c r="L14" s="31"/>
      <c r="M14" s="31"/>
      <c r="N14" s="31"/>
      <c r="O14" s="31"/>
      <c r="P14" s="31"/>
      <c r="Q14" s="31"/>
      <c r="R14" s="31"/>
      <c r="S14" s="31"/>
      <c r="T14" s="31"/>
      <c r="U14" s="31"/>
      <c r="V14" s="31"/>
      <c r="W14" s="50"/>
      <c r="X14" s="1394"/>
      <c r="Y14" s="331"/>
      <c r="Z14" s="2745">
        <f t="shared" si="0"/>
        <v>0</v>
      </c>
      <c r="AA14" s="2745">
        <f t="shared" si="1"/>
        <v>0</v>
      </c>
      <c r="AB14" s="2745">
        <f t="shared" si="2"/>
        <v>0</v>
      </c>
      <c r="AC14" s="2745">
        <f t="shared" si="3"/>
        <v>0</v>
      </c>
    </row>
    <row r="15" spans="1:29" ht="15" customHeight="1" thickBot="1">
      <c r="A15" s="2005" t="s">
        <v>220</v>
      </c>
      <c r="B15" s="2006"/>
      <c r="C15" s="2006"/>
      <c r="D15" s="2006"/>
      <c r="E15" s="166">
        <f>SUM(E9:E14)</f>
        <v>0</v>
      </c>
      <c r="F15" s="166"/>
      <c r="G15" s="166"/>
      <c r="H15" s="166">
        <f>SUM(H9:H14)</f>
        <v>0</v>
      </c>
      <c r="I15" s="166">
        <f t="shared" ref="I15:V15" si="7">SUM(I9:I14)</f>
        <v>0</v>
      </c>
      <c r="J15" s="166">
        <f t="shared" si="7"/>
        <v>0</v>
      </c>
      <c r="K15" s="166">
        <f t="shared" si="7"/>
        <v>0</v>
      </c>
      <c r="L15" s="166">
        <f t="shared" si="7"/>
        <v>0</v>
      </c>
      <c r="M15" s="166">
        <f t="shared" si="7"/>
        <v>0</v>
      </c>
      <c r="N15" s="166"/>
      <c r="O15" s="166"/>
      <c r="P15" s="166">
        <f>SUM(P9:P14)</f>
        <v>0</v>
      </c>
      <c r="Q15" s="166">
        <f>SUM(Q9:Q14)</f>
        <v>0</v>
      </c>
      <c r="R15" s="166">
        <f t="shared" si="7"/>
        <v>0</v>
      </c>
      <c r="S15" s="166">
        <f>SUM(S9:S14)</f>
        <v>0</v>
      </c>
      <c r="T15" s="166">
        <f t="shared" si="7"/>
        <v>0</v>
      </c>
      <c r="U15" s="166">
        <f t="shared" si="7"/>
        <v>0</v>
      </c>
      <c r="V15" s="166">
        <f t="shared" si="7"/>
        <v>0</v>
      </c>
      <c r="W15" s="53"/>
      <c r="X15" s="1395"/>
      <c r="Y15" s="331"/>
      <c r="Z15" s="2745">
        <f t="shared" si="0"/>
        <v>0</v>
      </c>
      <c r="AA15" s="2745">
        <f t="shared" si="1"/>
        <v>0</v>
      </c>
      <c r="AB15" s="2745">
        <f t="shared" si="2"/>
        <v>0</v>
      </c>
      <c r="AC15" s="2745">
        <f t="shared" si="3"/>
        <v>0</v>
      </c>
    </row>
    <row r="16" spans="1:29" ht="15" customHeight="1">
      <c r="A16" s="322" t="s">
        <v>178</v>
      </c>
    </row>
    <row r="17" spans="1:1" ht="15" customHeight="1">
      <c r="A17" s="322" t="s">
        <v>2500</v>
      </c>
    </row>
    <row r="18" spans="1:1" ht="15" customHeight="1">
      <c r="A18" s="322" t="s">
        <v>234</v>
      </c>
    </row>
  </sheetData>
  <mergeCells count="8">
    <mergeCell ref="A7:A8"/>
    <mergeCell ref="M7:R7"/>
    <mergeCell ref="E7:J7"/>
    <mergeCell ref="L7:L8"/>
    <mergeCell ref="K7:K8"/>
    <mergeCell ref="D7:D8"/>
    <mergeCell ref="C7:C8"/>
    <mergeCell ref="B7:B8"/>
  </mergeCells>
  <phoneticPr fontId="5" type="noConversion"/>
  <dataValidations count="2">
    <dataValidation type="list" allowBlank="1" showInputMessage="1" showErrorMessage="1" sqref="C9:C13">
      <formula1>"融资租赁,分期收款销售商品,分期收款提供劳务,其他"</formula1>
    </dataValidation>
    <dataValidation type="list" allowBlank="1" showInputMessage="1" showErrorMessage="1" sqref="D9:D13">
      <formula1>"是,否"</formula1>
    </dataValidation>
  </dataValidations>
  <printOptions horizontalCentered="1"/>
  <pageMargins left="0.39370078740157483" right="0.39370078740157483" top="0.74803149606299213" bottom="0.74803149606299213" header="0.31496062992125984" footer="0.31496062992125984"/>
  <pageSetup paperSize="9" scale="54" fitToHeight="0" orientation="landscape" blackAndWhite="1" verticalDpi="1200" r:id="rId1"/>
  <headerFooter alignWithMargins="0"/>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007AC0"/>
    <pageSetUpPr fitToPage="1"/>
  </sheetPr>
  <dimension ref="A1:N20"/>
  <sheetViews>
    <sheetView showZeros="0" view="pageBreakPreview" zoomScaleNormal="100" zoomScaleSheetLayoutView="100" workbookViewId="0">
      <pane xSplit="1" ySplit="9" topLeftCell="B10" activePane="bottomRight" state="frozen"/>
      <selection activeCell="I9" sqref="I9"/>
      <selection pane="topRight" activeCell="I9" sqref="I9"/>
      <selection pane="bottomLeft" activeCell="I9" sqref="I9"/>
      <selection pane="bottomRight" activeCell="F21" sqref="F21"/>
    </sheetView>
  </sheetViews>
  <sheetFormatPr defaultColWidth="9.140625" defaultRowHeight="12" customHeight="1"/>
  <cols>
    <col min="1" max="1" width="20.7109375" style="311" customWidth="1"/>
    <col min="2" max="9" width="12.5703125" style="311" customWidth="1"/>
    <col min="10" max="12" width="12.5703125" style="223" customWidth="1"/>
    <col min="13" max="13" width="12.5703125" style="311" customWidth="1"/>
    <col min="14" max="16384" width="9.140625" style="311"/>
  </cols>
  <sheetData>
    <row r="1" spans="1:14" s="293" customFormat="1" ht="15" customHeight="1">
      <c r="A1" s="2691" t="str">
        <f>HYPERLINK("#资产表审定!A1","返回资产表审定")</f>
        <v>返回资产表审定</v>
      </c>
      <c r="B1" s="2692" t="str">
        <f>HYPERLINK("#资产表原报!A1","返回资产表原报")</f>
        <v>返回资产表原报</v>
      </c>
      <c r="C1" s="623"/>
      <c r="D1" s="623"/>
      <c r="J1" s="317"/>
      <c r="K1" s="623"/>
      <c r="L1" s="623"/>
    </row>
    <row r="2" spans="1:14" s="595" customFormat="1" ht="30" customHeight="1">
      <c r="A2" s="594" t="s">
        <v>2125</v>
      </c>
      <c r="B2" s="594"/>
      <c r="C2" s="594"/>
      <c r="D2" s="594"/>
      <c r="E2" s="900"/>
      <c r="F2" s="594"/>
      <c r="G2" s="594"/>
      <c r="H2" s="594"/>
      <c r="I2" s="594"/>
      <c r="J2" s="594"/>
      <c r="K2" s="594"/>
      <c r="L2" s="594"/>
      <c r="M2" s="594"/>
      <c r="N2" s="581"/>
    </row>
    <row r="3" spans="1:14" s="935" customFormat="1" ht="11.25">
      <c r="A3" s="939"/>
      <c r="B3" s="939"/>
      <c r="C3" s="939"/>
      <c r="D3" s="939"/>
      <c r="E3" s="943"/>
      <c r="F3" s="943"/>
      <c r="G3" s="943"/>
      <c r="H3" s="943"/>
      <c r="I3" s="943"/>
      <c r="J3" s="939"/>
      <c r="K3" s="939"/>
      <c r="L3" s="939"/>
      <c r="M3" s="944" t="str">
        <f>"单位："&amp;表头!$C$5</f>
        <v>单位：人民币元</v>
      </c>
    </row>
    <row r="4" spans="1:14" s="951" customFormat="1">
      <c r="A4" s="1155" t="str">
        <f>"客户："&amp;表头!C3</f>
        <v>客户：</v>
      </c>
      <c r="B4" s="1268"/>
      <c r="C4" s="1268"/>
      <c r="D4" s="1268"/>
      <c r="E4" s="1268"/>
      <c r="F4" s="1268"/>
      <c r="G4" s="2001" t="str">
        <f>"编制人员："&amp;表头!$C$6</f>
        <v>编制人员：</v>
      </c>
      <c r="H4" s="1268"/>
      <c r="I4" s="1268"/>
      <c r="J4" s="2011"/>
      <c r="K4" s="2011"/>
      <c r="L4" s="2011" t="s">
        <v>1460</v>
      </c>
      <c r="M4" s="2085" t="s">
        <v>2126</v>
      </c>
    </row>
    <row r="5" spans="1:14" s="951" customFormat="1" ht="11.25">
      <c r="A5" s="1155" t="str">
        <f>"报表截止日："&amp;TEXT(表头!C4,"yyyy-mm-dd")</f>
        <v>报表截止日：2019-12-31</v>
      </c>
      <c r="B5" s="1268"/>
      <c r="C5" s="1268"/>
      <c r="D5" s="1268"/>
      <c r="E5" s="1268"/>
      <c r="F5" s="1268"/>
      <c r="G5" s="2001" t="str">
        <f>"会计主管："&amp;表头!$C$7</f>
        <v>会计主管：</v>
      </c>
      <c r="H5" s="1268"/>
      <c r="I5" s="1268"/>
      <c r="J5" s="2011"/>
      <c r="K5" s="2011"/>
      <c r="L5" s="2011" t="s">
        <v>1461</v>
      </c>
      <c r="M5" s="2011"/>
    </row>
    <row r="6" spans="1:14" s="306" customFormat="1" ht="8.1" customHeight="1" thickBot="1">
      <c r="A6" s="14"/>
      <c r="B6" s="14"/>
      <c r="C6" s="14"/>
      <c r="D6" s="14"/>
      <c r="E6" s="14"/>
      <c r="F6" s="14"/>
      <c r="G6" s="14"/>
      <c r="H6" s="14"/>
      <c r="I6" s="14"/>
      <c r="J6" s="14"/>
      <c r="K6" s="14"/>
      <c r="L6" s="14"/>
      <c r="M6" s="14"/>
    </row>
    <row r="7" spans="1:14" s="597" customFormat="1" ht="15" customHeight="1">
      <c r="A7" s="2813" t="s">
        <v>1050</v>
      </c>
      <c r="B7" s="2815" t="s">
        <v>2276</v>
      </c>
      <c r="C7" s="2815"/>
      <c r="D7" s="2815"/>
      <c r="E7" s="2815" t="s">
        <v>919</v>
      </c>
      <c r="F7" s="2815"/>
      <c r="G7" s="2815" t="s">
        <v>920</v>
      </c>
      <c r="H7" s="2815"/>
      <c r="I7" s="2815"/>
      <c r="J7" s="2815" t="s">
        <v>2277</v>
      </c>
      <c r="K7" s="2815"/>
      <c r="L7" s="2815"/>
      <c r="M7" s="2811" t="s">
        <v>1185</v>
      </c>
    </row>
    <row r="8" spans="1:14" s="631" customFormat="1" ht="21" customHeight="1">
      <c r="A8" s="2814"/>
      <c r="B8" s="2002" t="s">
        <v>1177</v>
      </c>
      <c r="C8" s="2002" t="s">
        <v>1178</v>
      </c>
      <c r="D8" s="2002" t="s">
        <v>979</v>
      </c>
      <c r="E8" s="2002" t="s">
        <v>342</v>
      </c>
      <c r="F8" s="2002" t="s">
        <v>344</v>
      </c>
      <c r="G8" s="2002" t="s">
        <v>1186</v>
      </c>
      <c r="H8" s="2002" t="s">
        <v>1187</v>
      </c>
      <c r="I8" s="2002" t="s">
        <v>343</v>
      </c>
      <c r="J8" s="2002" t="s">
        <v>936</v>
      </c>
      <c r="K8" s="2002" t="s">
        <v>986</v>
      </c>
      <c r="L8" s="2002" t="s">
        <v>928</v>
      </c>
      <c r="M8" s="2812"/>
    </row>
    <row r="9" spans="1:14" s="223" customFormat="1" ht="15" customHeight="1">
      <c r="A9" s="622" t="s">
        <v>2016</v>
      </c>
      <c r="B9" s="82">
        <f t="shared" ref="B9:I9" si="0">SUM(B10:B13)</f>
        <v>0</v>
      </c>
      <c r="C9" s="82">
        <f t="shared" si="0"/>
        <v>0</v>
      </c>
      <c r="D9" s="82">
        <f t="shared" si="0"/>
        <v>0</v>
      </c>
      <c r="E9" s="82">
        <f t="shared" si="0"/>
        <v>0</v>
      </c>
      <c r="F9" s="82">
        <f t="shared" si="0"/>
        <v>0</v>
      </c>
      <c r="G9" s="82">
        <f t="shared" si="0"/>
        <v>0</v>
      </c>
      <c r="H9" s="82">
        <f t="shared" si="0"/>
        <v>0</v>
      </c>
      <c r="I9" s="82">
        <f t="shared" si="0"/>
        <v>0</v>
      </c>
      <c r="J9" s="82">
        <f>B9+SUM(E9:F9)-SUM(G9:I9)</f>
        <v>0</v>
      </c>
      <c r="K9" s="82">
        <f>SUM(K10:K13)</f>
        <v>0</v>
      </c>
      <c r="L9" s="82">
        <f>SUM(L10:L13)</f>
        <v>0</v>
      </c>
      <c r="M9" s="1297"/>
    </row>
    <row r="10" spans="1:14" ht="15" customHeight="1">
      <c r="A10" s="1294" t="s">
        <v>1483</v>
      </c>
      <c r="B10" s="888"/>
      <c r="C10" s="1209"/>
      <c r="D10" s="1210">
        <f>B10+C10</f>
        <v>0</v>
      </c>
      <c r="E10" s="888"/>
      <c r="F10" s="888"/>
      <c r="G10" s="888"/>
      <c r="H10" s="888"/>
      <c r="I10" s="888"/>
      <c r="J10" s="82">
        <f>B10+SUM(E10:F10)-SUM(G10:I10)</f>
        <v>0</v>
      </c>
      <c r="K10" s="1209"/>
      <c r="L10" s="1210">
        <f>J10+K10</f>
        <v>0</v>
      </c>
      <c r="M10" s="1298"/>
    </row>
    <row r="11" spans="1:14" ht="15" customHeight="1">
      <c r="A11" s="1294"/>
      <c r="B11" s="888"/>
      <c r="C11" s="1209"/>
      <c r="D11" s="1210">
        <f t="shared" ref="D11:D18" si="1">B11+C11</f>
        <v>0</v>
      </c>
      <c r="E11" s="888"/>
      <c r="F11" s="888"/>
      <c r="G11" s="888"/>
      <c r="H11" s="888"/>
      <c r="I11" s="888"/>
      <c r="J11" s="82">
        <f t="shared" ref="J11:J18" si="2">B11+SUM(E11:F11)-SUM(G11:I11)</f>
        <v>0</v>
      </c>
      <c r="K11" s="1209"/>
      <c r="L11" s="1210">
        <f>J11+K11</f>
        <v>0</v>
      </c>
      <c r="M11" s="1298"/>
    </row>
    <row r="12" spans="1:14" ht="15" customHeight="1">
      <c r="A12" s="1294"/>
      <c r="B12" s="888"/>
      <c r="C12" s="1209"/>
      <c r="D12" s="1210">
        <f>B12+C12</f>
        <v>0</v>
      </c>
      <c r="E12" s="888"/>
      <c r="F12" s="888"/>
      <c r="G12" s="888"/>
      <c r="H12" s="888"/>
      <c r="I12" s="888"/>
      <c r="J12" s="82">
        <f t="shared" si="2"/>
        <v>0</v>
      </c>
      <c r="K12" s="1209"/>
      <c r="L12" s="1210">
        <f>J12+K12</f>
        <v>0</v>
      </c>
      <c r="M12" s="1298"/>
    </row>
    <row r="13" spans="1:14" ht="15" customHeight="1">
      <c r="A13" s="1294"/>
      <c r="B13" s="888"/>
      <c r="C13" s="1209"/>
      <c r="D13" s="1210">
        <f t="shared" si="1"/>
        <v>0</v>
      </c>
      <c r="E13" s="888"/>
      <c r="F13" s="888"/>
      <c r="G13" s="888"/>
      <c r="H13" s="888"/>
      <c r="I13" s="888"/>
      <c r="J13" s="82">
        <f t="shared" si="2"/>
        <v>0</v>
      </c>
      <c r="K13" s="1209"/>
      <c r="L13" s="1210">
        <f>J13+K13</f>
        <v>0</v>
      </c>
      <c r="M13" s="1298"/>
    </row>
    <row r="14" spans="1:14" s="223" customFormat="1" ht="15" customHeight="1">
      <c r="A14" s="622" t="s">
        <v>1175</v>
      </c>
      <c r="B14" s="82">
        <f t="shared" ref="B14:I14" si="3">SUM(B15:B18)</f>
        <v>0</v>
      </c>
      <c r="C14" s="82">
        <f t="shared" si="3"/>
        <v>0</v>
      </c>
      <c r="D14" s="82">
        <f t="shared" si="3"/>
        <v>0</v>
      </c>
      <c r="E14" s="82">
        <f t="shared" si="3"/>
        <v>0</v>
      </c>
      <c r="F14" s="82">
        <f t="shared" si="3"/>
        <v>0</v>
      </c>
      <c r="G14" s="82">
        <f t="shared" si="3"/>
        <v>0</v>
      </c>
      <c r="H14" s="82">
        <f t="shared" si="3"/>
        <v>0</v>
      </c>
      <c r="I14" s="82">
        <f t="shared" si="3"/>
        <v>0</v>
      </c>
      <c r="J14" s="82">
        <f t="shared" si="2"/>
        <v>0</v>
      </c>
      <c r="K14" s="82">
        <f>SUM(K15:K18)</f>
        <v>0</v>
      </c>
      <c r="L14" s="82">
        <f>SUM(L15:L18)</f>
        <v>0</v>
      </c>
      <c r="M14" s="1299"/>
    </row>
    <row r="15" spans="1:14" ht="15" customHeight="1">
      <c r="A15" s="228" t="s">
        <v>723</v>
      </c>
      <c r="B15" s="888"/>
      <c r="C15" s="1209"/>
      <c r="D15" s="1210">
        <f t="shared" si="1"/>
        <v>0</v>
      </c>
      <c r="E15" s="888"/>
      <c r="F15" s="888"/>
      <c r="G15" s="888"/>
      <c r="H15" s="888"/>
      <c r="I15" s="888"/>
      <c r="J15" s="82">
        <f t="shared" si="2"/>
        <v>0</v>
      </c>
      <c r="K15" s="1209"/>
      <c r="L15" s="1210">
        <f>J15+K15</f>
        <v>0</v>
      </c>
      <c r="M15" s="1298"/>
    </row>
    <row r="16" spans="1:14" ht="15" customHeight="1">
      <c r="A16" s="228"/>
      <c r="B16" s="888"/>
      <c r="C16" s="1209"/>
      <c r="D16" s="1210">
        <f t="shared" si="1"/>
        <v>0</v>
      </c>
      <c r="E16" s="888"/>
      <c r="F16" s="888"/>
      <c r="G16" s="888"/>
      <c r="H16" s="888"/>
      <c r="I16" s="888"/>
      <c r="J16" s="82">
        <f t="shared" si="2"/>
        <v>0</v>
      </c>
      <c r="K16" s="1209"/>
      <c r="L16" s="1210">
        <f>J16+K16</f>
        <v>0</v>
      </c>
      <c r="M16" s="1298"/>
    </row>
    <row r="17" spans="1:13" ht="15" customHeight="1">
      <c r="A17" s="1295"/>
      <c r="B17" s="888"/>
      <c r="C17" s="1209"/>
      <c r="D17" s="1210">
        <f t="shared" si="1"/>
        <v>0</v>
      </c>
      <c r="E17" s="888"/>
      <c r="F17" s="888"/>
      <c r="G17" s="888"/>
      <c r="H17" s="888"/>
      <c r="I17" s="888"/>
      <c r="J17" s="82">
        <f t="shared" si="2"/>
        <v>0</v>
      </c>
      <c r="K17" s="1209"/>
      <c r="L17" s="1210">
        <f>J17+K17</f>
        <v>0</v>
      </c>
      <c r="M17" s="1298"/>
    </row>
    <row r="18" spans="1:13" ht="15" customHeight="1">
      <c r="A18" s="1294"/>
      <c r="B18" s="888"/>
      <c r="C18" s="1209"/>
      <c r="D18" s="1210">
        <f t="shared" si="1"/>
        <v>0</v>
      </c>
      <c r="E18" s="888"/>
      <c r="F18" s="888"/>
      <c r="G18" s="888"/>
      <c r="H18" s="888"/>
      <c r="I18" s="888"/>
      <c r="J18" s="82">
        <f t="shared" si="2"/>
        <v>0</v>
      </c>
      <c r="K18" s="1209"/>
      <c r="L18" s="1210">
        <f>J18+K18</f>
        <v>0</v>
      </c>
      <c r="M18" s="1298"/>
    </row>
    <row r="19" spans="1:13" ht="15" customHeight="1">
      <c r="A19" s="1294"/>
      <c r="B19" s="1146"/>
      <c r="C19" s="1146"/>
      <c r="D19" s="1146"/>
      <c r="E19" s="1146"/>
      <c r="F19" s="1146"/>
      <c r="G19" s="1146"/>
      <c r="H19" s="1146"/>
      <c r="I19" s="1146"/>
      <c r="J19" s="82"/>
      <c r="K19" s="82"/>
      <c r="L19" s="82"/>
      <c r="M19" s="1300"/>
    </row>
    <row r="20" spans="1:13" s="556" customFormat="1" ht="15" customHeight="1" thickBot="1">
      <c r="A20" s="624" t="s">
        <v>1192</v>
      </c>
      <c r="B20" s="1296">
        <f>B9+B14</f>
        <v>0</v>
      </c>
      <c r="C20" s="1296">
        <f>C9+C14</f>
        <v>0</v>
      </c>
      <c r="D20" s="1296">
        <f>D9+D14</f>
        <v>0</v>
      </c>
      <c r="E20" s="1296">
        <f t="shared" ref="E20:J20" si="4">E9+E14</f>
        <v>0</v>
      </c>
      <c r="F20" s="1296">
        <f>F9+F14</f>
        <v>0</v>
      </c>
      <c r="G20" s="1296">
        <f t="shared" si="4"/>
        <v>0</v>
      </c>
      <c r="H20" s="1296">
        <f t="shared" si="4"/>
        <v>0</v>
      </c>
      <c r="I20" s="1296">
        <f t="shared" si="4"/>
        <v>0</v>
      </c>
      <c r="J20" s="1296">
        <f t="shared" si="4"/>
        <v>0</v>
      </c>
      <c r="K20" s="1296">
        <f>K9+K14</f>
        <v>0</v>
      </c>
      <c r="L20" s="1296">
        <f>L9+L14</f>
        <v>0</v>
      </c>
      <c r="M20" s="2730"/>
    </row>
  </sheetData>
  <sheetProtection insertRows="0"/>
  <mergeCells count="6">
    <mergeCell ref="M7:M8"/>
    <mergeCell ref="A7:A8"/>
    <mergeCell ref="B7:D7"/>
    <mergeCell ref="E7:F7"/>
    <mergeCell ref="G7:I7"/>
    <mergeCell ref="J7:L7"/>
  </mergeCells>
  <phoneticPr fontId="5" type="noConversion"/>
  <printOptions horizontalCentered="1"/>
  <pageMargins left="0.70866141732283472" right="0.70866141732283472" top="0.74803149606299213" bottom="0.74803149606299213" header="0.31496062992125984" footer="0.31496062992125984"/>
  <pageSetup paperSize="9" scale="85" fitToHeight="0" orientation="landscape" blackAndWhite="1" verticalDpi="1200" r:id="rId1"/>
  <headerFooter alignWithMargins="0"/>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7AC0"/>
    <pageSetUpPr fitToPage="1"/>
  </sheetPr>
  <dimension ref="A1:I65"/>
  <sheetViews>
    <sheetView showZeros="0" view="pageBreakPreview" zoomScaleSheetLayoutView="100" workbookViewId="0">
      <selection activeCell="G64" sqref="G64"/>
    </sheetView>
  </sheetViews>
  <sheetFormatPr defaultColWidth="9.140625" defaultRowHeight="12" customHeight="1"/>
  <cols>
    <col min="1" max="2" width="11.42578125" style="223" customWidth="1"/>
    <col min="3" max="3" width="9.85546875" style="223" customWidth="1"/>
    <col min="4" max="4" width="21.28515625" style="223" customWidth="1"/>
    <col min="5" max="5" width="20.28515625" style="223" customWidth="1"/>
    <col min="6" max="6" width="21.140625" style="223" customWidth="1"/>
    <col min="7" max="7" width="17.85546875" style="223" customWidth="1"/>
    <col min="8" max="8" width="17.140625" style="223" customWidth="1"/>
    <col min="9" max="9" width="9.140625" style="223" customWidth="1"/>
    <col min="10" max="16384" width="9.140625" style="223"/>
  </cols>
  <sheetData>
    <row r="1" spans="1:9" s="629" customFormat="1" ht="15" customHeight="1">
      <c r="A1" s="2691" t="str">
        <f>HYPERLINK("#资产表审定!A1","返回资产表审定")</f>
        <v>返回资产表审定</v>
      </c>
      <c r="B1" s="2692" t="str">
        <f>HYPERLINK("#资产表原报!A1","返回资产表原报")</f>
        <v>返回资产表原报</v>
      </c>
      <c r="C1" s="567"/>
    </row>
    <row r="2" spans="1:9" s="595" customFormat="1" ht="30" customHeight="1">
      <c r="A2" s="2859" t="s">
        <v>2122</v>
      </c>
      <c r="B2" s="2859"/>
      <c r="C2" s="2859"/>
      <c r="D2" s="2859"/>
      <c r="E2" s="2859"/>
      <c r="F2" s="2859"/>
      <c r="G2" s="2859"/>
      <c r="H2" s="2859"/>
    </row>
    <row r="3" spans="1:9" s="935" customFormat="1" ht="11.25">
      <c r="A3" s="943"/>
      <c r="B3" s="943"/>
      <c r="C3" s="943"/>
      <c r="D3" s="943"/>
      <c r="E3" s="943"/>
      <c r="F3" s="943"/>
      <c r="G3" s="943"/>
      <c r="H3" s="944" t="str">
        <f>"单位："&amp;表头!$C$5</f>
        <v>单位：人民币元</v>
      </c>
    </row>
    <row r="4" spans="1:9" s="951" customFormat="1">
      <c r="A4" s="1155" t="str">
        <f>"客户："&amp;表头!C3</f>
        <v>客户：</v>
      </c>
      <c r="B4" s="1155"/>
      <c r="C4" s="1155"/>
      <c r="D4" s="946"/>
      <c r="E4" s="948" t="str">
        <f>"编制人员："&amp;表头!$C$6</f>
        <v>编制人员：</v>
      </c>
      <c r="F4" s="1312"/>
      <c r="G4" s="949" t="s">
        <v>1460</v>
      </c>
      <c r="H4" s="11" t="s">
        <v>242</v>
      </c>
    </row>
    <row r="5" spans="1:9" s="951" customFormat="1" ht="11.25">
      <c r="A5" s="1155" t="str">
        <f>"报表截止日："&amp;TEXT(表头!C4,"yyyy-mm-dd")</f>
        <v>报表截止日：2019-12-31</v>
      </c>
      <c r="B5" s="1155"/>
      <c r="C5" s="1155"/>
      <c r="D5" s="946"/>
      <c r="E5" s="948" t="str">
        <f>"会计主管："&amp;表头!$C$7</f>
        <v>会计主管：</v>
      </c>
      <c r="F5" s="946"/>
      <c r="G5" s="949" t="s">
        <v>1461</v>
      </c>
      <c r="H5" s="946"/>
    </row>
    <row r="6" spans="1:9" s="306" customFormat="1" ht="12.75" customHeight="1" thickBot="1">
      <c r="A6" s="14"/>
      <c r="B6" s="14"/>
      <c r="C6" s="14"/>
      <c r="D6" s="14"/>
      <c r="E6" s="14"/>
      <c r="F6" s="14"/>
      <c r="G6" s="14"/>
      <c r="H6" s="14"/>
    </row>
    <row r="7" spans="1:9" s="517" customFormat="1" ht="19.7" customHeight="1">
      <c r="A7" s="2857" t="s">
        <v>958</v>
      </c>
      <c r="B7" s="2855"/>
      <c r="C7" s="2855"/>
      <c r="D7" s="2315" t="s">
        <v>959</v>
      </c>
      <c r="E7" s="2315" t="s">
        <v>960</v>
      </c>
      <c r="F7" s="2315" t="s">
        <v>961</v>
      </c>
      <c r="G7" s="2855" t="s">
        <v>962</v>
      </c>
      <c r="H7" s="2860" t="s">
        <v>7</v>
      </c>
      <c r="I7" s="515"/>
    </row>
    <row r="8" spans="1:9" s="311" customFormat="1" ht="30" customHeight="1">
      <c r="A8" s="2858"/>
      <c r="B8" s="2856"/>
      <c r="C8" s="2856"/>
      <c r="D8" s="498" t="s">
        <v>963</v>
      </c>
      <c r="E8" s="498" t="s">
        <v>964</v>
      </c>
      <c r="F8" s="498" t="s">
        <v>965</v>
      </c>
      <c r="G8" s="2856"/>
      <c r="H8" s="2861"/>
      <c r="I8" s="225"/>
    </row>
    <row r="9" spans="1:9" s="311" customFormat="1" ht="15" customHeight="1">
      <c r="A9" s="2862" t="s">
        <v>977</v>
      </c>
      <c r="B9" s="2863" t="s">
        <v>978</v>
      </c>
      <c r="C9" s="2863"/>
      <c r="D9" s="1235"/>
      <c r="E9" s="1235"/>
      <c r="F9" s="1235"/>
      <c r="G9" s="1240">
        <f>SUM(D9:F9)</f>
        <v>0</v>
      </c>
      <c r="H9" s="2316"/>
      <c r="I9" s="225"/>
    </row>
    <row r="10" spans="1:9" s="311" customFormat="1" ht="15" customHeight="1">
      <c r="A10" s="2862"/>
      <c r="B10" s="2863" t="s">
        <v>1141</v>
      </c>
      <c r="C10" s="2863"/>
      <c r="D10" s="1316"/>
      <c r="E10" s="1316"/>
      <c r="F10" s="1316"/>
      <c r="G10" s="1240">
        <f t="shared" ref="G10:G15" si="0">SUM(D10:F10)</f>
        <v>0</v>
      </c>
      <c r="H10" s="2316"/>
      <c r="I10" s="225"/>
    </row>
    <row r="11" spans="1:9" s="312" customFormat="1" ht="15" customHeight="1">
      <c r="A11" s="2862"/>
      <c r="B11" s="2863" t="s">
        <v>979</v>
      </c>
      <c r="C11" s="2863"/>
      <c r="D11" s="1326">
        <f>D9+D10</f>
        <v>0</v>
      </c>
      <c r="E11" s="1326">
        <f t="shared" ref="E11:F11" si="1">E9+E10</f>
        <v>0</v>
      </c>
      <c r="F11" s="1326">
        <f t="shared" si="1"/>
        <v>0</v>
      </c>
      <c r="G11" s="1326">
        <f>SUM(D11:F11)</f>
        <v>0</v>
      </c>
      <c r="H11" s="2353"/>
      <c r="I11" s="314"/>
    </row>
    <row r="12" spans="1:9" s="311" customFormat="1" ht="15" customHeight="1">
      <c r="A12" s="2862" t="s">
        <v>980</v>
      </c>
      <c r="B12" s="499" t="s">
        <v>2637</v>
      </c>
      <c r="C12" s="499"/>
      <c r="D12" s="1240">
        <f>-D13-D14+D16</f>
        <v>0</v>
      </c>
      <c r="E12" s="1240">
        <f>E13-E14+E15-E16</f>
        <v>0</v>
      </c>
      <c r="F12" s="1240">
        <f>F14-F15-F16</f>
        <v>0</v>
      </c>
      <c r="G12" s="1240">
        <f t="shared" si="0"/>
        <v>0</v>
      </c>
      <c r="H12" s="2317"/>
      <c r="I12" s="225"/>
    </row>
    <row r="13" spans="1:9" s="311" customFormat="1" ht="15" customHeight="1">
      <c r="A13" s="2862"/>
      <c r="B13" s="499" t="s">
        <v>973</v>
      </c>
      <c r="C13" s="499"/>
      <c r="D13" s="1235"/>
      <c r="E13" s="1235"/>
      <c r="F13" s="943"/>
      <c r="G13" s="1240">
        <f t="shared" si="0"/>
        <v>0</v>
      </c>
      <c r="H13" s="2316"/>
      <c r="I13" s="225"/>
    </row>
    <row r="14" spans="1:9" s="311" customFormat="1" ht="15" customHeight="1">
      <c r="A14" s="2862"/>
      <c r="B14" s="2103" t="s">
        <v>974</v>
      </c>
      <c r="C14" s="2103"/>
      <c r="D14" s="1235"/>
      <c r="E14" s="1235"/>
      <c r="F14" s="1235"/>
      <c r="G14" s="1240">
        <f t="shared" si="0"/>
        <v>0</v>
      </c>
      <c r="H14" s="2316"/>
      <c r="I14" s="225"/>
    </row>
    <row r="15" spans="1:9" s="311" customFormat="1" ht="15" customHeight="1">
      <c r="A15" s="2862"/>
      <c r="B15" s="2103" t="s">
        <v>975</v>
      </c>
      <c r="C15" s="2103"/>
      <c r="D15" s="943"/>
      <c r="E15" s="1235"/>
      <c r="F15" s="1235"/>
      <c r="G15" s="1240">
        <f t="shared" si="0"/>
        <v>0</v>
      </c>
      <c r="H15" s="2316"/>
      <c r="I15" s="225"/>
    </row>
    <row r="16" spans="1:9" s="311" customFormat="1" ht="15" customHeight="1">
      <c r="A16" s="2862"/>
      <c r="B16" s="2103" t="s">
        <v>976</v>
      </c>
      <c r="C16" s="2103"/>
      <c r="D16" s="1235"/>
      <c r="E16" s="1235"/>
      <c r="F16" s="1235"/>
      <c r="G16" s="1240">
        <f>SUM(D16:F16)</f>
        <v>0</v>
      </c>
      <c r="H16" s="2316"/>
      <c r="I16" s="225"/>
    </row>
    <row r="17" spans="1:9" s="311" customFormat="1" ht="15" customHeight="1">
      <c r="A17" s="2862"/>
      <c r="B17" s="2869" t="s">
        <v>2638</v>
      </c>
      <c r="C17" s="2870"/>
      <c r="D17" s="2728">
        <f>D11+D12</f>
        <v>0</v>
      </c>
      <c r="E17" s="2728">
        <f>E11+E12</f>
        <v>0</v>
      </c>
      <c r="F17" s="2728">
        <f t="shared" ref="F17" si="2">F11+F12</f>
        <v>0</v>
      </c>
      <c r="G17" s="1240">
        <f t="shared" ref="G17:G63" si="3">SUM(D17:F17)</f>
        <v>0</v>
      </c>
      <c r="H17" s="2316"/>
      <c r="I17" s="225"/>
    </row>
    <row r="18" spans="1:9" s="311" customFormat="1" ht="15" customHeight="1">
      <c r="A18" s="2862"/>
      <c r="B18" s="2863" t="s">
        <v>967</v>
      </c>
      <c r="C18" s="2863"/>
      <c r="D18" s="1235"/>
      <c r="E18" s="1235"/>
      <c r="F18" s="1235"/>
      <c r="G18" s="1240">
        <f t="shared" si="3"/>
        <v>0</v>
      </c>
      <c r="H18" s="2316"/>
      <c r="I18" s="225"/>
    </row>
    <row r="19" spans="1:9" s="311" customFormat="1" ht="15" customHeight="1">
      <c r="A19" s="2862"/>
      <c r="B19" s="2863" t="s">
        <v>968</v>
      </c>
      <c r="C19" s="2863"/>
      <c r="D19" s="1235"/>
      <c r="E19" s="1235"/>
      <c r="F19" s="1235"/>
      <c r="G19" s="1240">
        <f t="shared" si="3"/>
        <v>0</v>
      </c>
      <c r="H19" s="2316"/>
      <c r="I19" s="225"/>
    </row>
    <row r="20" spans="1:9" s="311" customFormat="1" ht="15" customHeight="1">
      <c r="A20" s="2862"/>
      <c r="B20" s="2863" t="s">
        <v>969</v>
      </c>
      <c r="C20" s="2863"/>
      <c r="D20" s="1235"/>
      <c r="E20" s="1235"/>
      <c r="F20" s="1235"/>
      <c r="G20" s="1240">
        <f t="shared" si="3"/>
        <v>0</v>
      </c>
      <c r="H20" s="2316"/>
      <c r="I20" s="225"/>
    </row>
    <row r="21" spans="1:9" s="311" customFormat="1" ht="15" hidden="1" customHeight="1">
      <c r="A21" s="2862"/>
      <c r="B21" s="2863" t="s">
        <v>969</v>
      </c>
      <c r="C21" s="2863"/>
      <c r="D21" s="1235"/>
      <c r="E21" s="1235"/>
      <c r="F21" s="1235"/>
      <c r="G21" s="1240">
        <f t="shared" si="3"/>
        <v>0</v>
      </c>
      <c r="H21" s="2316"/>
      <c r="I21" s="225"/>
    </row>
    <row r="22" spans="1:9" s="311" customFormat="1" ht="15" hidden="1" customHeight="1">
      <c r="A22" s="2862"/>
      <c r="B22" s="2863" t="s">
        <v>969</v>
      </c>
      <c r="C22" s="2863"/>
      <c r="D22" s="1235"/>
      <c r="E22" s="1235"/>
      <c r="F22" s="1235"/>
      <c r="G22" s="1240">
        <f t="shared" si="3"/>
        <v>0</v>
      </c>
      <c r="H22" s="2316"/>
      <c r="I22" s="225"/>
    </row>
    <row r="23" spans="1:9" s="311" customFormat="1" ht="15" hidden="1" customHeight="1">
      <c r="A23" s="2862"/>
      <c r="B23" s="2863" t="s">
        <v>969</v>
      </c>
      <c r="C23" s="2863"/>
      <c r="D23" s="1235"/>
      <c r="E23" s="1235"/>
      <c r="F23" s="1235"/>
      <c r="G23" s="1240">
        <f t="shared" si="3"/>
        <v>0</v>
      </c>
      <c r="H23" s="2316"/>
      <c r="I23" s="225"/>
    </row>
    <row r="24" spans="1:9" s="311" customFormat="1" ht="15" hidden="1" customHeight="1">
      <c r="A24" s="2862"/>
      <c r="B24" s="2863" t="s">
        <v>969</v>
      </c>
      <c r="C24" s="2863"/>
      <c r="D24" s="1182"/>
      <c r="E24" s="1182"/>
      <c r="F24" s="1182"/>
      <c r="G24" s="1240">
        <f t="shared" si="3"/>
        <v>0</v>
      </c>
      <c r="H24" s="2316"/>
      <c r="I24" s="225"/>
    </row>
    <row r="25" spans="1:9" s="311" customFormat="1" ht="15" hidden="1" customHeight="1">
      <c r="A25" s="2862"/>
      <c r="B25" s="2863" t="s">
        <v>969</v>
      </c>
      <c r="C25" s="2863"/>
      <c r="D25" s="1182"/>
      <c r="E25" s="1182"/>
      <c r="F25" s="1182"/>
      <c r="G25" s="1240">
        <f t="shared" si="3"/>
        <v>0</v>
      </c>
      <c r="H25" s="2316"/>
      <c r="I25" s="225"/>
    </row>
    <row r="26" spans="1:9" s="311" customFormat="1" ht="15" hidden="1" customHeight="1">
      <c r="A26" s="2862"/>
      <c r="B26" s="2863" t="s">
        <v>969</v>
      </c>
      <c r="C26" s="2863"/>
      <c r="D26" s="1182"/>
      <c r="E26" s="1182"/>
      <c r="F26" s="1182"/>
      <c r="G26" s="1240">
        <f t="shared" si="3"/>
        <v>0</v>
      </c>
      <c r="H26" s="2316"/>
      <c r="I26" s="225"/>
    </row>
    <row r="27" spans="1:9" s="311" customFormat="1" ht="15" hidden="1" customHeight="1">
      <c r="A27" s="2862"/>
      <c r="B27" s="2863" t="s">
        <v>969</v>
      </c>
      <c r="C27" s="2863"/>
      <c r="D27" s="1182"/>
      <c r="E27" s="1182"/>
      <c r="F27" s="1182"/>
      <c r="G27" s="1240">
        <f t="shared" si="3"/>
        <v>0</v>
      </c>
      <c r="H27" s="2316"/>
      <c r="I27" s="225"/>
    </row>
    <row r="28" spans="1:9" s="311" customFormat="1" ht="15" hidden="1" customHeight="1">
      <c r="A28" s="2862"/>
      <c r="B28" s="2863" t="s">
        <v>969</v>
      </c>
      <c r="C28" s="2863"/>
      <c r="D28" s="1182"/>
      <c r="E28" s="1182"/>
      <c r="F28" s="1182"/>
      <c r="G28" s="1240">
        <f t="shared" si="3"/>
        <v>0</v>
      </c>
      <c r="H28" s="2316"/>
      <c r="I28" s="225"/>
    </row>
    <row r="29" spans="1:9" s="311" customFormat="1" ht="15" hidden="1" customHeight="1">
      <c r="A29" s="2862"/>
      <c r="B29" s="2863" t="s">
        <v>969</v>
      </c>
      <c r="C29" s="2863"/>
      <c r="D29" s="1182"/>
      <c r="E29" s="1182"/>
      <c r="F29" s="1182"/>
      <c r="G29" s="1240">
        <f t="shared" si="3"/>
        <v>0</v>
      </c>
      <c r="H29" s="2316"/>
      <c r="I29" s="225"/>
    </row>
    <row r="30" spans="1:9" s="311" customFormat="1" ht="15" hidden="1" customHeight="1">
      <c r="A30" s="2862"/>
      <c r="B30" s="2863" t="s">
        <v>969</v>
      </c>
      <c r="C30" s="2863"/>
      <c r="D30" s="1182"/>
      <c r="E30" s="1182"/>
      <c r="F30" s="1182"/>
      <c r="G30" s="1240">
        <f t="shared" si="3"/>
        <v>0</v>
      </c>
      <c r="H30" s="2316"/>
      <c r="I30" s="225"/>
    </row>
    <row r="31" spans="1:9" s="311" customFormat="1" ht="15" hidden="1" customHeight="1">
      <c r="A31" s="2862"/>
      <c r="B31" s="2863" t="s">
        <v>969</v>
      </c>
      <c r="C31" s="2863"/>
      <c r="D31" s="1182"/>
      <c r="E31" s="1182"/>
      <c r="F31" s="1182"/>
      <c r="G31" s="1240">
        <f t="shared" si="3"/>
        <v>0</v>
      </c>
      <c r="H31" s="2316"/>
      <c r="I31" s="225"/>
    </row>
    <row r="32" spans="1:9" s="311" customFormat="1" ht="15" hidden="1" customHeight="1">
      <c r="A32" s="2862"/>
      <c r="B32" s="2863" t="s">
        <v>969</v>
      </c>
      <c r="C32" s="2863"/>
      <c r="D32" s="1182"/>
      <c r="E32" s="1182"/>
      <c r="F32" s="1182"/>
      <c r="G32" s="1240">
        <f t="shared" si="3"/>
        <v>0</v>
      </c>
      <c r="H32" s="2316"/>
      <c r="I32" s="225"/>
    </row>
    <row r="33" spans="1:9" s="311" customFormat="1" ht="15" hidden="1" customHeight="1">
      <c r="A33" s="2862"/>
      <c r="B33" s="2863" t="s">
        <v>969</v>
      </c>
      <c r="C33" s="2863"/>
      <c r="D33" s="1182"/>
      <c r="E33" s="1182"/>
      <c r="F33" s="1182"/>
      <c r="G33" s="1240">
        <f t="shared" si="3"/>
        <v>0</v>
      </c>
      <c r="H33" s="2316"/>
      <c r="I33" s="225"/>
    </row>
    <row r="34" spans="1:9" s="311" customFormat="1" ht="15" hidden="1" customHeight="1">
      <c r="A34" s="2862"/>
      <c r="B34" s="2863" t="s">
        <v>969</v>
      </c>
      <c r="C34" s="2863"/>
      <c r="D34" s="1182"/>
      <c r="E34" s="1182"/>
      <c r="F34" s="1182"/>
      <c r="G34" s="1240">
        <f t="shared" si="3"/>
        <v>0</v>
      </c>
      <c r="H34" s="2316"/>
      <c r="I34" s="225"/>
    </row>
    <row r="35" spans="1:9" s="311" customFormat="1" ht="15" hidden="1" customHeight="1">
      <c r="A35" s="2862"/>
      <c r="B35" s="2863" t="s">
        <v>969</v>
      </c>
      <c r="C35" s="2863"/>
      <c r="D35" s="1182"/>
      <c r="E35" s="1182"/>
      <c r="F35" s="1182"/>
      <c r="G35" s="1240">
        <f t="shared" si="3"/>
        <v>0</v>
      </c>
      <c r="H35" s="2316"/>
      <c r="I35" s="225"/>
    </row>
    <row r="36" spans="1:9" s="311" customFormat="1" ht="15" hidden="1" customHeight="1">
      <c r="A36" s="2862"/>
      <c r="B36" s="2863" t="s">
        <v>969</v>
      </c>
      <c r="C36" s="2863"/>
      <c r="D36" s="1182"/>
      <c r="E36" s="1182"/>
      <c r="F36" s="1182"/>
      <c r="G36" s="1240">
        <f t="shared" si="3"/>
        <v>0</v>
      </c>
      <c r="H36" s="2316"/>
      <c r="I36" s="225"/>
    </row>
    <row r="37" spans="1:9" s="311" customFormat="1" ht="15" hidden="1" customHeight="1">
      <c r="A37" s="2862"/>
      <c r="B37" s="2863" t="s">
        <v>969</v>
      </c>
      <c r="C37" s="2863"/>
      <c r="D37" s="1182"/>
      <c r="E37" s="1182"/>
      <c r="F37" s="1182"/>
      <c r="G37" s="1240">
        <f t="shared" si="3"/>
        <v>0</v>
      </c>
      <c r="H37" s="2316"/>
      <c r="I37" s="225"/>
    </row>
    <row r="38" spans="1:9" s="311" customFormat="1" ht="15" hidden="1" customHeight="1">
      <c r="A38" s="2862"/>
      <c r="B38" s="2863" t="s">
        <v>969</v>
      </c>
      <c r="C38" s="2863"/>
      <c r="D38" s="1182"/>
      <c r="E38" s="1182"/>
      <c r="F38" s="1182"/>
      <c r="G38" s="1240">
        <f t="shared" si="3"/>
        <v>0</v>
      </c>
      <c r="H38" s="2316"/>
      <c r="I38" s="225"/>
    </row>
    <row r="39" spans="1:9" s="311" customFormat="1" ht="15" hidden="1" customHeight="1">
      <c r="A39" s="2862"/>
      <c r="B39" s="2863" t="s">
        <v>969</v>
      </c>
      <c r="C39" s="2863"/>
      <c r="D39" s="1182"/>
      <c r="E39" s="1182"/>
      <c r="F39" s="1182"/>
      <c r="G39" s="1240">
        <f t="shared" si="3"/>
        <v>0</v>
      </c>
      <c r="H39" s="2316"/>
      <c r="I39" s="225"/>
    </row>
    <row r="40" spans="1:9" s="311" customFormat="1" ht="15" hidden="1" customHeight="1">
      <c r="A40" s="2862"/>
      <c r="B40" s="2863" t="s">
        <v>969</v>
      </c>
      <c r="C40" s="2863"/>
      <c r="D40" s="1182"/>
      <c r="E40" s="1182"/>
      <c r="F40" s="1182"/>
      <c r="G40" s="1240">
        <f t="shared" si="3"/>
        <v>0</v>
      </c>
      <c r="H40" s="2316"/>
      <c r="I40" s="225"/>
    </row>
    <row r="41" spans="1:9" s="311" customFormat="1" ht="15" hidden="1" customHeight="1">
      <c r="A41" s="2862"/>
      <c r="B41" s="2863" t="s">
        <v>969</v>
      </c>
      <c r="C41" s="2863"/>
      <c r="D41" s="1182"/>
      <c r="E41" s="1182"/>
      <c r="F41" s="1182"/>
      <c r="G41" s="1240">
        <f t="shared" si="3"/>
        <v>0</v>
      </c>
      <c r="H41" s="2316"/>
      <c r="I41" s="225"/>
    </row>
    <row r="42" spans="1:9" s="311" customFormat="1" ht="15" hidden="1" customHeight="1">
      <c r="A42" s="2862"/>
      <c r="B42" s="2863" t="s">
        <v>969</v>
      </c>
      <c r="C42" s="2863"/>
      <c r="D42" s="1182"/>
      <c r="E42" s="1182"/>
      <c r="F42" s="1182"/>
      <c r="G42" s="1240">
        <f t="shared" si="3"/>
        <v>0</v>
      </c>
      <c r="H42" s="2316"/>
      <c r="I42" s="225"/>
    </row>
    <row r="43" spans="1:9" s="311" customFormat="1" ht="15" hidden="1" customHeight="1">
      <c r="A43" s="2862"/>
      <c r="B43" s="2863" t="s">
        <v>969</v>
      </c>
      <c r="C43" s="2863"/>
      <c r="D43" s="1182"/>
      <c r="E43" s="1182"/>
      <c r="F43" s="1182"/>
      <c r="G43" s="1240">
        <f t="shared" si="3"/>
        <v>0</v>
      </c>
      <c r="H43" s="2316"/>
      <c r="I43" s="225"/>
    </row>
    <row r="44" spans="1:9" s="311" customFormat="1" ht="15" hidden="1" customHeight="1">
      <c r="A44" s="2862"/>
      <c r="B44" s="2863" t="s">
        <v>969</v>
      </c>
      <c r="C44" s="2863"/>
      <c r="D44" s="1182"/>
      <c r="E44" s="1182"/>
      <c r="F44" s="1182"/>
      <c r="G44" s="1240">
        <f t="shared" si="3"/>
        <v>0</v>
      </c>
      <c r="H44" s="2316"/>
      <c r="I44" s="225"/>
    </row>
    <row r="45" spans="1:9" s="311" customFormat="1" ht="15" hidden="1" customHeight="1">
      <c r="A45" s="2862"/>
      <c r="B45" s="2863" t="s">
        <v>969</v>
      </c>
      <c r="C45" s="2863"/>
      <c r="D45" s="1182"/>
      <c r="E45" s="1182"/>
      <c r="F45" s="1182"/>
      <c r="G45" s="1240">
        <f t="shared" si="3"/>
        <v>0</v>
      </c>
      <c r="H45" s="2316"/>
      <c r="I45" s="225"/>
    </row>
    <row r="46" spans="1:9" s="311" customFormat="1" ht="15" hidden="1" customHeight="1">
      <c r="A46" s="2862"/>
      <c r="B46" s="2863" t="s">
        <v>969</v>
      </c>
      <c r="C46" s="2863"/>
      <c r="D46" s="1182"/>
      <c r="E46" s="1182"/>
      <c r="F46" s="1182"/>
      <c r="G46" s="1240">
        <f t="shared" si="3"/>
        <v>0</v>
      </c>
      <c r="H46" s="2316"/>
      <c r="I46" s="225"/>
    </row>
    <row r="47" spans="1:9" s="311" customFormat="1" ht="15" hidden="1" customHeight="1">
      <c r="A47" s="2862"/>
      <c r="B47" s="2863" t="s">
        <v>969</v>
      </c>
      <c r="C47" s="2863"/>
      <c r="D47" s="1182"/>
      <c r="E47" s="1182"/>
      <c r="F47" s="1182"/>
      <c r="G47" s="1240">
        <f t="shared" si="3"/>
        <v>0</v>
      </c>
      <c r="H47" s="2316"/>
      <c r="I47" s="225"/>
    </row>
    <row r="48" spans="1:9" s="311" customFormat="1" ht="15" hidden="1" customHeight="1">
      <c r="A48" s="2862"/>
      <c r="B48" s="2863" t="s">
        <v>969</v>
      </c>
      <c r="C48" s="2863"/>
      <c r="D48" s="1182"/>
      <c r="E48" s="1182"/>
      <c r="F48" s="1182"/>
      <c r="G48" s="1240">
        <f t="shared" si="3"/>
        <v>0</v>
      </c>
      <c r="H48" s="2316"/>
      <c r="I48" s="225"/>
    </row>
    <row r="49" spans="1:9" s="311" customFormat="1" ht="15" hidden="1" customHeight="1">
      <c r="A49" s="2862"/>
      <c r="B49" s="2863" t="s">
        <v>969</v>
      </c>
      <c r="C49" s="2863"/>
      <c r="D49" s="1182"/>
      <c r="E49" s="1182"/>
      <c r="F49" s="1182"/>
      <c r="G49" s="1240">
        <f t="shared" si="3"/>
        <v>0</v>
      </c>
      <c r="H49" s="2316"/>
      <c r="I49" s="225"/>
    </row>
    <row r="50" spans="1:9" s="311" customFormat="1" ht="15" hidden="1" customHeight="1">
      <c r="A50" s="2862"/>
      <c r="B50" s="2863" t="s">
        <v>969</v>
      </c>
      <c r="C50" s="2863"/>
      <c r="D50" s="1182"/>
      <c r="E50" s="1182"/>
      <c r="F50" s="1182"/>
      <c r="G50" s="1240">
        <f t="shared" si="3"/>
        <v>0</v>
      </c>
      <c r="H50" s="2316"/>
      <c r="I50" s="225"/>
    </row>
    <row r="51" spans="1:9" s="311" customFormat="1" ht="15" hidden="1" customHeight="1">
      <c r="A51" s="2862"/>
      <c r="B51" s="2863" t="s">
        <v>969</v>
      </c>
      <c r="C51" s="2863"/>
      <c r="D51" s="1182"/>
      <c r="E51" s="1182"/>
      <c r="F51" s="1182"/>
      <c r="G51" s="1240">
        <f t="shared" si="3"/>
        <v>0</v>
      </c>
      <c r="H51" s="2316"/>
      <c r="I51" s="225"/>
    </row>
    <row r="52" spans="1:9" s="311" customFormat="1" ht="15" hidden="1" customHeight="1">
      <c r="A52" s="2862"/>
      <c r="B52" s="2863" t="s">
        <v>969</v>
      </c>
      <c r="C52" s="2863"/>
      <c r="D52" s="1182"/>
      <c r="E52" s="1182"/>
      <c r="F52" s="1182"/>
      <c r="G52" s="1240">
        <f t="shared" si="3"/>
        <v>0</v>
      </c>
      <c r="H52" s="2316"/>
      <c r="I52" s="225"/>
    </row>
    <row r="53" spans="1:9" s="311" customFormat="1" ht="15" hidden="1" customHeight="1">
      <c r="A53" s="2862"/>
      <c r="B53" s="2863" t="s">
        <v>969</v>
      </c>
      <c r="C53" s="2863"/>
      <c r="D53" s="1182"/>
      <c r="E53" s="1182"/>
      <c r="F53" s="1182"/>
      <c r="G53" s="1240">
        <f t="shared" si="3"/>
        <v>0</v>
      </c>
      <c r="H53" s="2316"/>
      <c r="I53" s="225"/>
    </row>
    <row r="54" spans="1:9" s="311" customFormat="1" ht="15" hidden="1" customHeight="1">
      <c r="A54" s="2862"/>
      <c r="B54" s="2863" t="s">
        <v>969</v>
      </c>
      <c r="C54" s="2863"/>
      <c r="D54" s="1182"/>
      <c r="E54" s="1182"/>
      <c r="F54" s="1182"/>
      <c r="G54" s="1240">
        <f t="shared" si="3"/>
        <v>0</v>
      </c>
      <c r="H54" s="2316"/>
      <c r="I54" s="225"/>
    </row>
    <row r="55" spans="1:9" s="311" customFormat="1" ht="15" hidden="1" customHeight="1">
      <c r="A55" s="2862"/>
      <c r="B55" s="2863" t="s">
        <v>969</v>
      </c>
      <c r="C55" s="2863"/>
      <c r="D55" s="1182"/>
      <c r="E55" s="1182"/>
      <c r="F55" s="1182"/>
      <c r="G55" s="1240">
        <f t="shared" si="3"/>
        <v>0</v>
      </c>
      <c r="H55" s="2316"/>
      <c r="I55" s="225"/>
    </row>
    <row r="56" spans="1:9" s="311" customFormat="1" ht="15" hidden="1" customHeight="1">
      <c r="A56" s="2862"/>
      <c r="B56" s="2863" t="s">
        <v>969</v>
      </c>
      <c r="C56" s="2863"/>
      <c r="D56" s="1182"/>
      <c r="E56" s="1182"/>
      <c r="F56" s="1182"/>
      <c r="G56" s="1240">
        <f t="shared" si="3"/>
        <v>0</v>
      </c>
      <c r="H56" s="2316"/>
      <c r="I56" s="225"/>
    </row>
    <row r="57" spans="1:9" s="311" customFormat="1" ht="15" hidden="1" customHeight="1">
      <c r="A57" s="2862"/>
      <c r="B57" s="2863" t="s">
        <v>969</v>
      </c>
      <c r="C57" s="2863"/>
      <c r="D57" s="1182"/>
      <c r="E57" s="1182"/>
      <c r="F57" s="1182"/>
      <c r="G57" s="1240">
        <f t="shared" si="3"/>
        <v>0</v>
      </c>
      <c r="H57" s="2316"/>
      <c r="I57" s="225"/>
    </row>
    <row r="58" spans="1:9" s="311" customFormat="1" ht="15" hidden="1" customHeight="1">
      <c r="A58" s="2862"/>
      <c r="B58" s="2863" t="s">
        <v>969</v>
      </c>
      <c r="C58" s="2863"/>
      <c r="D58" s="1182"/>
      <c r="E58" s="1182"/>
      <c r="F58" s="1182"/>
      <c r="G58" s="1240">
        <f t="shared" si="3"/>
        <v>0</v>
      </c>
      <c r="H58" s="2316"/>
      <c r="I58" s="225"/>
    </row>
    <row r="59" spans="1:9" s="311" customFormat="1" ht="15" hidden="1" customHeight="1">
      <c r="A59" s="2862"/>
      <c r="B59" s="2863" t="s">
        <v>969</v>
      </c>
      <c r="C59" s="2863"/>
      <c r="D59" s="1182"/>
      <c r="E59" s="1182"/>
      <c r="F59" s="1182"/>
      <c r="G59" s="1240">
        <f t="shared" si="3"/>
        <v>0</v>
      </c>
      <c r="H59" s="2316"/>
      <c r="I59" s="225"/>
    </row>
    <row r="60" spans="1:9" s="311" customFormat="1" ht="15" hidden="1" customHeight="1">
      <c r="A60" s="2862"/>
      <c r="B60" s="2863" t="s">
        <v>969</v>
      </c>
      <c r="C60" s="2863"/>
      <c r="D60" s="1182"/>
      <c r="E60" s="1182"/>
      <c r="F60" s="1182"/>
      <c r="G60" s="1240">
        <f t="shared" si="3"/>
        <v>0</v>
      </c>
      <c r="H60" s="2316"/>
      <c r="I60" s="225"/>
    </row>
    <row r="61" spans="1:9" s="311" customFormat="1" ht="15" customHeight="1">
      <c r="A61" s="2862"/>
      <c r="B61" s="2863" t="s">
        <v>970</v>
      </c>
      <c r="C61" s="2863"/>
      <c r="D61" s="1182"/>
      <c r="E61" s="1182"/>
      <c r="F61" s="1182"/>
      <c r="G61" s="1240">
        <f t="shared" si="3"/>
        <v>0</v>
      </c>
      <c r="H61" s="2316"/>
      <c r="I61" s="225"/>
    </row>
    <row r="62" spans="1:9" s="311" customFormat="1" ht="15" customHeight="1">
      <c r="A62" s="2862"/>
      <c r="B62" s="2863" t="s">
        <v>971</v>
      </c>
      <c r="C62" s="2863"/>
      <c r="D62" s="1182"/>
      <c r="E62" s="1182"/>
      <c r="F62" s="1182"/>
      <c r="G62" s="1240">
        <f t="shared" si="3"/>
        <v>0</v>
      </c>
      <c r="H62" s="2316"/>
      <c r="I62" s="225"/>
    </row>
    <row r="63" spans="1:9" ht="15" customHeight="1">
      <c r="A63" s="2862" t="s">
        <v>981</v>
      </c>
      <c r="B63" s="2863" t="s">
        <v>972</v>
      </c>
      <c r="C63" s="2863"/>
      <c r="D63" s="1317">
        <f>D17+D18-D19-D61+D62</f>
        <v>0</v>
      </c>
      <c r="E63" s="1317">
        <f t="shared" ref="E63" si="4">E17+E18-E19-E61+E62</f>
        <v>0</v>
      </c>
      <c r="F63" s="1317">
        <f>F17+F18-F19-F61+F62</f>
        <v>0</v>
      </c>
      <c r="G63" s="1240">
        <f t="shared" si="3"/>
        <v>0</v>
      </c>
      <c r="H63" s="2344"/>
      <c r="I63" s="225"/>
    </row>
    <row r="64" spans="1:9" ht="15" customHeight="1">
      <c r="A64" s="2862"/>
      <c r="B64" s="2863" t="s">
        <v>827</v>
      </c>
      <c r="C64" s="2863"/>
      <c r="D64" s="1316"/>
      <c r="E64" s="1316"/>
      <c r="F64" s="1316"/>
      <c r="G64" s="1240">
        <f>SUM(D64:F64)</f>
        <v>0</v>
      </c>
      <c r="H64" s="2316"/>
    </row>
    <row r="65" spans="1:8" s="293" customFormat="1" ht="12" customHeight="1" thickBot="1">
      <c r="A65" s="2864"/>
      <c r="B65" s="2885" t="s">
        <v>929</v>
      </c>
      <c r="C65" s="2885"/>
      <c r="D65" s="2346">
        <f>D63+D64</f>
        <v>0</v>
      </c>
      <c r="E65" s="2346">
        <f>E63+E64</f>
        <v>0</v>
      </c>
      <c r="F65" s="2346">
        <f>F63+F64</f>
        <v>0</v>
      </c>
      <c r="G65" s="1991">
        <f>SUM(D65:F65)</f>
        <v>0</v>
      </c>
      <c r="H65" s="2347"/>
    </row>
  </sheetData>
  <sheetProtection formatColumns="0" formatRows="0" deleteRows="0" autoFilter="0"/>
  <mergeCells count="59">
    <mergeCell ref="B46:C46"/>
    <mergeCell ref="B47:C47"/>
    <mergeCell ref="B48:C48"/>
    <mergeCell ref="B51:C51"/>
    <mergeCell ref="B52:C52"/>
    <mergeCell ref="B53:C53"/>
    <mergeCell ref="B17:C17"/>
    <mergeCell ref="A63:A65"/>
    <mergeCell ref="B63:C63"/>
    <mergeCell ref="B64:C64"/>
    <mergeCell ref="B65:C65"/>
    <mergeCell ref="B57:C57"/>
    <mergeCell ref="B58:C58"/>
    <mergeCell ref="B59:C59"/>
    <mergeCell ref="B60:C60"/>
    <mergeCell ref="B61:C61"/>
    <mergeCell ref="B62:C62"/>
    <mergeCell ref="B56:C56"/>
    <mergeCell ref="B45:C45"/>
    <mergeCell ref="B54:C54"/>
    <mergeCell ref="B55:C55"/>
    <mergeCell ref="B44:C44"/>
    <mergeCell ref="B33:C33"/>
    <mergeCell ref="B34:C34"/>
    <mergeCell ref="B35:C35"/>
    <mergeCell ref="B36:C36"/>
    <mergeCell ref="B37:C37"/>
    <mergeCell ref="B38:C38"/>
    <mergeCell ref="B39:C39"/>
    <mergeCell ref="B40:C40"/>
    <mergeCell ref="B41:C41"/>
    <mergeCell ref="B42:C42"/>
    <mergeCell ref="B43:C43"/>
    <mergeCell ref="B49:C49"/>
    <mergeCell ref="B50:C50"/>
    <mergeCell ref="B32:C32"/>
    <mergeCell ref="A12:A62"/>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A2:H2"/>
    <mergeCell ref="A7:C8"/>
    <mergeCell ref="G7:G8"/>
    <mergeCell ref="H7:H8"/>
    <mergeCell ref="A9:A11"/>
    <mergeCell ref="B9:C9"/>
    <mergeCell ref="B10:C10"/>
    <mergeCell ref="B11:C11"/>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70C0"/>
  </sheetPr>
  <dimension ref="A1:AP30"/>
  <sheetViews>
    <sheetView showZeros="0" view="pageBreakPreview" topLeftCell="J1" zoomScaleSheetLayoutView="100" workbookViewId="0">
      <selection activeCell="AF30" sqref="AF30"/>
    </sheetView>
  </sheetViews>
  <sheetFormatPr defaultColWidth="9.140625" defaultRowHeight="12" customHeight="1"/>
  <cols>
    <col min="1" max="1" width="27" style="322" customWidth="1"/>
    <col min="2" max="2" width="8.7109375" style="322" customWidth="1"/>
    <col min="3" max="32" width="10.5703125" style="322" customWidth="1"/>
    <col min="33" max="33" width="12.5703125" style="322" customWidth="1"/>
    <col min="34" max="16384" width="9.140625" style="322"/>
  </cols>
  <sheetData>
    <row r="1" spans="1:42" s="640" customFormat="1" ht="15" customHeight="1">
      <c r="A1" s="2691" t="str">
        <f>HYPERLINK("#资产表审定!A1","返回资产表审定")</f>
        <v>返回资产表审定</v>
      </c>
      <c r="B1" s="2692" t="str">
        <f>HYPERLINK("#资产表原报!A1","返回资产表原报")</f>
        <v>返回资产表原报</v>
      </c>
    </row>
    <row r="2" spans="1:42" s="651" customFormat="1" ht="30" customHeight="1">
      <c r="A2" s="670" t="s">
        <v>1247</v>
      </c>
      <c r="B2" s="670"/>
      <c r="C2" s="670"/>
      <c r="D2" s="670"/>
      <c r="E2" s="670"/>
      <c r="F2" s="670"/>
      <c r="G2" s="670"/>
      <c r="H2" s="670"/>
      <c r="I2" s="670"/>
      <c r="J2" s="670"/>
      <c r="K2" s="670"/>
      <c r="L2" s="670"/>
      <c r="M2" s="670"/>
      <c r="N2" s="670"/>
      <c r="O2" s="670"/>
      <c r="P2" s="670"/>
      <c r="Q2" s="670"/>
      <c r="R2" s="670"/>
      <c r="S2" s="670"/>
      <c r="T2" s="670"/>
      <c r="U2" s="670"/>
      <c r="V2" s="670"/>
      <c r="W2" s="670"/>
      <c r="X2" s="670"/>
      <c r="Y2" s="670"/>
      <c r="Z2" s="670"/>
      <c r="AA2" s="670"/>
      <c r="AB2" s="670"/>
      <c r="AC2" s="670"/>
      <c r="AD2" s="670"/>
      <c r="AE2" s="670"/>
      <c r="AF2" s="670"/>
      <c r="AG2" s="584"/>
    </row>
    <row r="3" spans="1:42" s="664" customFormat="1" ht="11.25">
      <c r="A3" s="956"/>
      <c r="B3" s="956"/>
      <c r="C3" s="957"/>
      <c r="D3" s="957"/>
      <c r="E3" s="957"/>
      <c r="F3" s="957"/>
      <c r="G3" s="957"/>
      <c r="H3" s="957"/>
      <c r="I3" s="957"/>
      <c r="J3" s="957"/>
      <c r="K3" s="957"/>
      <c r="L3" s="1396"/>
      <c r="M3" s="1396"/>
      <c r="N3" s="1396"/>
      <c r="O3" s="1396"/>
      <c r="P3" s="1396"/>
      <c r="Q3" s="1396"/>
      <c r="R3" s="956"/>
      <c r="S3" s="956"/>
      <c r="T3" s="956"/>
      <c r="U3" s="956"/>
      <c r="V3" s="956"/>
      <c r="W3" s="956"/>
      <c r="X3" s="956"/>
      <c r="Y3" s="956"/>
      <c r="Z3" s="956"/>
      <c r="AA3" s="956"/>
      <c r="AB3" s="956"/>
      <c r="AC3" s="956"/>
      <c r="AD3" s="956"/>
      <c r="AE3" s="956"/>
      <c r="AF3" s="1397" t="str">
        <f>"单位："&amp;表头!$C$5</f>
        <v>单位：人民币元</v>
      </c>
    </row>
    <row r="4" spans="1:42" s="958" customFormat="1">
      <c r="A4" s="1155" t="str">
        <f>"客户："&amp;表头!C3</f>
        <v>客户：</v>
      </c>
      <c r="B4" s="1372"/>
      <c r="C4" s="956"/>
      <c r="D4" s="956"/>
      <c r="E4" s="956"/>
      <c r="F4" s="956"/>
      <c r="G4" s="956"/>
      <c r="H4" s="956"/>
      <c r="I4" s="956"/>
      <c r="J4" s="956"/>
      <c r="K4" s="956"/>
      <c r="L4" s="1396"/>
      <c r="M4" s="1396"/>
      <c r="N4" s="948" t="str">
        <f>"编制人员："&amp;表头!$C$6</f>
        <v>编制人员：</v>
      </c>
      <c r="O4" s="948"/>
      <c r="P4" s="948"/>
      <c r="Q4" s="1396"/>
      <c r="R4" s="956"/>
      <c r="S4" s="956"/>
      <c r="T4" s="1372"/>
      <c r="U4" s="1372"/>
      <c r="V4" s="1372"/>
      <c r="W4" s="1372"/>
      <c r="X4" s="1372"/>
      <c r="Y4" s="955"/>
      <c r="Z4" s="955"/>
      <c r="AA4" s="955"/>
      <c r="AB4" s="955"/>
      <c r="AC4" s="955"/>
      <c r="AD4" s="955"/>
      <c r="AE4" s="955" t="s">
        <v>1460</v>
      </c>
      <c r="AF4" s="2027" t="s">
        <v>2045</v>
      </c>
    </row>
    <row r="5" spans="1:42" s="958" customFormat="1" ht="11.25">
      <c r="A5" s="1155" t="str">
        <f>"报表截止日："&amp;TEXT(表头!C4,"yyyy-mm-dd")</f>
        <v>报表截止日：2019-12-31</v>
      </c>
      <c r="B5" s="1372"/>
      <c r="C5" s="956"/>
      <c r="D5" s="956"/>
      <c r="E5" s="956"/>
      <c r="F5" s="956"/>
      <c r="G5" s="956"/>
      <c r="H5" s="956"/>
      <c r="I5" s="956"/>
      <c r="J5" s="956"/>
      <c r="K5" s="956"/>
      <c r="L5" s="1396"/>
      <c r="M5" s="1396"/>
      <c r="N5" s="948" t="str">
        <f>"会计主管："&amp;表头!$C$7</f>
        <v>会计主管：</v>
      </c>
      <c r="O5" s="948"/>
      <c r="P5" s="948"/>
      <c r="Q5" s="1396"/>
      <c r="R5" s="956"/>
      <c r="S5" s="956"/>
      <c r="T5" s="1372"/>
      <c r="U5" s="1372"/>
      <c r="V5" s="1372"/>
      <c r="W5" s="1372"/>
      <c r="X5" s="1372"/>
      <c r="Y5" s="955"/>
      <c r="Z5" s="955"/>
      <c r="AA5" s="955"/>
      <c r="AB5" s="955"/>
      <c r="AC5" s="955"/>
      <c r="AD5" s="955"/>
      <c r="AE5" s="955" t="s">
        <v>1461</v>
      </c>
      <c r="AF5" s="955"/>
    </row>
    <row r="6" spans="1:42" s="301" customFormat="1" ht="8.1" customHeight="1" thickBo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42" s="663" customFormat="1" ht="15" customHeight="1">
      <c r="A7" s="2950" t="s">
        <v>1647</v>
      </c>
      <c r="B7" s="2952" t="s">
        <v>1648</v>
      </c>
      <c r="C7" s="2952" t="s">
        <v>1649</v>
      </c>
      <c r="D7" s="2952" t="s">
        <v>2221</v>
      </c>
      <c r="E7" s="2952"/>
      <c r="F7" s="2952"/>
      <c r="G7" s="2952"/>
      <c r="H7" s="2952"/>
      <c r="I7" s="2952"/>
      <c r="J7" s="2952"/>
      <c r="K7" s="2952"/>
      <c r="L7" s="2947" t="s">
        <v>136</v>
      </c>
      <c r="M7" s="2947"/>
      <c r="N7" s="2947"/>
      <c r="O7" s="2947"/>
      <c r="P7" s="2947"/>
      <c r="Q7" s="2947"/>
      <c r="R7" s="2947" t="s">
        <v>214</v>
      </c>
      <c r="S7" s="2947"/>
      <c r="T7" s="2947"/>
      <c r="U7" s="2947"/>
      <c r="V7" s="2947"/>
      <c r="W7" s="2947"/>
      <c r="X7" s="2947" t="s">
        <v>2220</v>
      </c>
      <c r="Y7" s="2947"/>
      <c r="Z7" s="2947"/>
      <c r="AA7" s="2947"/>
      <c r="AB7" s="2947"/>
      <c r="AC7" s="2947"/>
      <c r="AD7" s="2947"/>
      <c r="AE7" s="2947"/>
      <c r="AF7" s="2948" t="s">
        <v>1650</v>
      </c>
      <c r="AG7" s="662"/>
      <c r="AH7" s="662"/>
      <c r="AI7" s="662"/>
      <c r="AJ7" s="662"/>
      <c r="AK7" s="662"/>
      <c r="AL7" s="662"/>
      <c r="AM7" s="662"/>
      <c r="AN7" s="662"/>
      <c r="AO7" s="662"/>
      <c r="AP7" s="662"/>
    </row>
    <row r="8" spans="1:42" s="663" customFormat="1" ht="15" customHeight="1">
      <c r="A8" s="2951"/>
      <c r="B8" s="2953"/>
      <c r="C8" s="2953"/>
      <c r="D8" s="2115" t="s">
        <v>1651</v>
      </c>
      <c r="E8" s="2115" t="s">
        <v>1652</v>
      </c>
      <c r="F8" s="2115" t="s">
        <v>1653</v>
      </c>
      <c r="G8" s="2112" t="s">
        <v>621</v>
      </c>
      <c r="H8" s="2112" t="s">
        <v>622</v>
      </c>
      <c r="I8" s="2112" t="s">
        <v>623</v>
      </c>
      <c r="J8" s="2112" t="s">
        <v>1002</v>
      </c>
      <c r="K8" s="2112" t="s">
        <v>979</v>
      </c>
      <c r="L8" s="2115" t="s">
        <v>1651</v>
      </c>
      <c r="M8" s="2115" t="s">
        <v>2222</v>
      </c>
      <c r="N8" s="2115" t="s">
        <v>1653</v>
      </c>
      <c r="O8" s="2112" t="s">
        <v>621</v>
      </c>
      <c r="P8" s="2112" t="s">
        <v>622</v>
      </c>
      <c r="Q8" s="2112" t="s">
        <v>623</v>
      </c>
      <c r="R8" s="2115" t="s">
        <v>1651</v>
      </c>
      <c r="S8" s="2115" t="s">
        <v>1652</v>
      </c>
      <c r="T8" s="2115" t="s">
        <v>1653</v>
      </c>
      <c r="U8" s="2112" t="s">
        <v>621</v>
      </c>
      <c r="V8" s="2112" t="s">
        <v>622</v>
      </c>
      <c r="W8" s="2112" t="s">
        <v>623</v>
      </c>
      <c r="X8" s="2115" t="s">
        <v>1651</v>
      </c>
      <c r="Y8" s="2115" t="s">
        <v>1652</v>
      </c>
      <c r="Z8" s="2115" t="s">
        <v>1653</v>
      </c>
      <c r="AA8" s="2112" t="s">
        <v>621</v>
      </c>
      <c r="AB8" s="2112" t="s">
        <v>622</v>
      </c>
      <c r="AC8" s="2112" t="s">
        <v>623</v>
      </c>
      <c r="AD8" s="2112" t="s">
        <v>1003</v>
      </c>
      <c r="AE8" s="2112" t="s">
        <v>2039</v>
      </c>
      <c r="AF8" s="2949"/>
      <c r="AG8" s="662"/>
      <c r="AH8" s="662"/>
      <c r="AI8" s="662"/>
      <c r="AJ8" s="662"/>
      <c r="AK8" s="662"/>
      <c r="AL8" s="662"/>
      <c r="AM8" s="662"/>
      <c r="AN8" s="662"/>
      <c r="AO8" s="662"/>
      <c r="AP8" s="662"/>
    </row>
    <row r="9" spans="1:42" s="663" customFormat="1" ht="15" customHeight="1">
      <c r="A9" s="2354" t="s">
        <v>1654</v>
      </c>
      <c r="B9" s="666"/>
      <c r="C9" s="667">
        <f>SUM(C10:C15)</f>
        <v>0</v>
      </c>
      <c r="D9" s="667">
        <f>SUM(D10:D15)</f>
        <v>0</v>
      </c>
      <c r="E9" s="667">
        <f t="shared" ref="E9:AB9" si="0">SUM(E10:E15)</f>
        <v>0</v>
      </c>
      <c r="F9" s="667">
        <f>SUM(F10:F15)</f>
        <v>0</v>
      </c>
      <c r="G9" s="667">
        <f>SUM(G10:G15)</f>
        <v>0</v>
      </c>
      <c r="H9" s="667">
        <f t="shared" si="0"/>
        <v>0</v>
      </c>
      <c r="I9" s="667">
        <f>SUM(I10:I15)</f>
        <v>0</v>
      </c>
      <c r="J9" s="667">
        <f>SUM(J10:J14)</f>
        <v>0</v>
      </c>
      <c r="K9" s="667">
        <f>SUM(K10:K14)</f>
        <v>0</v>
      </c>
      <c r="L9" s="667">
        <f>SUM(L10:L15)</f>
        <v>0</v>
      </c>
      <c r="M9" s="667">
        <f>SUM(M10:M15)</f>
        <v>0</v>
      </c>
      <c r="N9" s="667">
        <f t="shared" si="0"/>
        <v>0</v>
      </c>
      <c r="O9" s="667">
        <f>SUM(O10:O15)</f>
        <v>0</v>
      </c>
      <c r="P9" s="667">
        <f t="shared" si="0"/>
        <v>0</v>
      </c>
      <c r="Q9" s="667">
        <f t="shared" si="0"/>
        <v>0</v>
      </c>
      <c r="R9" s="667">
        <f t="shared" si="0"/>
        <v>0</v>
      </c>
      <c r="S9" s="667">
        <f t="shared" si="0"/>
        <v>0</v>
      </c>
      <c r="T9" s="667">
        <f t="shared" si="0"/>
        <v>0</v>
      </c>
      <c r="U9" s="667">
        <f>SUM(U10:U15)</f>
        <v>0</v>
      </c>
      <c r="V9" s="667">
        <f>SUM(V10:V15)</f>
        <v>0</v>
      </c>
      <c r="W9" s="667">
        <f>SUM(W10:W15)</f>
        <v>0</v>
      </c>
      <c r="X9" s="667">
        <f>SUM(X10:X15)</f>
        <v>0</v>
      </c>
      <c r="Y9" s="667">
        <f t="shared" si="0"/>
        <v>0</v>
      </c>
      <c r="Z9" s="667">
        <f t="shared" si="0"/>
        <v>0</v>
      </c>
      <c r="AA9" s="667">
        <f t="shared" si="0"/>
        <v>0</v>
      </c>
      <c r="AB9" s="667">
        <f t="shared" si="0"/>
        <v>0</v>
      </c>
      <c r="AC9" s="667">
        <f>SUM(AC10:AC15)</f>
        <v>0</v>
      </c>
      <c r="AD9" s="667">
        <f>SUM(AD10:AD15)</f>
        <v>0</v>
      </c>
      <c r="AE9" s="667">
        <f>SUM(AE10:AE15)</f>
        <v>0</v>
      </c>
      <c r="AF9" s="2355">
        <f>SUM(AF10:AF15)</f>
        <v>0</v>
      </c>
    </row>
    <row r="10" spans="1:42" s="311" customFormat="1" ht="15" customHeight="1">
      <c r="A10" s="2356"/>
      <c r="B10" s="1398"/>
      <c r="C10" s="646"/>
      <c r="D10" s="646"/>
      <c r="E10" s="646"/>
      <c r="F10" s="646"/>
      <c r="G10" s="667">
        <f>SUM(D10:F10)</f>
        <v>0</v>
      </c>
      <c r="H10" s="646"/>
      <c r="I10" s="1399">
        <f>G10-H10+J10</f>
        <v>0</v>
      </c>
      <c r="J10" s="1377"/>
      <c r="K10" s="1399">
        <f>I10+J10</f>
        <v>0</v>
      </c>
      <c r="L10" s="646"/>
      <c r="M10" s="646"/>
      <c r="N10" s="646"/>
      <c r="O10" s="667">
        <f t="shared" ref="O10:O21" si="1">SUM(L10:N10)</f>
        <v>0</v>
      </c>
      <c r="P10" s="646"/>
      <c r="Q10" s="667">
        <f>O10-P10</f>
        <v>0</v>
      </c>
      <c r="R10" s="646"/>
      <c r="S10" s="646"/>
      <c r="T10" s="646"/>
      <c r="U10" s="667">
        <f t="shared" ref="U10:U21" si="2">SUM(R10:T10)</f>
        <v>0</v>
      </c>
      <c r="V10" s="646"/>
      <c r="W10" s="667">
        <f t="shared" ref="W10:W21" si="3">U10-V10</f>
        <v>0</v>
      </c>
      <c r="X10" s="1400">
        <f>D10+L10-R10</f>
        <v>0</v>
      </c>
      <c r="Y10" s="1400">
        <f t="shared" ref="Y10:AC10" si="4">E10+M10-S10</f>
        <v>0</v>
      </c>
      <c r="Z10" s="1400">
        <f t="shared" si="4"/>
        <v>0</v>
      </c>
      <c r="AA10" s="1400">
        <f t="shared" si="4"/>
        <v>0</v>
      </c>
      <c r="AB10" s="1400">
        <f t="shared" si="4"/>
        <v>0</v>
      </c>
      <c r="AC10" s="1400">
        <f t="shared" si="4"/>
        <v>0</v>
      </c>
      <c r="AD10" s="1280"/>
      <c r="AE10" s="1400">
        <f>AC10+AD10</f>
        <v>0</v>
      </c>
      <c r="AF10" s="2357"/>
    </row>
    <row r="11" spans="1:42" s="311" customFormat="1" ht="15" customHeight="1">
      <c r="A11" s="2356"/>
      <c r="B11" s="1398"/>
      <c r="C11" s="646"/>
      <c r="D11" s="646"/>
      <c r="E11" s="646"/>
      <c r="F11" s="646"/>
      <c r="G11" s="667">
        <f t="shared" ref="G11:G21" si="5">SUM(D11:F11)</f>
        <v>0</v>
      </c>
      <c r="H11" s="646"/>
      <c r="I11" s="1399">
        <f>G11-H11+J11</f>
        <v>0</v>
      </c>
      <c r="J11" s="1377"/>
      <c r="K11" s="1399">
        <f t="shared" ref="K11:K14" si="6">I11+J11</f>
        <v>0</v>
      </c>
      <c r="L11" s="646"/>
      <c r="M11" s="646"/>
      <c r="N11" s="646"/>
      <c r="O11" s="667">
        <f t="shared" si="1"/>
        <v>0</v>
      </c>
      <c r="P11" s="646"/>
      <c r="Q11" s="667">
        <f>O11-P11</f>
        <v>0</v>
      </c>
      <c r="R11" s="646"/>
      <c r="S11" s="646"/>
      <c r="T11" s="646"/>
      <c r="U11" s="667">
        <f t="shared" si="2"/>
        <v>0</v>
      </c>
      <c r="V11" s="646"/>
      <c r="W11" s="667">
        <f t="shared" si="3"/>
        <v>0</v>
      </c>
      <c r="X11" s="1400">
        <f t="shared" ref="X11:X21" si="7">D11+L11-R11</f>
        <v>0</v>
      </c>
      <c r="Y11" s="1400">
        <f t="shared" ref="Y11:AC14" si="8">E11+M11-S11</f>
        <v>0</v>
      </c>
      <c r="Z11" s="1400">
        <f>F11+N11-T11</f>
        <v>0</v>
      </c>
      <c r="AA11" s="1400">
        <f t="shared" si="8"/>
        <v>0</v>
      </c>
      <c r="AB11" s="1400">
        <f t="shared" si="8"/>
        <v>0</v>
      </c>
      <c r="AC11" s="1400">
        <f t="shared" si="8"/>
        <v>0</v>
      </c>
      <c r="AD11" s="1280"/>
      <c r="AE11" s="1400">
        <f t="shared" ref="AE11:AE14" si="9">AC11+AD11</f>
        <v>0</v>
      </c>
      <c r="AF11" s="2357"/>
    </row>
    <row r="12" spans="1:42" s="311" customFormat="1" ht="15" customHeight="1">
      <c r="A12" s="2356"/>
      <c r="B12" s="1398"/>
      <c r="C12" s="646"/>
      <c r="D12" s="646"/>
      <c r="E12" s="646"/>
      <c r="F12" s="646"/>
      <c r="G12" s="667">
        <f t="shared" si="5"/>
        <v>0</v>
      </c>
      <c r="H12" s="646"/>
      <c r="I12" s="1399">
        <f>G12-H12+J12</f>
        <v>0</v>
      </c>
      <c r="J12" s="1377"/>
      <c r="K12" s="1399">
        <f t="shared" si="6"/>
        <v>0</v>
      </c>
      <c r="L12" s="646"/>
      <c r="M12" s="646"/>
      <c r="N12" s="646"/>
      <c r="O12" s="667">
        <f t="shared" si="1"/>
        <v>0</v>
      </c>
      <c r="P12" s="646"/>
      <c r="Q12" s="667">
        <f>O12-P12</f>
        <v>0</v>
      </c>
      <c r="R12" s="646"/>
      <c r="S12" s="646"/>
      <c r="T12" s="646"/>
      <c r="U12" s="667">
        <f t="shared" si="2"/>
        <v>0</v>
      </c>
      <c r="V12" s="646"/>
      <c r="W12" s="667">
        <f t="shared" si="3"/>
        <v>0</v>
      </c>
      <c r="X12" s="1400">
        <f t="shared" si="7"/>
        <v>0</v>
      </c>
      <c r="Y12" s="1400">
        <f t="shared" si="8"/>
        <v>0</v>
      </c>
      <c r="Z12" s="1400">
        <f t="shared" si="8"/>
        <v>0</v>
      </c>
      <c r="AA12" s="1400">
        <f t="shared" si="8"/>
        <v>0</v>
      </c>
      <c r="AB12" s="1400">
        <f t="shared" si="8"/>
        <v>0</v>
      </c>
      <c r="AC12" s="1400">
        <f t="shared" si="8"/>
        <v>0</v>
      </c>
      <c r="AD12" s="1280"/>
      <c r="AE12" s="1400">
        <f t="shared" si="9"/>
        <v>0</v>
      </c>
      <c r="AF12" s="2357"/>
    </row>
    <row r="13" spans="1:42" s="311" customFormat="1" ht="15" customHeight="1">
      <c r="A13" s="2356"/>
      <c r="B13" s="1398"/>
      <c r="C13" s="646"/>
      <c r="D13" s="646"/>
      <c r="E13" s="646"/>
      <c r="F13" s="646"/>
      <c r="G13" s="667">
        <f t="shared" si="5"/>
        <v>0</v>
      </c>
      <c r="H13" s="646"/>
      <c r="I13" s="1399">
        <f>G13-H13+J13</f>
        <v>0</v>
      </c>
      <c r="J13" s="1377"/>
      <c r="K13" s="1399">
        <f t="shared" si="6"/>
        <v>0</v>
      </c>
      <c r="L13" s="646"/>
      <c r="M13" s="646"/>
      <c r="N13" s="646"/>
      <c r="O13" s="667">
        <f t="shared" si="1"/>
        <v>0</v>
      </c>
      <c r="P13" s="646"/>
      <c r="Q13" s="667">
        <f>O13-P13</f>
        <v>0</v>
      </c>
      <c r="R13" s="646"/>
      <c r="S13" s="646"/>
      <c r="T13" s="646"/>
      <c r="U13" s="667">
        <f t="shared" si="2"/>
        <v>0</v>
      </c>
      <c r="V13" s="646"/>
      <c r="W13" s="667">
        <f t="shared" si="3"/>
        <v>0</v>
      </c>
      <c r="X13" s="1400">
        <f t="shared" si="7"/>
        <v>0</v>
      </c>
      <c r="Y13" s="1400">
        <f t="shared" si="8"/>
        <v>0</v>
      </c>
      <c r="Z13" s="1400">
        <f t="shared" si="8"/>
        <v>0</v>
      </c>
      <c r="AA13" s="1400">
        <f t="shared" si="8"/>
        <v>0</v>
      </c>
      <c r="AB13" s="1400">
        <f t="shared" si="8"/>
        <v>0</v>
      </c>
      <c r="AC13" s="1400">
        <f t="shared" si="8"/>
        <v>0</v>
      </c>
      <c r="AD13" s="1280"/>
      <c r="AE13" s="1400">
        <f t="shared" si="9"/>
        <v>0</v>
      </c>
      <c r="AF13" s="2357"/>
    </row>
    <row r="14" spans="1:42" s="311" customFormat="1" ht="15" customHeight="1">
      <c r="A14" s="2356"/>
      <c r="B14" s="1398"/>
      <c r="C14" s="646"/>
      <c r="D14" s="646"/>
      <c r="E14" s="646"/>
      <c r="F14" s="646"/>
      <c r="G14" s="667">
        <f t="shared" si="5"/>
        <v>0</v>
      </c>
      <c r="H14" s="646"/>
      <c r="I14" s="1399">
        <f>G14-H14+J14</f>
        <v>0</v>
      </c>
      <c r="J14" s="1377"/>
      <c r="K14" s="1399">
        <f t="shared" si="6"/>
        <v>0</v>
      </c>
      <c r="L14" s="646"/>
      <c r="M14" s="646"/>
      <c r="N14" s="646"/>
      <c r="O14" s="667">
        <f t="shared" si="1"/>
        <v>0</v>
      </c>
      <c r="P14" s="646"/>
      <c r="Q14" s="667">
        <f>O14-P14</f>
        <v>0</v>
      </c>
      <c r="R14" s="646"/>
      <c r="S14" s="646"/>
      <c r="T14" s="646"/>
      <c r="U14" s="667">
        <f t="shared" si="2"/>
        <v>0</v>
      </c>
      <c r="V14" s="646"/>
      <c r="W14" s="667">
        <f t="shared" si="3"/>
        <v>0</v>
      </c>
      <c r="X14" s="1400">
        <f t="shared" si="7"/>
        <v>0</v>
      </c>
      <c r="Y14" s="1400">
        <f t="shared" si="8"/>
        <v>0</v>
      </c>
      <c r="Z14" s="1400">
        <f t="shared" si="8"/>
        <v>0</v>
      </c>
      <c r="AA14" s="1400">
        <f t="shared" si="8"/>
        <v>0</v>
      </c>
      <c r="AB14" s="1400">
        <f t="shared" si="8"/>
        <v>0</v>
      </c>
      <c r="AC14" s="1400">
        <f t="shared" si="8"/>
        <v>0</v>
      </c>
      <c r="AD14" s="1280"/>
      <c r="AE14" s="1400">
        <f t="shared" si="9"/>
        <v>0</v>
      </c>
      <c r="AF14" s="2357"/>
    </row>
    <row r="15" spans="1:42" ht="15" customHeight="1">
      <c r="A15" s="2354"/>
      <c r="B15" s="1401"/>
      <c r="C15" s="668"/>
      <c r="D15" s="668"/>
      <c r="E15" s="668"/>
      <c r="F15" s="668"/>
      <c r="G15" s="667"/>
      <c r="H15" s="668"/>
      <c r="I15" s="1399"/>
      <c r="J15" s="668"/>
      <c r="K15" s="1399"/>
      <c r="L15" s="668"/>
      <c r="M15" s="668"/>
      <c r="N15" s="668"/>
      <c r="O15" s="667"/>
      <c r="P15" s="668"/>
      <c r="Q15" s="667"/>
      <c r="R15" s="668"/>
      <c r="S15" s="668"/>
      <c r="T15" s="668"/>
      <c r="U15" s="667"/>
      <c r="V15" s="668"/>
      <c r="W15" s="667"/>
      <c r="X15" s="1400"/>
      <c r="Y15" s="1400"/>
      <c r="Z15" s="1400"/>
      <c r="AA15" s="1400"/>
      <c r="AB15" s="1400"/>
      <c r="AC15" s="1400"/>
      <c r="AD15" s="1400"/>
      <c r="AE15" s="1400"/>
      <c r="AF15" s="2358"/>
    </row>
    <row r="16" spans="1:42" ht="15" customHeight="1">
      <c r="A16" s="2354" t="s">
        <v>1655</v>
      </c>
      <c r="B16" s="669"/>
      <c r="C16" s="1402">
        <f>SUM(C17:C22)</f>
        <v>0</v>
      </c>
      <c r="D16" s="1402">
        <f>SUM(D17:D22)</f>
        <v>0</v>
      </c>
      <c r="E16" s="1402">
        <f t="shared" ref="E16" si="10">SUM(E17:E22)</f>
        <v>0</v>
      </c>
      <c r="F16" s="1402">
        <f t="shared" ref="F16:N16" si="11">SUM(F17:F22)</f>
        <v>0</v>
      </c>
      <c r="G16" s="1402">
        <f t="shared" si="11"/>
        <v>0</v>
      </c>
      <c r="H16" s="1402">
        <f t="shared" si="11"/>
        <v>0</v>
      </c>
      <c r="I16" s="1399">
        <f t="shared" si="11"/>
        <v>0</v>
      </c>
      <c r="J16" s="1402">
        <f>SUM(J17:J22)</f>
        <v>0</v>
      </c>
      <c r="K16" s="1402">
        <f t="shared" si="11"/>
        <v>0</v>
      </c>
      <c r="L16" s="1402">
        <f t="shared" si="11"/>
        <v>0</v>
      </c>
      <c r="M16" s="1402">
        <f t="shared" si="11"/>
        <v>0</v>
      </c>
      <c r="N16" s="1402">
        <f t="shared" si="11"/>
        <v>0</v>
      </c>
      <c r="O16" s="667">
        <f>SUM(L16:N16)</f>
        <v>0</v>
      </c>
      <c r="P16" s="1402">
        <f>SUM(P17:P22)</f>
        <v>0</v>
      </c>
      <c r="Q16" s="1402">
        <f>SUM(Q17:Q22)</f>
        <v>0</v>
      </c>
      <c r="R16" s="1402">
        <f>SUM(R17:R22)</f>
        <v>0</v>
      </c>
      <c r="S16" s="1402">
        <f>SUM(S17:S22)</f>
        <v>0</v>
      </c>
      <c r="T16" s="1402">
        <f>SUM(T17:T22)</f>
        <v>0</v>
      </c>
      <c r="U16" s="667">
        <f>SUM(R16:T16)</f>
        <v>0</v>
      </c>
      <c r="V16" s="1402">
        <f>SUM(V17:V22)</f>
        <v>0</v>
      </c>
      <c r="W16" s="667">
        <f>U16-V16</f>
        <v>0</v>
      </c>
      <c r="X16" s="1400">
        <f t="shared" ref="X16:AC16" si="12">D16+L16-R16</f>
        <v>0</v>
      </c>
      <c r="Y16" s="1400">
        <f t="shared" si="12"/>
        <v>0</v>
      </c>
      <c r="Z16" s="1400">
        <f t="shared" si="12"/>
        <v>0</v>
      </c>
      <c r="AA16" s="1400">
        <f t="shared" si="12"/>
        <v>0</v>
      </c>
      <c r="AB16" s="1400">
        <f t="shared" si="12"/>
        <v>0</v>
      </c>
      <c r="AC16" s="1400">
        <f t="shared" si="12"/>
        <v>0</v>
      </c>
      <c r="AD16" s="1400">
        <f>SUM(AD17:AD21)</f>
        <v>0</v>
      </c>
      <c r="AE16" s="1400">
        <f>SUM(AE17:AE21)</f>
        <v>0</v>
      </c>
      <c r="AF16" s="2359">
        <f>SUM(AF17:AF22)</f>
        <v>0</v>
      </c>
    </row>
    <row r="17" spans="1:32" s="311" customFormat="1" ht="15" customHeight="1">
      <c r="A17" s="2356"/>
      <c r="B17" s="645"/>
      <c r="C17" s="646"/>
      <c r="D17" s="646"/>
      <c r="E17" s="646"/>
      <c r="F17" s="646"/>
      <c r="G17" s="667">
        <f t="shared" si="5"/>
        <v>0</v>
      </c>
      <c r="H17" s="646"/>
      <c r="I17" s="1399">
        <f>G17-H17+J17</f>
        <v>0</v>
      </c>
      <c r="J17" s="1377"/>
      <c r="K17" s="1399">
        <f>I17+J17</f>
        <v>0</v>
      </c>
      <c r="L17" s="646"/>
      <c r="M17" s="646"/>
      <c r="N17" s="646"/>
      <c r="O17" s="667">
        <f>SUM(L17:N17)</f>
        <v>0</v>
      </c>
      <c r="P17" s="646"/>
      <c r="Q17" s="667">
        <f>SUM(L17:N17)</f>
        <v>0</v>
      </c>
      <c r="R17" s="646"/>
      <c r="S17" s="646"/>
      <c r="T17" s="646"/>
      <c r="U17" s="667">
        <f t="shared" si="2"/>
        <v>0</v>
      </c>
      <c r="V17" s="646"/>
      <c r="W17" s="667">
        <f t="shared" si="3"/>
        <v>0</v>
      </c>
      <c r="X17" s="1400">
        <f t="shared" si="7"/>
        <v>0</v>
      </c>
      <c r="Y17" s="1400">
        <f t="shared" ref="Y17:AC21" si="13">E17+M17-S17</f>
        <v>0</v>
      </c>
      <c r="Z17" s="1400">
        <f t="shared" si="13"/>
        <v>0</v>
      </c>
      <c r="AA17" s="1400">
        <f t="shared" si="13"/>
        <v>0</v>
      </c>
      <c r="AB17" s="1400">
        <f t="shared" si="13"/>
        <v>0</v>
      </c>
      <c r="AC17" s="1400">
        <f t="shared" si="13"/>
        <v>0</v>
      </c>
      <c r="AD17" s="1280"/>
      <c r="AE17" s="1400">
        <f>AC17+AD17</f>
        <v>0</v>
      </c>
      <c r="AF17" s="2357"/>
    </row>
    <row r="18" spans="1:32" s="311" customFormat="1" ht="15" customHeight="1">
      <c r="A18" s="2356"/>
      <c r="B18" s="645"/>
      <c r="C18" s="646"/>
      <c r="D18" s="646"/>
      <c r="E18" s="646"/>
      <c r="F18" s="646"/>
      <c r="G18" s="667">
        <f t="shared" si="5"/>
        <v>0</v>
      </c>
      <c r="H18" s="646"/>
      <c r="I18" s="1399">
        <f t="shared" ref="I18:I21" si="14">G18-H18+J18</f>
        <v>0</v>
      </c>
      <c r="J18" s="1377"/>
      <c r="K18" s="1399">
        <f t="shared" ref="K18:K21" si="15">I18+J18</f>
        <v>0</v>
      </c>
      <c r="L18" s="646"/>
      <c r="M18" s="646"/>
      <c r="N18" s="646"/>
      <c r="O18" s="667">
        <f t="shared" si="1"/>
        <v>0</v>
      </c>
      <c r="P18" s="646"/>
      <c r="Q18" s="667">
        <f>SUM(L18:N18)</f>
        <v>0</v>
      </c>
      <c r="R18" s="646"/>
      <c r="S18" s="646"/>
      <c r="T18" s="646"/>
      <c r="U18" s="667">
        <f t="shared" si="2"/>
        <v>0</v>
      </c>
      <c r="V18" s="646"/>
      <c r="W18" s="667">
        <f t="shared" si="3"/>
        <v>0</v>
      </c>
      <c r="X18" s="1400">
        <f t="shared" si="7"/>
        <v>0</v>
      </c>
      <c r="Y18" s="1400">
        <f t="shared" si="13"/>
        <v>0</v>
      </c>
      <c r="Z18" s="1400">
        <f t="shared" si="13"/>
        <v>0</v>
      </c>
      <c r="AA18" s="1400">
        <f t="shared" si="13"/>
        <v>0</v>
      </c>
      <c r="AB18" s="1400">
        <f t="shared" si="13"/>
        <v>0</v>
      </c>
      <c r="AC18" s="1400">
        <f t="shared" si="13"/>
        <v>0</v>
      </c>
      <c r="AD18" s="1280"/>
      <c r="AE18" s="1400">
        <f>AC18+AD18</f>
        <v>0</v>
      </c>
      <c r="AF18" s="2357"/>
    </row>
    <row r="19" spans="1:32" s="311" customFormat="1" ht="15" customHeight="1">
      <c r="A19" s="2356"/>
      <c r="B19" s="645"/>
      <c r="C19" s="646"/>
      <c r="D19" s="646"/>
      <c r="E19" s="646"/>
      <c r="F19" s="646"/>
      <c r="G19" s="667">
        <f t="shared" si="5"/>
        <v>0</v>
      </c>
      <c r="H19" s="646"/>
      <c r="I19" s="1399">
        <f t="shared" si="14"/>
        <v>0</v>
      </c>
      <c r="J19" s="1377"/>
      <c r="K19" s="1399">
        <f t="shared" si="15"/>
        <v>0</v>
      </c>
      <c r="L19" s="646"/>
      <c r="M19" s="646"/>
      <c r="N19" s="646"/>
      <c r="O19" s="667">
        <f t="shared" si="1"/>
        <v>0</v>
      </c>
      <c r="P19" s="646"/>
      <c r="Q19" s="667">
        <f>SUM(L19:N19)</f>
        <v>0</v>
      </c>
      <c r="R19" s="646"/>
      <c r="S19" s="646"/>
      <c r="T19" s="646"/>
      <c r="U19" s="667">
        <f t="shared" si="2"/>
        <v>0</v>
      </c>
      <c r="V19" s="646"/>
      <c r="W19" s="667">
        <f t="shared" si="3"/>
        <v>0</v>
      </c>
      <c r="X19" s="1400">
        <f t="shared" si="7"/>
        <v>0</v>
      </c>
      <c r="Y19" s="1400">
        <f t="shared" si="13"/>
        <v>0</v>
      </c>
      <c r="Z19" s="1400">
        <f t="shared" si="13"/>
        <v>0</v>
      </c>
      <c r="AA19" s="1400">
        <f t="shared" si="13"/>
        <v>0</v>
      </c>
      <c r="AB19" s="1400">
        <f t="shared" si="13"/>
        <v>0</v>
      </c>
      <c r="AC19" s="1400">
        <f t="shared" si="13"/>
        <v>0</v>
      </c>
      <c r="AD19" s="1280"/>
      <c r="AE19" s="1400">
        <f t="shared" ref="AE19:AE20" si="16">AC19+AD19</f>
        <v>0</v>
      </c>
      <c r="AF19" s="2357"/>
    </row>
    <row r="20" spans="1:32" s="311" customFormat="1" ht="15" customHeight="1">
      <c r="A20" s="2356"/>
      <c r="B20" s="645"/>
      <c r="C20" s="646"/>
      <c r="D20" s="646"/>
      <c r="E20" s="646"/>
      <c r="F20" s="646"/>
      <c r="G20" s="667">
        <f t="shared" si="5"/>
        <v>0</v>
      </c>
      <c r="H20" s="646"/>
      <c r="I20" s="1399">
        <f t="shared" si="14"/>
        <v>0</v>
      </c>
      <c r="J20" s="1377"/>
      <c r="K20" s="1399">
        <f t="shared" si="15"/>
        <v>0</v>
      </c>
      <c r="L20" s="646"/>
      <c r="M20" s="646"/>
      <c r="N20" s="646"/>
      <c r="O20" s="667">
        <f t="shared" si="1"/>
        <v>0</v>
      </c>
      <c r="P20" s="646"/>
      <c r="Q20" s="667">
        <f>SUM(L20:N20)</f>
        <v>0</v>
      </c>
      <c r="R20" s="646"/>
      <c r="S20" s="646"/>
      <c r="T20" s="646"/>
      <c r="U20" s="667">
        <f t="shared" si="2"/>
        <v>0</v>
      </c>
      <c r="V20" s="646"/>
      <c r="W20" s="667">
        <f t="shared" si="3"/>
        <v>0</v>
      </c>
      <c r="X20" s="1400">
        <f t="shared" si="7"/>
        <v>0</v>
      </c>
      <c r="Y20" s="1400">
        <f t="shared" si="13"/>
        <v>0</v>
      </c>
      <c r="Z20" s="1400">
        <f t="shared" si="13"/>
        <v>0</v>
      </c>
      <c r="AA20" s="1400">
        <f t="shared" si="13"/>
        <v>0</v>
      </c>
      <c r="AB20" s="1400">
        <f t="shared" si="13"/>
        <v>0</v>
      </c>
      <c r="AC20" s="1400">
        <f t="shared" si="13"/>
        <v>0</v>
      </c>
      <c r="AD20" s="1280"/>
      <c r="AE20" s="1400">
        <f t="shared" si="16"/>
        <v>0</v>
      </c>
      <c r="AF20" s="2357"/>
    </row>
    <row r="21" spans="1:32" s="311" customFormat="1" ht="15" customHeight="1">
      <c r="A21" s="2356"/>
      <c r="B21" s="645"/>
      <c r="C21" s="646"/>
      <c r="D21" s="646"/>
      <c r="E21" s="646"/>
      <c r="F21" s="646"/>
      <c r="G21" s="667">
        <f t="shared" si="5"/>
        <v>0</v>
      </c>
      <c r="H21" s="646"/>
      <c r="I21" s="1399">
        <f t="shared" si="14"/>
        <v>0</v>
      </c>
      <c r="J21" s="1377"/>
      <c r="K21" s="1399">
        <f t="shared" si="15"/>
        <v>0</v>
      </c>
      <c r="L21" s="646"/>
      <c r="M21" s="646"/>
      <c r="N21" s="646"/>
      <c r="O21" s="667">
        <f t="shared" si="1"/>
        <v>0</v>
      </c>
      <c r="P21" s="646"/>
      <c r="Q21" s="667">
        <f>SUM(L21:N21)</f>
        <v>0</v>
      </c>
      <c r="R21" s="646"/>
      <c r="S21" s="646"/>
      <c r="T21" s="646"/>
      <c r="U21" s="667">
        <f t="shared" si="2"/>
        <v>0</v>
      </c>
      <c r="V21" s="646"/>
      <c r="W21" s="667">
        <f t="shared" si="3"/>
        <v>0</v>
      </c>
      <c r="X21" s="1400">
        <f t="shared" si="7"/>
        <v>0</v>
      </c>
      <c r="Y21" s="1400">
        <f t="shared" si="13"/>
        <v>0</v>
      </c>
      <c r="Z21" s="1400">
        <f t="shared" si="13"/>
        <v>0</v>
      </c>
      <c r="AA21" s="1400">
        <f t="shared" si="13"/>
        <v>0</v>
      </c>
      <c r="AB21" s="1400">
        <f t="shared" si="13"/>
        <v>0</v>
      </c>
      <c r="AC21" s="1400">
        <f t="shared" si="13"/>
        <v>0</v>
      </c>
      <c r="AD21" s="1280"/>
      <c r="AE21" s="1400"/>
      <c r="AF21" s="2357"/>
    </row>
    <row r="22" spans="1:32" ht="15" customHeight="1">
      <c r="A22" s="2354"/>
      <c r="B22" s="669"/>
      <c r="C22" s="668"/>
      <c r="D22" s="668"/>
      <c r="E22" s="668"/>
      <c r="F22" s="668"/>
      <c r="G22" s="668"/>
      <c r="H22" s="668"/>
      <c r="I22" s="1403"/>
      <c r="J22" s="668"/>
      <c r="K22" s="1403"/>
      <c r="L22" s="668"/>
      <c r="M22" s="668"/>
      <c r="N22" s="668"/>
      <c r="O22" s="668"/>
      <c r="P22" s="668"/>
      <c r="Q22" s="667"/>
      <c r="R22" s="668"/>
      <c r="S22" s="668"/>
      <c r="T22" s="668"/>
      <c r="U22" s="668"/>
      <c r="V22" s="668"/>
      <c r="W22" s="1403"/>
      <c r="X22" s="1403"/>
      <c r="Y22" s="1403"/>
      <c r="Z22" s="1403"/>
      <c r="AA22" s="1403"/>
      <c r="AB22" s="1403"/>
      <c r="AC22" s="1403"/>
      <c r="AD22" s="1403"/>
      <c r="AE22" s="1403"/>
      <c r="AF22" s="2358"/>
    </row>
    <row r="23" spans="1:32" ht="15" customHeight="1" thickBot="1">
      <c r="A23" s="2360" t="s">
        <v>220</v>
      </c>
      <c r="B23" s="2361"/>
      <c r="C23" s="2362">
        <f>C9+C16</f>
        <v>0</v>
      </c>
      <c r="D23" s="2362">
        <f>D9+D16</f>
        <v>0</v>
      </c>
      <c r="E23" s="2362">
        <f t="shared" ref="E23:AB23" si="17">E9+E16</f>
        <v>0</v>
      </c>
      <c r="F23" s="2362">
        <f t="shared" si="17"/>
        <v>0</v>
      </c>
      <c r="G23" s="2362">
        <f>G9+G16</f>
        <v>0</v>
      </c>
      <c r="H23" s="2362">
        <f t="shared" si="17"/>
        <v>0</v>
      </c>
      <c r="I23" s="2362">
        <f>I9+I16</f>
        <v>0</v>
      </c>
      <c r="J23" s="2362">
        <f>J9+J16</f>
        <v>0</v>
      </c>
      <c r="K23" s="2362">
        <f>K9+K16</f>
        <v>0</v>
      </c>
      <c r="L23" s="2362">
        <f t="shared" si="17"/>
        <v>0</v>
      </c>
      <c r="M23" s="2362">
        <f t="shared" si="17"/>
        <v>0</v>
      </c>
      <c r="N23" s="2362">
        <f t="shared" si="17"/>
        <v>0</v>
      </c>
      <c r="O23" s="2362">
        <f>O9+O16</f>
        <v>0</v>
      </c>
      <c r="P23" s="2362">
        <f t="shared" si="17"/>
        <v>0</v>
      </c>
      <c r="Q23" s="2362">
        <f t="shared" si="17"/>
        <v>0</v>
      </c>
      <c r="R23" s="2362">
        <f t="shared" si="17"/>
        <v>0</v>
      </c>
      <c r="S23" s="2362">
        <f t="shared" si="17"/>
        <v>0</v>
      </c>
      <c r="T23" s="2362">
        <f t="shared" si="17"/>
        <v>0</v>
      </c>
      <c r="U23" s="2362">
        <f t="shared" si="17"/>
        <v>0</v>
      </c>
      <c r="V23" s="2362">
        <f t="shared" si="17"/>
        <v>0</v>
      </c>
      <c r="W23" s="2362">
        <f t="shared" si="17"/>
        <v>0</v>
      </c>
      <c r="X23" s="2362">
        <f>X9+X16</f>
        <v>0</v>
      </c>
      <c r="Y23" s="2362">
        <f t="shared" si="17"/>
        <v>0</v>
      </c>
      <c r="Z23" s="2362">
        <f t="shared" si="17"/>
        <v>0</v>
      </c>
      <c r="AA23" s="2362">
        <f t="shared" si="17"/>
        <v>0</v>
      </c>
      <c r="AB23" s="2362">
        <f t="shared" si="17"/>
        <v>0</v>
      </c>
      <c r="AC23" s="2362">
        <f>AC9+AC16</f>
        <v>0</v>
      </c>
      <c r="AD23" s="2362">
        <f>AD9+AD16</f>
        <v>0</v>
      </c>
      <c r="AE23" s="2362">
        <f>AE9+AE16</f>
        <v>0</v>
      </c>
      <c r="AF23" s="2363">
        <f>AF9+AF16</f>
        <v>0</v>
      </c>
    </row>
    <row r="24" spans="1:32" ht="15" customHeight="1">
      <c r="A24" s="322" t="s">
        <v>178</v>
      </c>
    </row>
    <row r="25" spans="1:32" ht="15" customHeight="1">
      <c r="A25" s="322" t="s">
        <v>260</v>
      </c>
    </row>
    <row r="26" spans="1:32" ht="15" customHeight="1">
      <c r="A26" s="322" t="s">
        <v>261</v>
      </c>
    </row>
    <row r="27" spans="1:32" ht="15" customHeight="1">
      <c r="A27" s="322" t="s">
        <v>2046</v>
      </c>
    </row>
    <row r="28" spans="1:32" ht="15" customHeight="1">
      <c r="A28" s="322" t="s">
        <v>624</v>
      </c>
    </row>
    <row r="29" spans="1:32" ht="15" customHeight="1">
      <c r="A29" s="322" t="s">
        <v>262</v>
      </c>
    </row>
    <row r="30" spans="1:32" ht="15" customHeight="1">
      <c r="A30" s="322" t="s">
        <v>625</v>
      </c>
    </row>
  </sheetData>
  <sheetProtection insertRows="0" deleteRows="0"/>
  <mergeCells count="8">
    <mergeCell ref="X7:AE7"/>
    <mergeCell ref="AF7:AF8"/>
    <mergeCell ref="A7:A8"/>
    <mergeCell ref="B7:B8"/>
    <mergeCell ref="C7:C8"/>
    <mergeCell ref="D7:K7"/>
    <mergeCell ref="L7:Q7"/>
    <mergeCell ref="R7:W7"/>
  </mergeCells>
  <phoneticPr fontId="5" type="noConversion"/>
  <printOptions horizontalCentered="1"/>
  <pageMargins left="0.31496062992125984" right="0.31496062992125984" top="0.74803149606299213" bottom="0.74803149606299213" header="0.31496062992125984" footer="0.31496062992125984"/>
  <pageSetup paperSize="9" scale="40" fitToHeight="0" orientation="landscape" blackAndWhite="1" verticalDpi="1200" r:id="rId1"/>
  <headerFooter alignWithMargins="0"/>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FF33"/>
  </sheetPr>
  <dimension ref="A1:K230"/>
  <sheetViews>
    <sheetView showGridLines="0" showZeros="0" view="pageBreakPreview" zoomScaleSheetLayoutView="100" workbookViewId="0">
      <pane xSplit="2" ySplit="3" topLeftCell="C4" activePane="bottomRight" state="frozen"/>
      <selection activeCell="I27" sqref="I27"/>
      <selection pane="topRight" activeCell="I27" sqref="I27"/>
      <selection pane="bottomLeft" activeCell="I27" sqref="I27"/>
      <selection pane="bottomRight" activeCell="B11" sqref="B11"/>
    </sheetView>
  </sheetViews>
  <sheetFormatPr defaultRowHeight="12" customHeight="1"/>
  <cols>
    <col min="1" max="1" width="45.5703125" style="184" customWidth="1"/>
    <col min="2" max="2" width="8.7109375" style="277" customWidth="1"/>
    <col min="3" max="4" width="19" style="267" customWidth="1"/>
    <col min="5" max="5" width="1" style="184" customWidth="1"/>
    <col min="6" max="6" width="17.28515625" style="192" customWidth="1"/>
    <col min="7" max="7" width="14.7109375" style="192" customWidth="1"/>
    <col min="8" max="8" width="8.85546875" style="192"/>
    <col min="9" max="9" width="14.7109375" style="192" customWidth="1"/>
    <col min="10" max="11" width="8.85546875" style="192"/>
    <col min="12" max="255" width="8.85546875" style="184"/>
    <col min="256" max="256" width="40.7109375" style="184" customWidth="1"/>
    <col min="257" max="257" width="8.7109375" style="184" customWidth="1"/>
    <col min="258" max="259" width="21.28515625" style="184" customWidth="1"/>
    <col min="260" max="511" width="8.85546875" style="184"/>
    <col min="512" max="512" width="40.7109375" style="184" customWidth="1"/>
    <col min="513" max="513" width="8.7109375" style="184" customWidth="1"/>
    <col min="514" max="515" width="21.28515625" style="184" customWidth="1"/>
    <col min="516" max="767" width="8.85546875" style="184"/>
    <col min="768" max="768" width="40.7109375" style="184" customWidth="1"/>
    <col min="769" max="769" width="8.7109375" style="184" customWidth="1"/>
    <col min="770" max="771" width="21.28515625" style="184" customWidth="1"/>
    <col min="772" max="1023" width="8.85546875" style="184"/>
    <col min="1024" max="1024" width="40.7109375" style="184" customWidth="1"/>
    <col min="1025" max="1025" width="8.7109375" style="184" customWidth="1"/>
    <col min="1026" max="1027" width="21.28515625" style="184" customWidth="1"/>
    <col min="1028" max="1279" width="8.85546875" style="184"/>
    <col min="1280" max="1280" width="40.7109375" style="184" customWidth="1"/>
    <col min="1281" max="1281" width="8.7109375" style="184" customWidth="1"/>
    <col min="1282" max="1283" width="21.28515625" style="184" customWidth="1"/>
    <col min="1284" max="1535" width="8.85546875" style="184"/>
    <col min="1536" max="1536" width="40.7109375" style="184" customWidth="1"/>
    <col min="1537" max="1537" width="8.7109375" style="184" customWidth="1"/>
    <col min="1538" max="1539" width="21.28515625" style="184" customWidth="1"/>
    <col min="1540" max="1791" width="8.85546875" style="184"/>
    <col min="1792" max="1792" width="40.7109375" style="184" customWidth="1"/>
    <col min="1793" max="1793" width="8.7109375" style="184" customWidth="1"/>
    <col min="1794" max="1795" width="21.28515625" style="184" customWidth="1"/>
    <col min="1796" max="2047" width="8.85546875" style="184"/>
    <col min="2048" max="2048" width="40.7109375" style="184" customWidth="1"/>
    <col min="2049" max="2049" width="8.7109375" style="184" customWidth="1"/>
    <col min="2050" max="2051" width="21.28515625" style="184" customWidth="1"/>
    <col min="2052" max="2303" width="8.85546875" style="184"/>
    <col min="2304" max="2304" width="40.7109375" style="184" customWidth="1"/>
    <col min="2305" max="2305" width="8.7109375" style="184" customWidth="1"/>
    <col min="2306" max="2307" width="21.28515625" style="184" customWidth="1"/>
    <col min="2308" max="2559" width="8.85546875" style="184"/>
    <col min="2560" max="2560" width="40.7109375" style="184" customWidth="1"/>
    <col min="2561" max="2561" width="8.7109375" style="184" customWidth="1"/>
    <col min="2562" max="2563" width="21.28515625" style="184" customWidth="1"/>
    <col min="2564" max="2815" width="8.85546875" style="184"/>
    <col min="2816" max="2816" width="40.7109375" style="184" customWidth="1"/>
    <col min="2817" max="2817" width="8.7109375" style="184" customWidth="1"/>
    <col min="2818" max="2819" width="21.28515625" style="184" customWidth="1"/>
    <col min="2820" max="3071" width="8.85546875" style="184"/>
    <col min="3072" max="3072" width="40.7109375" style="184" customWidth="1"/>
    <col min="3073" max="3073" width="8.7109375" style="184" customWidth="1"/>
    <col min="3074" max="3075" width="21.28515625" style="184" customWidth="1"/>
    <col min="3076" max="3327" width="8.85546875" style="184"/>
    <col min="3328" max="3328" width="40.7109375" style="184" customWidth="1"/>
    <col min="3329" max="3329" width="8.7109375" style="184" customWidth="1"/>
    <col min="3330" max="3331" width="21.28515625" style="184" customWidth="1"/>
    <col min="3332" max="3583" width="8.85546875" style="184"/>
    <col min="3584" max="3584" width="40.7109375" style="184" customWidth="1"/>
    <col min="3585" max="3585" width="8.7109375" style="184" customWidth="1"/>
    <col min="3586" max="3587" width="21.28515625" style="184" customWidth="1"/>
    <col min="3588" max="3839" width="8.85546875" style="184"/>
    <col min="3840" max="3840" width="40.7109375" style="184" customWidth="1"/>
    <col min="3841" max="3841" width="8.7109375" style="184" customWidth="1"/>
    <col min="3842" max="3843" width="21.28515625" style="184" customWidth="1"/>
    <col min="3844" max="4095" width="8.85546875" style="184"/>
    <col min="4096" max="4096" width="40.7109375" style="184" customWidth="1"/>
    <col min="4097" max="4097" width="8.7109375" style="184" customWidth="1"/>
    <col min="4098" max="4099" width="21.28515625" style="184" customWidth="1"/>
    <col min="4100" max="4351" width="8.85546875" style="184"/>
    <col min="4352" max="4352" width="40.7109375" style="184" customWidth="1"/>
    <col min="4353" max="4353" width="8.7109375" style="184" customWidth="1"/>
    <col min="4354" max="4355" width="21.28515625" style="184" customWidth="1"/>
    <col min="4356" max="4607" width="8.85546875" style="184"/>
    <col min="4608" max="4608" width="40.7109375" style="184" customWidth="1"/>
    <col min="4609" max="4609" width="8.7109375" style="184" customWidth="1"/>
    <col min="4610" max="4611" width="21.28515625" style="184" customWidth="1"/>
    <col min="4612" max="4863" width="8.85546875" style="184"/>
    <col min="4864" max="4864" width="40.7109375" style="184" customWidth="1"/>
    <col min="4865" max="4865" width="8.7109375" style="184" customWidth="1"/>
    <col min="4866" max="4867" width="21.28515625" style="184" customWidth="1"/>
    <col min="4868" max="5119" width="8.85546875" style="184"/>
    <col min="5120" max="5120" width="40.7109375" style="184" customWidth="1"/>
    <col min="5121" max="5121" width="8.7109375" style="184" customWidth="1"/>
    <col min="5122" max="5123" width="21.28515625" style="184" customWidth="1"/>
    <col min="5124" max="5375" width="8.85546875" style="184"/>
    <col min="5376" max="5376" width="40.7109375" style="184" customWidth="1"/>
    <col min="5377" max="5377" width="8.7109375" style="184" customWidth="1"/>
    <col min="5378" max="5379" width="21.28515625" style="184" customWidth="1"/>
    <col min="5380" max="5631" width="8.85546875" style="184"/>
    <col min="5632" max="5632" width="40.7109375" style="184" customWidth="1"/>
    <col min="5633" max="5633" width="8.7109375" style="184" customWidth="1"/>
    <col min="5634" max="5635" width="21.28515625" style="184" customWidth="1"/>
    <col min="5636" max="5887" width="8.85546875" style="184"/>
    <col min="5888" max="5888" width="40.7109375" style="184" customWidth="1"/>
    <col min="5889" max="5889" width="8.7109375" style="184" customWidth="1"/>
    <col min="5890" max="5891" width="21.28515625" style="184" customWidth="1"/>
    <col min="5892" max="6143" width="8.85546875" style="184"/>
    <col min="6144" max="6144" width="40.7109375" style="184" customWidth="1"/>
    <col min="6145" max="6145" width="8.7109375" style="184" customWidth="1"/>
    <col min="6146" max="6147" width="21.28515625" style="184" customWidth="1"/>
    <col min="6148" max="6399" width="8.85546875" style="184"/>
    <col min="6400" max="6400" width="40.7109375" style="184" customWidth="1"/>
    <col min="6401" max="6401" width="8.7109375" style="184" customWidth="1"/>
    <col min="6402" max="6403" width="21.28515625" style="184" customWidth="1"/>
    <col min="6404" max="6655" width="8.85546875" style="184"/>
    <col min="6656" max="6656" width="40.7109375" style="184" customWidth="1"/>
    <col min="6657" max="6657" width="8.7109375" style="184" customWidth="1"/>
    <col min="6658" max="6659" width="21.28515625" style="184" customWidth="1"/>
    <col min="6660" max="6911" width="8.85546875" style="184"/>
    <col min="6912" max="6912" width="40.7109375" style="184" customWidth="1"/>
    <col min="6913" max="6913" width="8.7109375" style="184" customWidth="1"/>
    <col min="6914" max="6915" width="21.28515625" style="184" customWidth="1"/>
    <col min="6916" max="7167" width="8.85546875" style="184"/>
    <col min="7168" max="7168" width="40.7109375" style="184" customWidth="1"/>
    <col min="7169" max="7169" width="8.7109375" style="184" customWidth="1"/>
    <col min="7170" max="7171" width="21.28515625" style="184" customWidth="1"/>
    <col min="7172" max="7423" width="8.85546875" style="184"/>
    <col min="7424" max="7424" width="40.7109375" style="184" customWidth="1"/>
    <col min="7425" max="7425" width="8.7109375" style="184" customWidth="1"/>
    <col min="7426" max="7427" width="21.28515625" style="184" customWidth="1"/>
    <col min="7428" max="7679" width="8.85546875" style="184"/>
    <col min="7680" max="7680" width="40.7109375" style="184" customWidth="1"/>
    <col min="7681" max="7681" width="8.7109375" style="184" customWidth="1"/>
    <col min="7682" max="7683" width="21.28515625" style="184" customWidth="1"/>
    <col min="7684" max="7935" width="8.85546875" style="184"/>
    <col min="7936" max="7936" width="40.7109375" style="184" customWidth="1"/>
    <col min="7937" max="7937" width="8.7109375" style="184" customWidth="1"/>
    <col min="7938" max="7939" width="21.28515625" style="184" customWidth="1"/>
    <col min="7940" max="8191" width="8.85546875" style="184"/>
    <col min="8192" max="8192" width="40.7109375" style="184" customWidth="1"/>
    <col min="8193" max="8193" width="8.7109375" style="184" customWidth="1"/>
    <col min="8194" max="8195" width="21.28515625" style="184" customWidth="1"/>
    <col min="8196" max="8447" width="8.85546875" style="184"/>
    <col min="8448" max="8448" width="40.7109375" style="184" customWidth="1"/>
    <col min="8449" max="8449" width="8.7109375" style="184" customWidth="1"/>
    <col min="8450" max="8451" width="21.28515625" style="184" customWidth="1"/>
    <col min="8452" max="8703" width="8.85546875" style="184"/>
    <col min="8704" max="8704" width="40.7109375" style="184" customWidth="1"/>
    <col min="8705" max="8705" width="8.7109375" style="184" customWidth="1"/>
    <col min="8706" max="8707" width="21.28515625" style="184" customWidth="1"/>
    <col min="8708" max="8959" width="8.85546875" style="184"/>
    <col min="8960" max="8960" width="40.7109375" style="184" customWidth="1"/>
    <col min="8961" max="8961" width="8.7109375" style="184" customWidth="1"/>
    <col min="8962" max="8963" width="21.28515625" style="184" customWidth="1"/>
    <col min="8964" max="9215" width="8.85546875" style="184"/>
    <col min="9216" max="9216" width="40.7109375" style="184" customWidth="1"/>
    <col min="9217" max="9217" width="8.7109375" style="184" customWidth="1"/>
    <col min="9218" max="9219" width="21.28515625" style="184" customWidth="1"/>
    <col min="9220" max="9471" width="8.85546875" style="184"/>
    <col min="9472" max="9472" width="40.7109375" style="184" customWidth="1"/>
    <col min="9473" max="9473" width="8.7109375" style="184" customWidth="1"/>
    <col min="9474" max="9475" width="21.28515625" style="184" customWidth="1"/>
    <col min="9476" max="9727" width="8.85546875" style="184"/>
    <col min="9728" max="9728" width="40.7109375" style="184" customWidth="1"/>
    <col min="9729" max="9729" width="8.7109375" style="184" customWidth="1"/>
    <col min="9730" max="9731" width="21.28515625" style="184" customWidth="1"/>
    <col min="9732" max="9983" width="8.85546875" style="184"/>
    <col min="9984" max="9984" width="40.7109375" style="184" customWidth="1"/>
    <col min="9985" max="9985" width="8.7109375" style="184" customWidth="1"/>
    <col min="9986" max="9987" width="21.28515625" style="184" customWidth="1"/>
    <col min="9988" max="10239" width="8.85546875" style="184"/>
    <col min="10240" max="10240" width="40.7109375" style="184" customWidth="1"/>
    <col min="10241" max="10241" width="8.7109375" style="184" customWidth="1"/>
    <col min="10242" max="10243" width="21.28515625" style="184" customWidth="1"/>
    <col min="10244" max="10495" width="8.85546875" style="184"/>
    <col min="10496" max="10496" width="40.7109375" style="184" customWidth="1"/>
    <col min="10497" max="10497" width="8.7109375" style="184" customWidth="1"/>
    <col min="10498" max="10499" width="21.28515625" style="184" customWidth="1"/>
    <col min="10500" max="10751" width="8.85546875" style="184"/>
    <col min="10752" max="10752" width="40.7109375" style="184" customWidth="1"/>
    <col min="10753" max="10753" width="8.7109375" style="184" customWidth="1"/>
    <col min="10754" max="10755" width="21.28515625" style="184" customWidth="1"/>
    <col min="10756" max="11007" width="8.85546875" style="184"/>
    <col min="11008" max="11008" width="40.7109375" style="184" customWidth="1"/>
    <col min="11009" max="11009" width="8.7109375" style="184" customWidth="1"/>
    <col min="11010" max="11011" width="21.28515625" style="184" customWidth="1"/>
    <col min="11012" max="11263" width="8.85546875" style="184"/>
    <col min="11264" max="11264" width="40.7109375" style="184" customWidth="1"/>
    <col min="11265" max="11265" width="8.7109375" style="184" customWidth="1"/>
    <col min="11266" max="11267" width="21.28515625" style="184" customWidth="1"/>
    <col min="11268" max="11519" width="8.85546875" style="184"/>
    <col min="11520" max="11520" width="40.7109375" style="184" customWidth="1"/>
    <col min="11521" max="11521" width="8.7109375" style="184" customWidth="1"/>
    <col min="11522" max="11523" width="21.28515625" style="184" customWidth="1"/>
    <col min="11524" max="11775" width="8.85546875" style="184"/>
    <col min="11776" max="11776" width="40.7109375" style="184" customWidth="1"/>
    <col min="11777" max="11777" width="8.7109375" style="184" customWidth="1"/>
    <col min="11778" max="11779" width="21.28515625" style="184" customWidth="1"/>
    <col min="11780" max="12031" width="8.85546875" style="184"/>
    <col min="12032" max="12032" width="40.7109375" style="184" customWidth="1"/>
    <col min="12033" max="12033" width="8.7109375" style="184" customWidth="1"/>
    <col min="12034" max="12035" width="21.28515625" style="184" customWidth="1"/>
    <col min="12036" max="12287" width="8.85546875" style="184"/>
    <col min="12288" max="12288" width="40.7109375" style="184" customWidth="1"/>
    <col min="12289" max="12289" width="8.7109375" style="184" customWidth="1"/>
    <col min="12290" max="12291" width="21.28515625" style="184" customWidth="1"/>
    <col min="12292" max="12543" width="8.85546875" style="184"/>
    <col min="12544" max="12544" width="40.7109375" style="184" customWidth="1"/>
    <col min="12545" max="12545" width="8.7109375" style="184" customWidth="1"/>
    <col min="12546" max="12547" width="21.28515625" style="184" customWidth="1"/>
    <col min="12548" max="12799" width="8.85546875" style="184"/>
    <col min="12800" max="12800" width="40.7109375" style="184" customWidth="1"/>
    <col min="12801" max="12801" width="8.7109375" style="184" customWidth="1"/>
    <col min="12802" max="12803" width="21.28515625" style="184" customWidth="1"/>
    <col min="12804" max="13055" width="8.85546875" style="184"/>
    <col min="13056" max="13056" width="40.7109375" style="184" customWidth="1"/>
    <col min="13057" max="13057" width="8.7109375" style="184" customWidth="1"/>
    <col min="13058" max="13059" width="21.28515625" style="184" customWidth="1"/>
    <col min="13060" max="13311" width="8.85546875" style="184"/>
    <col min="13312" max="13312" width="40.7109375" style="184" customWidth="1"/>
    <col min="13313" max="13313" width="8.7109375" style="184" customWidth="1"/>
    <col min="13314" max="13315" width="21.28515625" style="184" customWidth="1"/>
    <col min="13316" max="13567" width="8.85546875" style="184"/>
    <col min="13568" max="13568" width="40.7109375" style="184" customWidth="1"/>
    <col min="13569" max="13569" width="8.7109375" style="184" customWidth="1"/>
    <col min="13570" max="13571" width="21.28515625" style="184" customWidth="1"/>
    <col min="13572" max="13823" width="8.85546875" style="184"/>
    <col min="13824" max="13824" width="40.7109375" style="184" customWidth="1"/>
    <col min="13825" max="13825" width="8.7109375" style="184" customWidth="1"/>
    <col min="13826" max="13827" width="21.28515625" style="184" customWidth="1"/>
    <col min="13828" max="14079" width="8.85546875" style="184"/>
    <col min="14080" max="14080" width="40.7109375" style="184" customWidth="1"/>
    <col min="14081" max="14081" width="8.7109375" style="184" customWidth="1"/>
    <col min="14082" max="14083" width="21.28515625" style="184" customWidth="1"/>
    <col min="14084" max="14335" width="8.85546875" style="184"/>
    <col min="14336" max="14336" width="40.7109375" style="184" customWidth="1"/>
    <col min="14337" max="14337" width="8.7109375" style="184" customWidth="1"/>
    <col min="14338" max="14339" width="21.28515625" style="184" customWidth="1"/>
    <col min="14340" max="14591" width="8.85546875" style="184"/>
    <col min="14592" max="14592" width="40.7109375" style="184" customWidth="1"/>
    <col min="14593" max="14593" width="8.7109375" style="184" customWidth="1"/>
    <col min="14594" max="14595" width="21.28515625" style="184" customWidth="1"/>
    <col min="14596" max="14847" width="8.85546875" style="184"/>
    <col min="14848" max="14848" width="40.7109375" style="184" customWidth="1"/>
    <col min="14849" max="14849" width="8.7109375" style="184" customWidth="1"/>
    <col min="14850" max="14851" width="21.28515625" style="184" customWidth="1"/>
    <col min="14852" max="15103" width="8.85546875" style="184"/>
    <col min="15104" max="15104" width="40.7109375" style="184" customWidth="1"/>
    <col min="15105" max="15105" width="8.7109375" style="184" customWidth="1"/>
    <col min="15106" max="15107" width="21.28515625" style="184" customWidth="1"/>
    <col min="15108" max="15359" width="8.85546875" style="184"/>
    <col min="15360" max="15360" width="40.7109375" style="184" customWidth="1"/>
    <col min="15361" max="15361" width="8.7109375" style="184" customWidth="1"/>
    <col min="15362" max="15363" width="21.28515625" style="184" customWidth="1"/>
    <col min="15364" max="15615" width="8.85546875" style="184"/>
    <col min="15616" max="15616" width="40.7109375" style="184" customWidth="1"/>
    <col min="15617" max="15617" width="8.7109375" style="184" customWidth="1"/>
    <col min="15618" max="15619" width="21.28515625" style="184" customWidth="1"/>
    <col min="15620" max="15871" width="8.85546875" style="184"/>
    <col min="15872" max="15872" width="40.7109375" style="184" customWidth="1"/>
    <col min="15873" max="15873" width="8.7109375" style="184" customWidth="1"/>
    <col min="15874" max="15875" width="21.28515625" style="184" customWidth="1"/>
    <col min="15876" max="16127" width="8.85546875" style="184"/>
    <col min="16128" max="16128" width="40.7109375" style="184" customWidth="1"/>
    <col min="16129" max="16129" width="8.7109375" style="184" customWidth="1"/>
    <col min="16130" max="16131" width="21.28515625" style="184" customWidth="1"/>
    <col min="16132" max="16384" width="8.85546875" style="184"/>
  </cols>
  <sheetData>
    <row r="1" spans="1:10" ht="24.75" customHeight="1">
      <c r="A1" s="2753" t="s">
        <v>2645</v>
      </c>
      <c r="B1" s="2753"/>
      <c r="C1" s="2753"/>
      <c r="D1" s="2753"/>
      <c r="F1" s="190" t="s">
        <v>61</v>
      </c>
      <c r="G1" s="191"/>
      <c r="H1" s="191"/>
      <c r="I1" s="191"/>
      <c r="J1" s="191"/>
    </row>
    <row r="2" spans="1:10" ht="18" customHeight="1" thickBot="1">
      <c r="A2" s="268" t="str">
        <f>"编制单位："&amp;表头!C3</f>
        <v>编制单位：</v>
      </c>
      <c r="B2" s="2758" t="str">
        <f>IF(MONTH(表头!C4)=12,YEAR(表头!C4)&amp;"年度",YEAR(表头!C4)&amp;"年1-"&amp;MONTH(表头!C4)&amp;"月")</f>
        <v>2019年度</v>
      </c>
      <c r="C2" s="2758"/>
      <c r="D2" s="269" t="s">
        <v>60</v>
      </c>
      <c r="G2" s="2759" t="str">
        <f>IF(COUNTIF(H4:H48,"OK")+COUNTIF(J4:J48,"OK")=34,"利润表审核－OK！","利润表不平请耐心核对!")</f>
        <v>利润表审核－OK！</v>
      </c>
      <c r="H2" s="2759"/>
    </row>
    <row r="3" spans="1:10" ht="18" customHeight="1">
      <c r="A3" s="270" t="s">
        <v>171</v>
      </c>
      <c r="B3" s="271" t="s">
        <v>58</v>
      </c>
      <c r="C3" s="272" t="s">
        <v>730</v>
      </c>
      <c r="D3" s="273" t="s">
        <v>731</v>
      </c>
      <c r="F3" s="853" t="s">
        <v>168</v>
      </c>
      <c r="G3" s="837" t="s">
        <v>170</v>
      </c>
      <c r="H3" s="837" t="s">
        <v>55</v>
      </c>
      <c r="I3" s="837" t="s">
        <v>169</v>
      </c>
      <c r="J3" s="837" t="s">
        <v>115</v>
      </c>
    </row>
    <row r="4" spans="1:10" ht="18" customHeight="1">
      <c r="A4" s="2235" t="s">
        <v>2170</v>
      </c>
      <c r="B4" s="25"/>
      <c r="C4" s="451"/>
      <c r="D4" s="2600"/>
      <c r="F4" s="855" t="s">
        <v>1401</v>
      </c>
      <c r="G4" s="825">
        <f>营业收入成本!D12</f>
        <v>0</v>
      </c>
      <c r="H4" s="826" t="str">
        <f t="shared" ref="H4:H26" si="0">IF(ROUND(G4-C4,2)&lt;&gt;0,"不平","OK")</f>
        <v>OK</v>
      </c>
      <c r="I4" s="825">
        <f>营业收入成本!J12</f>
        <v>0</v>
      </c>
      <c r="J4" s="826" t="str">
        <f t="shared" ref="J4:J26" si="1">IF(ROUND(I4-D4,2)&lt;&gt;0,"不平","OK")</f>
        <v>OK</v>
      </c>
    </row>
    <row r="5" spans="1:10" ht="18" customHeight="1">
      <c r="A5" s="274" t="s">
        <v>2169</v>
      </c>
      <c r="B5" s="25"/>
      <c r="C5" s="451"/>
      <c r="D5" s="2600"/>
      <c r="F5" s="855" t="s">
        <v>1402</v>
      </c>
      <c r="G5" s="825">
        <f>营业收入成本!G12</f>
        <v>0</v>
      </c>
      <c r="H5" s="826" t="str">
        <f t="shared" si="0"/>
        <v>OK</v>
      </c>
      <c r="I5" s="825">
        <f>营业收入成本!M12</f>
        <v>0</v>
      </c>
      <c r="J5" s="826" t="str">
        <f t="shared" si="1"/>
        <v>OK</v>
      </c>
    </row>
    <row r="6" spans="1:10" ht="18" customHeight="1">
      <c r="A6" s="274" t="s">
        <v>887</v>
      </c>
      <c r="B6" s="25"/>
      <c r="C6" s="451"/>
      <c r="D6" s="2600"/>
      <c r="F6" s="855" t="s">
        <v>732</v>
      </c>
      <c r="G6" s="825">
        <f>税金及附加!D21</f>
        <v>0</v>
      </c>
      <c r="H6" s="826" t="str">
        <f t="shared" si="0"/>
        <v>OK</v>
      </c>
      <c r="I6" s="825">
        <f>税金及附加!H21</f>
        <v>0</v>
      </c>
      <c r="J6" s="826" t="str">
        <f t="shared" si="1"/>
        <v>OK</v>
      </c>
    </row>
    <row r="7" spans="1:10" ht="18" customHeight="1">
      <c r="A7" s="274" t="s">
        <v>888</v>
      </c>
      <c r="B7" s="25"/>
      <c r="C7" s="451"/>
      <c r="D7" s="2600"/>
      <c r="F7" s="855" t="s">
        <v>167</v>
      </c>
      <c r="G7" s="825">
        <f>销售费用!E21</f>
        <v>0</v>
      </c>
      <c r="H7" s="826" t="str">
        <f t="shared" si="0"/>
        <v>OK</v>
      </c>
      <c r="I7" s="825">
        <f>销售费用!I21</f>
        <v>0</v>
      </c>
      <c r="J7" s="826" t="str">
        <f t="shared" si="1"/>
        <v>OK</v>
      </c>
    </row>
    <row r="8" spans="1:10" ht="18" customHeight="1">
      <c r="A8" s="274" t="s">
        <v>889</v>
      </c>
      <c r="B8" s="25"/>
      <c r="C8" s="451"/>
      <c r="D8" s="2600"/>
      <c r="F8" s="855" t="s">
        <v>166</v>
      </c>
      <c r="G8" s="825">
        <f>管理费用!E24</f>
        <v>0</v>
      </c>
      <c r="H8" s="826" t="str">
        <f t="shared" si="0"/>
        <v>OK</v>
      </c>
      <c r="I8" s="825">
        <f>管理费用!I24</f>
        <v>0</v>
      </c>
      <c r="J8" s="826" t="str">
        <f t="shared" si="1"/>
        <v>OK</v>
      </c>
    </row>
    <row r="9" spans="1:10" ht="18" customHeight="1">
      <c r="A9" s="274" t="s">
        <v>890</v>
      </c>
      <c r="B9" s="25"/>
      <c r="C9" s="451"/>
      <c r="D9" s="2600"/>
      <c r="F9" s="855" t="s">
        <v>792</v>
      </c>
      <c r="G9" s="825">
        <f>研发费用!J19</f>
        <v>0</v>
      </c>
      <c r="H9" s="826" t="str">
        <f t="shared" si="0"/>
        <v>OK</v>
      </c>
      <c r="I9" s="825">
        <f>研发费用!N19</f>
        <v>0</v>
      </c>
      <c r="J9" s="826" t="str">
        <f t="shared" si="1"/>
        <v>OK</v>
      </c>
    </row>
    <row r="10" spans="1:10" ht="18" customHeight="1">
      <c r="A10" s="274" t="s">
        <v>891</v>
      </c>
      <c r="B10" s="25"/>
      <c r="C10" s="451"/>
      <c r="D10" s="2600"/>
      <c r="F10" s="855" t="s">
        <v>165</v>
      </c>
      <c r="G10" s="825">
        <f>财务费用!D19</f>
        <v>0</v>
      </c>
      <c r="H10" s="826" t="str">
        <f t="shared" si="0"/>
        <v>OK</v>
      </c>
      <c r="I10" s="825">
        <f>财务费用!G19</f>
        <v>0</v>
      </c>
      <c r="J10" s="826" t="str">
        <f t="shared" si="1"/>
        <v>OK</v>
      </c>
    </row>
    <row r="11" spans="1:10" ht="18" customHeight="1">
      <c r="A11" s="274" t="s">
        <v>799</v>
      </c>
      <c r="B11" s="25"/>
      <c r="C11" s="451"/>
      <c r="D11" s="2600"/>
      <c r="F11" s="855"/>
      <c r="G11" s="825"/>
      <c r="H11" s="826"/>
      <c r="I11" s="825"/>
      <c r="J11" s="826"/>
    </row>
    <row r="12" spans="1:10" ht="18" customHeight="1">
      <c r="A12" s="274" t="s">
        <v>800</v>
      </c>
      <c r="B12" s="25"/>
      <c r="C12" s="451"/>
      <c r="D12" s="2600"/>
      <c r="F12" s="855"/>
      <c r="G12" s="825"/>
      <c r="H12" s="826"/>
      <c r="I12" s="825"/>
      <c r="J12" s="826"/>
    </row>
    <row r="13" spans="1:10" ht="18" customHeight="1">
      <c r="A13" s="274" t="s">
        <v>793</v>
      </c>
      <c r="B13" s="25"/>
      <c r="C13" s="451"/>
      <c r="D13" s="2600"/>
      <c r="F13" s="855" t="s">
        <v>797</v>
      </c>
      <c r="G13" s="825">
        <f>其他收益!L19</f>
        <v>0</v>
      </c>
      <c r="H13" s="826" t="str">
        <f t="shared" si="0"/>
        <v>OK</v>
      </c>
      <c r="I13" s="825">
        <f>其他收益!O19</f>
        <v>0</v>
      </c>
      <c r="J13" s="826" t="str">
        <f t="shared" si="1"/>
        <v>OK</v>
      </c>
    </row>
    <row r="14" spans="1:10" ht="18" customHeight="1">
      <c r="A14" s="274" t="s">
        <v>794</v>
      </c>
      <c r="B14" s="25"/>
      <c r="C14" s="451"/>
      <c r="D14" s="2600"/>
      <c r="F14" s="855" t="s">
        <v>163</v>
      </c>
      <c r="G14" s="825">
        <f>投资收益!E21</f>
        <v>0</v>
      </c>
      <c r="H14" s="826" t="str">
        <f t="shared" si="0"/>
        <v>OK</v>
      </c>
      <c r="I14" s="825">
        <f>投资收益!H21</f>
        <v>0</v>
      </c>
      <c r="J14" s="826" t="str">
        <f t="shared" si="1"/>
        <v>OK</v>
      </c>
    </row>
    <row r="15" spans="1:10" ht="18" customHeight="1">
      <c r="A15" s="2231" t="s">
        <v>892</v>
      </c>
      <c r="B15" s="25"/>
      <c r="C15" s="451"/>
      <c r="D15" s="2600"/>
      <c r="F15" s="855"/>
      <c r="G15" s="825"/>
      <c r="H15" s="826"/>
      <c r="I15" s="825"/>
      <c r="J15" s="826"/>
    </row>
    <row r="16" spans="1:10" ht="18" customHeight="1">
      <c r="A16" s="2231" t="s">
        <v>885</v>
      </c>
      <c r="B16" s="25"/>
      <c r="C16" s="451"/>
      <c r="D16" s="2600"/>
      <c r="F16" s="855"/>
      <c r="G16" s="825"/>
      <c r="H16" s="826"/>
      <c r="I16" s="825"/>
      <c r="J16" s="826"/>
    </row>
    <row r="17" spans="1:10" ht="18" customHeight="1">
      <c r="A17" s="2231" t="s">
        <v>893</v>
      </c>
      <c r="B17" s="25"/>
      <c r="C17" s="451"/>
      <c r="D17" s="2600"/>
      <c r="F17" s="855" t="s">
        <v>1403</v>
      </c>
      <c r="G17" s="825">
        <f>净敞口套期收益!E11</f>
        <v>0</v>
      </c>
      <c r="H17" s="826" t="str">
        <f t="shared" si="0"/>
        <v>OK</v>
      </c>
      <c r="I17" s="825">
        <f>净敞口套期收益!H11</f>
        <v>0</v>
      </c>
      <c r="J17" s="826" t="str">
        <f t="shared" si="1"/>
        <v>OK</v>
      </c>
    </row>
    <row r="18" spans="1:10" ht="18" customHeight="1">
      <c r="A18" s="2231" t="s">
        <v>795</v>
      </c>
      <c r="B18" s="25"/>
      <c r="C18" s="451"/>
      <c r="D18" s="2600"/>
      <c r="F18" s="855" t="s">
        <v>798</v>
      </c>
      <c r="G18" s="825">
        <f>公允价值变动收益!E14</f>
        <v>0</v>
      </c>
      <c r="H18" s="826" t="str">
        <f t="shared" si="0"/>
        <v>OK</v>
      </c>
      <c r="I18" s="825">
        <f>公允价值变动收益!H14</f>
        <v>0</v>
      </c>
      <c r="J18" s="826" t="str">
        <f t="shared" si="1"/>
        <v>OK</v>
      </c>
    </row>
    <row r="19" spans="1:10" ht="18" customHeight="1">
      <c r="A19" s="274" t="s">
        <v>886</v>
      </c>
      <c r="B19" s="25"/>
      <c r="C19" s="451"/>
      <c r="D19" s="2600"/>
      <c r="F19" s="855" t="s">
        <v>1404</v>
      </c>
      <c r="G19" s="825">
        <f>信用减值损失!E17</f>
        <v>0</v>
      </c>
      <c r="H19" s="826" t="str">
        <f t="shared" si="0"/>
        <v>OK</v>
      </c>
      <c r="I19" s="825">
        <f>信用减值损失!H17</f>
        <v>0</v>
      </c>
      <c r="J19" s="826" t="str">
        <f t="shared" si="1"/>
        <v>OK</v>
      </c>
    </row>
    <row r="20" spans="1:10" ht="18" customHeight="1">
      <c r="A20" s="274" t="s">
        <v>823</v>
      </c>
      <c r="B20" s="25"/>
      <c r="C20" s="451"/>
      <c r="D20" s="2600"/>
      <c r="F20" s="855" t="s">
        <v>164</v>
      </c>
      <c r="G20" s="825">
        <f>资产减值损失!E21</f>
        <v>0</v>
      </c>
      <c r="H20" s="826" t="str">
        <f t="shared" si="0"/>
        <v>OK</v>
      </c>
      <c r="I20" s="825">
        <f>资产减值损失!H21</f>
        <v>0</v>
      </c>
      <c r="J20" s="826" t="str">
        <f t="shared" si="1"/>
        <v>OK</v>
      </c>
    </row>
    <row r="21" spans="1:10" ht="18" customHeight="1">
      <c r="A21" s="2231" t="s">
        <v>796</v>
      </c>
      <c r="B21" s="25"/>
      <c r="C21" s="451"/>
      <c r="D21" s="2600"/>
      <c r="F21" s="855" t="s">
        <v>811</v>
      </c>
      <c r="G21" s="825">
        <f>资产处置收益!E14</f>
        <v>0</v>
      </c>
      <c r="H21" s="826" t="str">
        <f t="shared" si="0"/>
        <v>OK</v>
      </c>
      <c r="I21" s="825">
        <f>资产处置收益!H14</f>
        <v>0</v>
      </c>
      <c r="J21" s="826" t="str">
        <f t="shared" si="1"/>
        <v>OK</v>
      </c>
    </row>
    <row r="22" spans="1:10" ht="18" customHeight="1">
      <c r="A22" s="274" t="s">
        <v>2171</v>
      </c>
      <c r="B22" s="462"/>
      <c r="C22" s="458">
        <f>C4-C5+C13+C14+C17+C18+C19+C20+C21-C6-C7-C8-C9-C10</f>
        <v>0</v>
      </c>
      <c r="D22" s="2609">
        <f>D4-D5+D13+D14+D17+D18+D19+D20+D21-D6-D7-D8-D9-D10</f>
        <v>0</v>
      </c>
      <c r="F22" s="856"/>
      <c r="G22" s="825"/>
      <c r="H22" s="826"/>
      <c r="I22" s="825"/>
      <c r="J22" s="826"/>
    </row>
    <row r="23" spans="1:10" ht="18" customHeight="1">
      <c r="A23" s="274" t="s">
        <v>775</v>
      </c>
      <c r="B23" s="25"/>
      <c r="C23" s="451"/>
      <c r="D23" s="2600"/>
      <c r="F23" s="855" t="s">
        <v>162</v>
      </c>
      <c r="G23" s="825">
        <f>营业外收入!E14</f>
        <v>0</v>
      </c>
      <c r="H23" s="826" t="str">
        <f t="shared" si="0"/>
        <v>OK</v>
      </c>
      <c r="I23" s="825">
        <f>营业外收入!H14</f>
        <v>0</v>
      </c>
      <c r="J23" s="826" t="str">
        <f t="shared" si="1"/>
        <v>OK</v>
      </c>
    </row>
    <row r="24" spans="1:10" ht="18" customHeight="1">
      <c r="A24" s="274" t="s">
        <v>275</v>
      </c>
      <c r="B24" s="25"/>
      <c r="C24" s="451"/>
      <c r="D24" s="2600"/>
      <c r="F24" s="855" t="s">
        <v>161</v>
      </c>
      <c r="G24" s="825">
        <f>营业外支出!E15</f>
        <v>0</v>
      </c>
      <c r="H24" s="826" t="str">
        <f t="shared" si="0"/>
        <v>OK</v>
      </c>
      <c r="I24" s="825">
        <f>营业外支出!H15</f>
        <v>0</v>
      </c>
      <c r="J24" s="826" t="str">
        <f t="shared" si="1"/>
        <v>OK</v>
      </c>
    </row>
    <row r="25" spans="1:10" ht="18" customHeight="1">
      <c r="A25" s="274" t="s">
        <v>2172</v>
      </c>
      <c r="B25" s="462"/>
      <c r="C25" s="458">
        <f>C22+C23-C24</f>
        <v>0</v>
      </c>
      <c r="D25" s="2609">
        <f>D22+D23-D24</f>
        <v>0</v>
      </c>
      <c r="F25" s="855"/>
      <c r="G25" s="825"/>
      <c r="H25" s="826"/>
      <c r="I25" s="825"/>
      <c r="J25" s="826"/>
    </row>
    <row r="26" spans="1:10" ht="18" customHeight="1">
      <c r="A26" s="274" t="s">
        <v>776</v>
      </c>
      <c r="B26" s="25"/>
      <c r="C26" s="451"/>
      <c r="D26" s="2600"/>
      <c r="F26" s="855" t="s">
        <v>160</v>
      </c>
      <c r="G26" s="825">
        <f>所得税费用!D39</f>
        <v>0</v>
      </c>
      <c r="H26" s="826" t="str">
        <f t="shared" si="0"/>
        <v>OK</v>
      </c>
      <c r="I26" s="825">
        <f>所得税费用!G39</f>
        <v>0</v>
      </c>
      <c r="J26" s="826" t="str">
        <f t="shared" si="1"/>
        <v>OK</v>
      </c>
    </row>
    <row r="27" spans="1:10" ht="18" customHeight="1">
      <c r="A27" s="274" t="s">
        <v>2173</v>
      </c>
      <c r="B27" s="462"/>
      <c r="C27" s="458">
        <f>C25-C26</f>
        <v>0</v>
      </c>
      <c r="D27" s="2609">
        <f>D25-D26</f>
        <v>0</v>
      </c>
      <c r="F27" s="856"/>
      <c r="G27" s="827"/>
      <c r="H27" s="826"/>
      <c r="I27" s="827"/>
      <c r="J27" s="826"/>
    </row>
    <row r="28" spans="1:10" ht="18" customHeight="1">
      <c r="A28" s="274" t="s">
        <v>801</v>
      </c>
      <c r="B28" s="25"/>
      <c r="C28" s="458">
        <f>C27-C29</f>
        <v>0</v>
      </c>
      <c r="D28" s="2609">
        <f>D27-D29</f>
        <v>0</v>
      </c>
      <c r="F28" s="856"/>
      <c r="G28" s="827"/>
      <c r="H28" s="826"/>
      <c r="I28" s="827"/>
      <c r="J28" s="826"/>
    </row>
    <row r="29" spans="1:10" ht="18" customHeight="1">
      <c r="A29" s="274" t="s">
        <v>802</v>
      </c>
      <c r="B29" s="25"/>
      <c r="C29" s="459"/>
      <c r="D29" s="2610"/>
      <c r="F29" s="855"/>
      <c r="G29" s="825"/>
      <c r="H29" s="826"/>
      <c r="I29" s="825"/>
      <c r="J29" s="826"/>
    </row>
    <row r="30" spans="1:10" ht="18" customHeight="1">
      <c r="A30" s="2235" t="s">
        <v>2174</v>
      </c>
      <c r="B30" s="25"/>
      <c r="C30" s="458">
        <f>C31+C37</f>
        <v>0</v>
      </c>
      <c r="D30" s="2609">
        <f>D31+D37</f>
        <v>0</v>
      </c>
      <c r="F30" s="854"/>
      <c r="G30" s="827"/>
      <c r="H30" s="826"/>
      <c r="I30" s="827"/>
      <c r="J30" s="826"/>
    </row>
    <row r="31" spans="1:10" ht="18" customHeight="1">
      <c r="A31" s="2235" t="s">
        <v>899</v>
      </c>
      <c r="B31" s="25"/>
      <c r="C31" s="458">
        <f>SUM(C32:C36)</f>
        <v>0</v>
      </c>
      <c r="D31" s="2609">
        <f>SUM(D32:D36)</f>
        <v>0</v>
      </c>
      <c r="F31" s="854"/>
      <c r="G31" s="827"/>
      <c r="H31" s="826"/>
      <c r="I31" s="827"/>
      <c r="J31" s="826"/>
    </row>
    <row r="32" spans="1:10" ht="14.25">
      <c r="A32" s="274" t="s">
        <v>895</v>
      </c>
      <c r="B32" s="25"/>
      <c r="C32" s="451"/>
      <c r="D32" s="2600"/>
      <c r="F32" s="854"/>
      <c r="G32" s="827"/>
      <c r="H32" s="826"/>
      <c r="I32" s="827"/>
      <c r="J32" s="826"/>
    </row>
    <row r="33" spans="1:10" ht="14.25">
      <c r="A33" s="274" t="s">
        <v>896</v>
      </c>
      <c r="B33" s="25"/>
      <c r="C33" s="451"/>
      <c r="D33" s="2600"/>
      <c r="F33" s="854"/>
      <c r="G33" s="827"/>
      <c r="H33" s="826"/>
      <c r="I33" s="827"/>
      <c r="J33" s="826"/>
    </row>
    <row r="34" spans="1:10" ht="18" customHeight="1">
      <c r="A34" s="274" t="s">
        <v>897</v>
      </c>
      <c r="B34" s="25"/>
      <c r="C34" s="451"/>
      <c r="D34" s="2600"/>
      <c r="F34" s="854"/>
      <c r="G34" s="827"/>
      <c r="H34" s="826"/>
      <c r="I34" s="827"/>
      <c r="J34" s="826"/>
    </row>
    <row r="35" spans="1:10" ht="18" customHeight="1">
      <c r="A35" s="274" t="s">
        <v>898</v>
      </c>
      <c r="B35" s="25"/>
      <c r="C35" s="451"/>
      <c r="D35" s="2600"/>
      <c r="F35" s="854"/>
      <c r="G35" s="827"/>
      <c r="H35" s="826"/>
      <c r="I35" s="827"/>
      <c r="J35" s="826"/>
    </row>
    <row r="36" spans="1:10" ht="18" customHeight="1">
      <c r="A36" s="2235" t="s">
        <v>894</v>
      </c>
      <c r="B36" s="25"/>
      <c r="C36" s="451"/>
      <c r="D36" s="2600"/>
      <c r="F36" s="854"/>
      <c r="G36" s="827"/>
      <c r="H36" s="826"/>
      <c r="I36" s="827"/>
      <c r="J36" s="826"/>
    </row>
    <row r="37" spans="1:10" ht="18" customHeight="1">
      <c r="A37" s="2235" t="s">
        <v>900</v>
      </c>
      <c r="B37" s="25"/>
      <c r="C37" s="458">
        <f>SUM(C38:C43)</f>
        <v>0</v>
      </c>
      <c r="D37" s="2609">
        <f>SUM(D38:D43)</f>
        <v>0</v>
      </c>
      <c r="F37" s="854"/>
      <c r="G37" s="827"/>
      <c r="H37" s="826"/>
      <c r="I37" s="827"/>
      <c r="J37" s="826"/>
    </row>
    <row r="38" spans="1:10" ht="14.25">
      <c r="A38" s="2235" t="s">
        <v>820</v>
      </c>
      <c r="B38" s="25"/>
      <c r="C38" s="451"/>
      <c r="D38" s="2600"/>
      <c r="F38" s="854"/>
      <c r="G38" s="827"/>
      <c r="H38" s="826"/>
      <c r="I38" s="827"/>
      <c r="J38" s="826"/>
    </row>
    <row r="39" spans="1:10" ht="18" customHeight="1">
      <c r="A39" s="2235" t="s">
        <v>901</v>
      </c>
      <c r="B39" s="25"/>
      <c r="C39" s="451"/>
      <c r="D39" s="2600"/>
      <c r="F39" s="854"/>
      <c r="G39" s="827"/>
      <c r="H39" s="826"/>
      <c r="I39" s="827"/>
      <c r="J39" s="826"/>
    </row>
    <row r="40" spans="1:10" ht="17.25" customHeight="1">
      <c r="A40" s="2235" t="s">
        <v>902</v>
      </c>
      <c r="B40" s="25"/>
      <c r="C40" s="451"/>
      <c r="D40" s="2600"/>
      <c r="F40" s="854"/>
      <c r="G40" s="827"/>
      <c r="H40" s="826"/>
      <c r="I40" s="827"/>
      <c r="J40" s="826"/>
    </row>
    <row r="41" spans="1:10" ht="18" customHeight="1">
      <c r="A41" s="2235" t="s">
        <v>903</v>
      </c>
      <c r="B41" s="25"/>
      <c r="C41" s="451"/>
      <c r="D41" s="2600"/>
      <c r="F41" s="854"/>
      <c r="G41" s="827"/>
      <c r="H41" s="826"/>
      <c r="I41" s="827"/>
      <c r="J41" s="826"/>
    </row>
    <row r="42" spans="1:10" ht="18" customHeight="1">
      <c r="A42" s="2235" t="s">
        <v>904</v>
      </c>
      <c r="B42" s="25"/>
      <c r="C42" s="451"/>
      <c r="D42" s="2600"/>
      <c r="F42" s="854"/>
      <c r="G42" s="827"/>
      <c r="H42" s="826"/>
      <c r="I42" s="827"/>
      <c r="J42" s="826"/>
    </row>
    <row r="43" spans="1:10" ht="18" customHeight="1">
      <c r="A43" s="2235" t="s">
        <v>905</v>
      </c>
      <c r="B43" s="25"/>
      <c r="C43" s="451"/>
      <c r="D43" s="2600"/>
      <c r="F43" s="854"/>
      <c r="G43" s="827"/>
      <c r="H43" s="826"/>
      <c r="I43" s="827"/>
      <c r="J43" s="826"/>
    </row>
    <row r="44" spans="1:10" ht="18" customHeight="1">
      <c r="A44" s="2235" t="s">
        <v>894</v>
      </c>
      <c r="B44" s="25"/>
      <c r="C44" s="451"/>
      <c r="D44" s="2600"/>
      <c r="F44" s="854"/>
      <c r="G44" s="827"/>
      <c r="H44" s="826"/>
      <c r="I44" s="827"/>
      <c r="J44" s="826"/>
    </row>
    <row r="45" spans="1:10" ht="18" customHeight="1">
      <c r="A45" s="2235" t="s">
        <v>148</v>
      </c>
      <c r="B45" s="25"/>
      <c r="C45" s="458">
        <f>C27+C30</f>
        <v>0</v>
      </c>
      <c r="D45" s="2609">
        <f>D27+D30</f>
        <v>0</v>
      </c>
      <c r="F45" s="854"/>
      <c r="G45" s="827"/>
      <c r="H45" s="826"/>
      <c r="I45" s="827"/>
      <c r="J45" s="826"/>
    </row>
    <row r="46" spans="1:10" ht="18" customHeight="1">
      <c r="A46" s="274" t="s">
        <v>147</v>
      </c>
      <c r="B46" s="25"/>
      <c r="C46" s="458"/>
      <c r="D46" s="2609"/>
      <c r="F46" s="854"/>
      <c r="G46" s="827"/>
      <c r="H46" s="826"/>
      <c r="I46" s="827"/>
      <c r="J46" s="826"/>
    </row>
    <row r="47" spans="1:10" ht="18" customHeight="1">
      <c r="A47" s="274" t="s">
        <v>146</v>
      </c>
      <c r="B47" s="25"/>
      <c r="C47" s="451"/>
      <c r="D47" s="2600"/>
      <c r="F47" s="854"/>
      <c r="G47" s="827"/>
      <c r="H47" s="826"/>
      <c r="I47" s="827"/>
      <c r="J47" s="826"/>
    </row>
    <row r="48" spans="1:10" ht="18" customHeight="1" thickBot="1">
      <c r="A48" s="2236" t="s">
        <v>145</v>
      </c>
      <c r="B48" s="2237"/>
      <c r="C48" s="2611"/>
      <c r="D48" s="2612"/>
      <c r="F48" s="854"/>
      <c r="G48" s="827"/>
      <c r="H48" s="826"/>
      <c r="I48" s="827"/>
      <c r="J48" s="826"/>
    </row>
    <row r="49" spans="1:10" ht="18" customHeight="1" thickBot="1">
      <c r="A49" s="873" t="str">
        <f>表头!$B$10&amp;":"&amp;表头!$C$10</f>
        <v>法定代表人:</v>
      </c>
      <c r="B49" s="873" t="str">
        <f>表头!$B$8&amp;":"&amp;表头!$C$8</f>
        <v>主管会计工作负责人:</v>
      </c>
      <c r="C49" s="874"/>
      <c r="D49" s="874" t="str">
        <f>表头!$B$9&amp;":"&amp;表头!$C$9</f>
        <v>会计机构负责人:</v>
      </c>
      <c r="F49" s="854"/>
      <c r="G49" s="827"/>
      <c r="H49" s="827"/>
      <c r="I49" s="827"/>
      <c r="J49" s="827"/>
    </row>
    <row r="50" spans="1:10" s="192" customFormat="1" ht="18" customHeight="1">
      <c r="A50" s="2240" t="s">
        <v>324</v>
      </c>
      <c r="B50" s="2241"/>
      <c r="C50" s="2613">
        <f>D65</f>
        <v>0</v>
      </c>
      <c r="D50" s="2614"/>
      <c r="E50" s="184"/>
      <c r="F50" s="827"/>
      <c r="G50" s="827"/>
      <c r="H50" s="827"/>
      <c r="I50" s="852"/>
      <c r="J50" s="852"/>
    </row>
    <row r="51" spans="1:10" s="192" customFormat="1" ht="18" customHeight="1">
      <c r="A51" s="2244" t="s">
        <v>325</v>
      </c>
      <c r="B51" s="275"/>
      <c r="C51" s="451"/>
      <c r="D51" s="2600"/>
      <c r="E51" s="184"/>
      <c r="F51" s="827"/>
      <c r="G51" s="827"/>
      <c r="H51" s="827"/>
      <c r="I51" s="827"/>
      <c r="J51" s="827"/>
    </row>
    <row r="52" spans="1:10" s="192" customFormat="1" ht="18" customHeight="1">
      <c r="A52" s="274" t="s">
        <v>326</v>
      </c>
      <c r="B52" s="275"/>
      <c r="C52" s="458">
        <f>C27+C50+C51</f>
        <v>0</v>
      </c>
      <c r="D52" s="2609">
        <f>D27+D50+D51</f>
        <v>0</v>
      </c>
      <c r="E52" s="184"/>
      <c r="F52" s="827"/>
      <c r="G52" s="827"/>
      <c r="H52" s="827"/>
      <c r="I52" s="827"/>
      <c r="J52" s="827"/>
    </row>
    <row r="53" spans="1:10" s="192" customFormat="1" ht="18" customHeight="1">
      <c r="A53" s="274" t="s">
        <v>327</v>
      </c>
      <c r="B53" s="275"/>
      <c r="C53" s="451"/>
      <c r="D53" s="2600"/>
      <c r="E53" s="184"/>
      <c r="F53" s="827"/>
      <c r="G53" s="827"/>
      <c r="H53" s="827"/>
      <c r="I53" s="827"/>
      <c r="J53" s="827"/>
    </row>
    <row r="54" spans="1:10" s="192" customFormat="1" ht="18" customHeight="1">
      <c r="A54" s="2244" t="s">
        <v>328</v>
      </c>
      <c r="B54" s="275"/>
      <c r="C54" s="451"/>
      <c r="D54" s="2600"/>
      <c r="E54" s="184"/>
      <c r="F54" s="827"/>
      <c r="G54" s="827"/>
      <c r="H54" s="827"/>
      <c r="I54" s="827"/>
      <c r="J54" s="827"/>
    </row>
    <row r="55" spans="1:10" s="192" customFormat="1" ht="18" customHeight="1">
      <c r="A55" s="2244" t="s">
        <v>329</v>
      </c>
      <c r="B55" s="275"/>
      <c r="C55" s="451"/>
      <c r="D55" s="2600"/>
      <c r="E55" s="184"/>
      <c r="F55" s="827"/>
      <c r="G55" s="827"/>
      <c r="H55" s="827"/>
      <c r="I55" s="827"/>
      <c r="J55" s="827"/>
    </row>
    <row r="56" spans="1:10" s="192" customFormat="1" ht="18" customHeight="1">
      <c r="A56" s="2244" t="s">
        <v>330</v>
      </c>
      <c r="B56" s="275"/>
      <c r="C56" s="451"/>
      <c r="D56" s="2600"/>
      <c r="E56" s="184"/>
      <c r="F56" s="827"/>
      <c r="G56" s="827"/>
      <c r="H56" s="827"/>
      <c r="I56" s="827"/>
      <c r="J56" s="827"/>
    </row>
    <row r="57" spans="1:10" s="192" customFormat="1" ht="18" customHeight="1">
      <c r="A57" s="2244" t="s">
        <v>331</v>
      </c>
      <c r="B57" s="275"/>
      <c r="C57" s="451"/>
      <c r="D57" s="2600"/>
      <c r="E57" s="184"/>
      <c r="F57" s="827"/>
      <c r="G57" s="827"/>
      <c r="H57" s="827"/>
      <c r="I57" s="827"/>
      <c r="J57" s="827"/>
    </row>
    <row r="58" spans="1:10" s="192" customFormat="1" ht="18" customHeight="1">
      <c r="A58" s="2244" t="s">
        <v>332</v>
      </c>
      <c r="B58" s="275"/>
      <c r="C58" s="451"/>
      <c r="D58" s="2600"/>
      <c r="E58" s="184"/>
      <c r="F58" s="827"/>
      <c r="G58" s="827"/>
      <c r="H58" s="827"/>
      <c r="I58" s="827"/>
      <c r="J58" s="827"/>
    </row>
    <row r="59" spans="1:10" s="192" customFormat="1" ht="18" customHeight="1">
      <c r="A59" s="2244" t="s">
        <v>333</v>
      </c>
      <c r="B59" s="275"/>
      <c r="C59" s="451"/>
      <c r="D59" s="2600"/>
      <c r="E59" s="184"/>
      <c r="F59" s="827"/>
      <c r="G59" s="827"/>
      <c r="H59" s="827"/>
      <c r="I59" s="827"/>
      <c r="J59" s="827"/>
    </row>
    <row r="60" spans="1:10" s="192" customFormat="1" ht="18" customHeight="1">
      <c r="A60" s="274" t="s">
        <v>334</v>
      </c>
      <c r="B60" s="275"/>
      <c r="C60" s="458">
        <f>C52-SUM(C53:C59)</f>
        <v>0</v>
      </c>
      <c r="D60" s="2609">
        <f>D52-SUM(D53:D59)</f>
        <v>0</v>
      </c>
      <c r="E60" s="184"/>
      <c r="F60" s="827"/>
      <c r="G60" s="827"/>
      <c r="H60" s="827"/>
      <c r="I60" s="827"/>
      <c r="J60" s="827"/>
    </row>
    <row r="61" spans="1:10" s="192" customFormat="1" ht="18" customHeight="1">
      <c r="A61" s="274" t="s">
        <v>335</v>
      </c>
      <c r="B61" s="275"/>
      <c r="C61" s="451"/>
      <c r="D61" s="2600"/>
      <c r="E61" s="184"/>
      <c r="F61" s="827"/>
      <c r="G61" s="827"/>
      <c r="H61" s="827"/>
      <c r="I61" s="827"/>
      <c r="J61" s="827"/>
    </row>
    <row r="62" spans="1:10" s="192" customFormat="1" ht="18" customHeight="1">
      <c r="A62" s="2244" t="s">
        <v>336</v>
      </c>
      <c r="B62" s="275"/>
      <c r="C62" s="451"/>
      <c r="D62" s="2600"/>
      <c r="E62" s="184"/>
      <c r="F62" s="827"/>
      <c r="G62" s="827"/>
      <c r="H62" s="827"/>
      <c r="I62" s="827"/>
      <c r="J62" s="827"/>
    </row>
    <row r="63" spans="1:10" s="192" customFormat="1" ht="18" customHeight="1">
      <c r="A63" s="2244" t="s">
        <v>337</v>
      </c>
      <c r="B63" s="275"/>
      <c r="C63" s="451"/>
      <c r="D63" s="2600"/>
      <c r="E63" s="184"/>
      <c r="F63" s="827"/>
      <c r="G63" s="827"/>
      <c r="H63" s="827"/>
      <c r="I63" s="827"/>
      <c r="J63" s="827"/>
    </row>
    <row r="64" spans="1:10" s="192" customFormat="1" ht="18" customHeight="1">
      <c r="A64" s="2244" t="s">
        <v>338</v>
      </c>
      <c r="B64" s="275"/>
      <c r="C64" s="451"/>
      <c r="D64" s="2600"/>
      <c r="E64" s="184"/>
      <c r="F64" s="827"/>
      <c r="G64" s="827"/>
      <c r="H64" s="827"/>
      <c r="I64" s="827"/>
      <c r="J64" s="827"/>
    </row>
    <row r="65" spans="1:10" s="192" customFormat="1" ht="18" customHeight="1" thickBot="1">
      <c r="A65" s="2236" t="s">
        <v>339</v>
      </c>
      <c r="B65" s="2245"/>
      <c r="C65" s="2615">
        <f>C60-SUM(C61:C64)</f>
        <v>0</v>
      </c>
      <c r="D65" s="2616">
        <f>D60-SUM(D61:D64)</f>
        <v>0</v>
      </c>
      <c r="E65" s="184"/>
      <c r="F65" s="827"/>
      <c r="G65" s="827"/>
      <c r="H65" s="827"/>
      <c r="I65" s="827"/>
      <c r="J65" s="827"/>
    </row>
    <row r="66" spans="1:10" s="192" customFormat="1" ht="18" customHeight="1">
      <c r="A66" s="278"/>
      <c r="B66" s="279"/>
      <c r="C66" s="460"/>
      <c r="D66" s="460"/>
      <c r="E66" s="184"/>
      <c r="F66" s="827"/>
      <c r="G66" s="827"/>
      <c r="H66" s="827"/>
      <c r="I66" s="827"/>
      <c r="J66" s="827"/>
    </row>
    <row r="67" spans="1:10" s="192" customFormat="1" ht="12" customHeight="1">
      <c r="A67" s="184"/>
      <c r="B67" s="277"/>
      <c r="C67" s="461"/>
      <c r="D67" s="461"/>
      <c r="E67" s="184"/>
    </row>
    <row r="68" spans="1:10" s="192" customFormat="1" ht="12" customHeight="1">
      <c r="A68" s="184"/>
      <c r="B68" s="277"/>
      <c r="C68" s="461"/>
      <c r="D68" s="461"/>
      <c r="E68" s="184"/>
    </row>
    <row r="69" spans="1:10" s="192" customFormat="1" ht="12" customHeight="1">
      <c r="A69" s="184"/>
      <c r="B69" s="277"/>
      <c r="C69" s="461"/>
      <c r="D69" s="461"/>
      <c r="E69" s="184"/>
    </row>
    <row r="70" spans="1:10" s="192" customFormat="1" ht="12" customHeight="1">
      <c r="A70" s="184"/>
      <c r="B70" s="277"/>
      <c r="C70" s="461"/>
      <c r="D70" s="461"/>
      <c r="E70" s="184"/>
    </row>
    <row r="71" spans="1:10" s="192" customFormat="1" ht="12" customHeight="1">
      <c r="A71" s="184"/>
      <c r="B71" s="277"/>
      <c r="C71" s="461"/>
      <c r="D71" s="461"/>
      <c r="E71" s="184"/>
    </row>
    <row r="72" spans="1:10" s="192" customFormat="1" ht="12" customHeight="1">
      <c r="A72" s="184"/>
      <c r="B72" s="277"/>
      <c r="C72" s="461"/>
      <c r="D72" s="461"/>
      <c r="E72" s="184"/>
    </row>
    <row r="73" spans="1:10" s="192" customFormat="1" ht="12" customHeight="1">
      <c r="A73" s="184"/>
      <c r="B73" s="277"/>
      <c r="C73" s="461"/>
      <c r="D73" s="461"/>
      <c r="E73" s="184"/>
    </row>
    <row r="74" spans="1:10" s="192" customFormat="1" ht="12" customHeight="1">
      <c r="A74" s="184"/>
      <c r="B74" s="277"/>
      <c r="C74" s="461"/>
      <c r="D74" s="461"/>
      <c r="E74" s="184"/>
    </row>
    <row r="75" spans="1:10" s="192" customFormat="1" ht="12" customHeight="1">
      <c r="A75" s="184"/>
      <c r="B75" s="277"/>
      <c r="C75" s="461"/>
      <c r="D75" s="461"/>
      <c r="E75" s="184"/>
    </row>
    <row r="76" spans="1:10" s="192" customFormat="1" ht="12" customHeight="1">
      <c r="A76" s="184"/>
      <c r="B76" s="277"/>
      <c r="C76" s="461"/>
      <c r="D76" s="461"/>
      <c r="E76" s="184"/>
    </row>
    <row r="77" spans="1:10" ht="12" customHeight="1">
      <c r="C77" s="461"/>
      <c r="D77" s="461"/>
    </row>
    <row r="78" spans="1:10" ht="12" customHeight="1">
      <c r="C78" s="461"/>
      <c r="D78" s="461"/>
    </row>
    <row r="79" spans="1:10" ht="12" customHeight="1">
      <c r="C79" s="461"/>
      <c r="D79" s="461"/>
    </row>
    <row r="80" spans="1:10" ht="12" customHeight="1">
      <c r="C80" s="461"/>
      <c r="D80" s="461"/>
    </row>
    <row r="81" spans="3:4" ht="12" customHeight="1">
      <c r="C81" s="461"/>
      <c r="D81" s="461"/>
    </row>
    <row r="82" spans="3:4" ht="12" customHeight="1">
      <c r="C82" s="461"/>
      <c r="D82" s="461"/>
    </row>
    <row r="83" spans="3:4" ht="12" customHeight="1">
      <c r="C83" s="461"/>
      <c r="D83" s="461"/>
    </row>
    <row r="84" spans="3:4" ht="12" customHeight="1">
      <c r="C84" s="461"/>
      <c r="D84" s="461"/>
    </row>
    <row r="85" spans="3:4" ht="12" customHeight="1">
      <c r="C85" s="461"/>
      <c r="D85" s="461"/>
    </row>
    <row r="86" spans="3:4" ht="12" customHeight="1">
      <c r="C86" s="461"/>
      <c r="D86" s="461"/>
    </row>
    <row r="87" spans="3:4" ht="12" customHeight="1">
      <c r="C87" s="461"/>
      <c r="D87" s="461"/>
    </row>
    <row r="88" spans="3:4" ht="12" customHeight="1">
      <c r="C88" s="461"/>
      <c r="D88" s="461"/>
    </row>
    <row r="89" spans="3:4" ht="12" customHeight="1">
      <c r="C89" s="461"/>
      <c r="D89" s="461"/>
    </row>
    <row r="90" spans="3:4" ht="12" customHeight="1">
      <c r="C90" s="461"/>
      <c r="D90" s="461"/>
    </row>
    <row r="91" spans="3:4" ht="12" customHeight="1">
      <c r="C91" s="461"/>
      <c r="D91" s="461"/>
    </row>
    <row r="92" spans="3:4" ht="12" customHeight="1">
      <c r="C92" s="461"/>
      <c r="D92" s="461"/>
    </row>
    <row r="93" spans="3:4" ht="12" customHeight="1">
      <c r="C93" s="461"/>
      <c r="D93" s="461"/>
    </row>
    <row r="94" spans="3:4" ht="12" customHeight="1">
      <c r="C94" s="461"/>
      <c r="D94" s="461"/>
    </row>
    <row r="95" spans="3:4" ht="12" customHeight="1">
      <c r="C95" s="461"/>
      <c r="D95" s="461"/>
    </row>
    <row r="96" spans="3:4" ht="12" customHeight="1">
      <c r="C96" s="461"/>
      <c r="D96" s="461"/>
    </row>
    <row r="97" spans="3:4" ht="12" customHeight="1">
      <c r="C97" s="461"/>
      <c r="D97" s="461"/>
    </row>
    <row r="98" spans="3:4" ht="12" customHeight="1">
      <c r="C98" s="461"/>
      <c r="D98" s="461"/>
    </row>
    <row r="99" spans="3:4" ht="12" customHeight="1">
      <c r="C99" s="461"/>
      <c r="D99" s="461"/>
    </row>
    <row r="100" spans="3:4" ht="12" customHeight="1">
      <c r="C100" s="461"/>
      <c r="D100" s="461"/>
    </row>
    <row r="101" spans="3:4" ht="12" customHeight="1">
      <c r="C101" s="461"/>
      <c r="D101" s="461"/>
    </row>
    <row r="102" spans="3:4" ht="12" customHeight="1">
      <c r="C102" s="461"/>
      <c r="D102" s="461"/>
    </row>
    <row r="103" spans="3:4" ht="12" customHeight="1">
      <c r="C103" s="461"/>
      <c r="D103" s="461"/>
    </row>
    <row r="104" spans="3:4" ht="12" customHeight="1">
      <c r="C104" s="461"/>
      <c r="D104" s="461"/>
    </row>
    <row r="105" spans="3:4" ht="12" customHeight="1">
      <c r="C105" s="461"/>
      <c r="D105" s="461"/>
    </row>
    <row r="106" spans="3:4" ht="12" customHeight="1">
      <c r="C106" s="461"/>
      <c r="D106" s="461"/>
    </row>
    <row r="107" spans="3:4" ht="12" customHeight="1">
      <c r="C107" s="461"/>
      <c r="D107" s="461"/>
    </row>
    <row r="108" spans="3:4" ht="12" customHeight="1">
      <c r="C108" s="461"/>
      <c r="D108" s="461"/>
    </row>
    <row r="109" spans="3:4" ht="12" customHeight="1">
      <c r="C109" s="461"/>
      <c r="D109" s="461"/>
    </row>
    <row r="110" spans="3:4" ht="12" customHeight="1">
      <c r="C110" s="461"/>
      <c r="D110" s="461"/>
    </row>
    <row r="111" spans="3:4" ht="12" customHeight="1">
      <c r="C111" s="461"/>
      <c r="D111" s="461"/>
    </row>
    <row r="112" spans="3:4" ht="12" customHeight="1">
      <c r="C112" s="461"/>
      <c r="D112" s="461"/>
    </row>
    <row r="113" spans="3:4" ht="12" customHeight="1">
      <c r="C113" s="461"/>
      <c r="D113" s="461"/>
    </row>
    <row r="114" spans="3:4" ht="12" customHeight="1">
      <c r="C114" s="461"/>
      <c r="D114" s="461"/>
    </row>
    <row r="115" spans="3:4" ht="12" customHeight="1">
      <c r="C115" s="461"/>
      <c r="D115" s="461"/>
    </row>
    <row r="116" spans="3:4" ht="12" customHeight="1">
      <c r="C116" s="461"/>
      <c r="D116" s="461"/>
    </row>
    <row r="117" spans="3:4" ht="12" customHeight="1">
      <c r="C117" s="461"/>
      <c r="D117" s="461"/>
    </row>
    <row r="118" spans="3:4" ht="12" customHeight="1">
      <c r="C118" s="461"/>
      <c r="D118" s="461"/>
    </row>
    <row r="119" spans="3:4" ht="12" customHeight="1">
      <c r="C119" s="461"/>
      <c r="D119" s="461"/>
    </row>
    <row r="120" spans="3:4" ht="12" customHeight="1">
      <c r="C120" s="461"/>
      <c r="D120" s="461"/>
    </row>
    <row r="121" spans="3:4" ht="12" customHeight="1">
      <c r="C121" s="461"/>
      <c r="D121" s="461"/>
    </row>
    <row r="122" spans="3:4" ht="12" customHeight="1">
      <c r="C122" s="461"/>
      <c r="D122" s="461"/>
    </row>
    <row r="123" spans="3:4" ht="12" customHeight="1">
      <c r="C123" s="461"/>
      <c r="D123" s="461"/>
    </row>
    <row r="124" spans="3:4" ht="12" customHeight="1">
      <c r="C124" s="461"/>
      <c r="D124" s="461"/>
    </row>
    <row r="125" spans="3:4" ht="12" customHeight="1">
      <c r="C125" s="461"/>
      <c r="D125" s="461"/>
    </row>
    <row r="126" spans="3:4" ht="12" customHeight="1">
      <c r="C126" s="461"/>
      <c r="D126" s="461"/>
    </row>
    <row r="127" spans="3:4" ht="12" customHeight="1">
      <c r="C127" s="461"/>
      <c r="D127" s="461"/>
    </row>
    <row r="128" spans="3:4" ht="12" customHeight="1">
      <c r="C128" s="461"/>
      <c r="D128" s="461"/>
    </row>
    <row r="129" spans="3:4" ht="12" customHeight="1">
      <c r="C129" s="461"/>
      <c r="D129" s="461"/>
    </row>
    <row r="130" spans="3:4" ht="12" customHeight="1">
      <c r="C130" s="461"/>
      <c r="D130" s="461"/>
    </row>
    <row r="131" spans="3:4" ht="12" customHeight="1">
      <c r="C131" s="461"/>
      <c r="D131" s="461"/>
    </row>
    <row r="132" spans="3:4" ht="12" customHeight="1">
      <c r="C132" s="461"/>
      <c r="D132" s="461"/>
    </row>
    <row r="133" spans="3:4" ht="12" customHeight="1">
      <c r="C133" s="461"/>
      <c r="D133" s="461"/>
    </row>
    <row r="134" spans="3:4" ht="12" customHeight="1">
      <c r="C134" s="461"/>
      <c r="D134" s="461"/>
    </row>
    <row r="135" spans="3:4" ht="12" customHeight="1">
      <c r="C135" s="461"/>
      <c r="D135" s="461"/>
    </row>
    <row r="136" spans="3:4" ht="12" customHeight="1">
      <c r="C136" s="461"/>
      <c r="D136" s="461"/>
    </row>
    <row r="137" spans="3:4" ht="12" customHeight="1">
      <c r="C137" s="461"/>
      <c r="D137" s="461"/>
    </row>
    <row r="138" spans="3:4" ht="12" customHeight="1">
      <c r="C138" s="461"/>
      <c r="D138" s="461"/>
    </row>
    <row r="139" spans="3:4" ht="12" customHeight="1">
      <c r="C139" s="461"/>
      <c r="D139" s="461"/>
    </row>
    <row r="140" spans="3:4" ht="12" customHeight="1">
      <c r="C140" s="461"/>
      <c r="D140" s="461"/>
    </row>
    <row r="141" spans="3:4" ht="12" customHeight="1">
      <c r="C141" s="461"/>
      <c r="D141" s="461"/>
    </row>
    <row r="142" spans="3:4" ht="12" customHeight="1">
      <c r="C142" s="461"/>
      <c r="D142" s="461"/>
    </row>
    <row r="143" spans="3:4" ht="12" customHeight="1">
      <c r="C143" s="461"/>
      <c r="D143" s="461"/>
    </row>
    <row r="144" spans="3:4" ht="12" customHeight="1">
      <c r="C144" s="461"/>
      <c r="D144" s="461"/>
    </row>
    <row r="145" spans="3:4" ht="12" customHeight="1">
      <c r="C145" s="461"/>
      <c r="D145" s="461"/>
    </row>
    <row r="146" spans="3:4" ht="12" customHeight="1">
      <c r="C146" s="461"/>
      <c r="D146" s="461"/>
    </row>
    <row r="147" spans="3:4" ht="12" customHeight="1">
      <c r="C147" s="461"/>
      <c r="D147" s="461"/>
    </row>
    <row r="148" spans="3:4" ht="12" customHeight="1">
      <c r="C148" s="461"/>
      <c r="D148" s="461"/>
    </row>
    <row r="149" spans="3:4" ht="12" customHeight="1">
      <c r="C149" s="461"/>
      <c r="D149" s="461"/>
    </row>
    <row r="150" spans="3:4" ht="12" customHeight="1">
      <c r="C150" s="461"/>
      <c r="D150" s="461"/>
    </row>
    <row r="151" spans="3:4" ht="12" customHeight="1">
      <c r="C151" s="461"/>
      <c r="D151" s="461"/>
    </row>
    <row r="152" spans="3:4" ht="12" customHeight="1">
      <c r="C152" s="461"/>
      <c r="D152" s="461"/>
    </row>
    <row r="153" spans="3:4" ht="12" customHeight="1">
      <c r="C153" s="461"/>
      <c r="D153" s="461"/>
    </row>
    <row r="154" spans="3:4" ht="12" customHeight="1">
      <c r="C154" s="461"/>
      <c r="D154" s="461"/>
    </row>
    <row r="155" spans="3:4" ht="12" customHeight="1">
      <c r="C155" s="461"/>
      <c r="D155" s="461"/>
    </row>
    <row r="156" spans="3:4" ht="12" customHeight="1">
      <c r="C156" s="461"/>
      <c r="D156" s="461"/>
    </row>
    <row r="157" spans="3:4" ht="12" customHeight="1">
      <c r="C157" s="461"/>
      <c r="D157" s="461"/>
    </row>
    <row r="158" spans="3:4" ht="12" customHeight="1">
      <c r="C158" s="461"/>
      <c r="D158" s="461"/>
    </row>
    <row r="159" spans="3:4" ht="12" customHeight="1">
      <c r="C159" s="461"/>
      <c r="D159" s="461"/>
    </row>
    <row r="160" spans="3:4" ht="12" customHeight="1">
      <c r="C160" s="461"/>
      <c r="D160" s="461"/>
    </row>
    <row r="161" spans="3:4" ht="12" customHeight="1">
      <c r="C161" s="461"/>
      <c r="D161" s="461"/>
    </row>
    <row r="162" spans="3:4" ht="12" customHeight="1">
      <c r="C162" s="461"/>
      <c r="D162" s="461"/>
    </row>
    <row r="163" spans="3:4" ht="12" customHeight="1">
      <c r="C163" s="461"/>
      <c r="D163" s="461"/>
    </row>
    <row r="164" spans="3:4" ht="12" customHeight="1">
      <c r="C164" s="461"/>
      <c r="D164" s="461"/>
    </row>
    <row r="165" spans="3:4" ht="12" customHeight="1">
      <c r="C165" s="461"/>
      <c r="D165" s="461"/>
    </row>
    <row r="166" spans="3:4" ht="12" customHeight="1">
      <c r="C166" s="461"/>
      <c r="D166" s="461"/>
    </row>
    <row r="167" spans="3:4" ht="12" customHeight="1">
      <c r="C167" s="461"/>
      <c r="D167" s="461"/>
    </row>
    <row r="168" spans="3:4" ht="12" customHeight="1">
      <c r="C168" s="461"/>
      <c r="D168" s="461"/>
    </row>
    <row r="169" spans="3:4" ht="12" customHeight="1">
      <c r="C169" s="461"/>
      <c r="D169" s="461"/>
    </row>
    <row r="170" spans="3:4" ht="12" customHeight="1">
      <c r="C170" s="461"/>
      <c r="D170" s="461"/>
    </row>
    <row r="171" spans="3:4" ht="12" customHeight="1">
      <c r="C171" s="461"/>
      <c r="D171" s="461"/>
    </row>
    <row r="172" spans="3:4" ht="12" customHeight="1">
      <c r="C172" s="461"/>
      <c r="D172" s="461"/>
    </row>
    <row r="173" spans="3:4" ht="12" customHeight="1">
      <c r="C173" s="461"/>
      <c r="D173" s="461"/>
    </row>
    <row r="174" spans="3:4" ht="12" customHeight="1">
      <c r="C174" s="461"/>
      <c r="D174" s="461"/>
    </row>
    <row r="175" spans="3:4" ht="12" customHeight="1">
      <c r="C175" s="461"/>
      <c r="D175" s="461"/>
    </row>
    <row r="176" spans="3:4" ht="12" customHeight="1">
      <c r="C176" s="461"/>
      <c r="D176" s="461"/>
    </row>
    <row r="177" spans="3:4" ht="12" customHeight="1">
      <c r="C177" s="461"/>
      <c r="D177" s="461"/>
    </row>
    <row r="178" spans="3:4" ht="12" customHeight="1">
      <c r="C178" s="461"/>
      <c r="D178" s="461"/>
    </row>
    <row r="179" spans="3:4" ht="12" customHeight="1">
      <c r="C179" s="461"/>
      <c r="D179" s="461"/>
    </row>
    <row r="180" spans="3:4" ht="12" customHeight="1">
      <c r="C180" s="461"/>
      <c r="D180" s="461"/>
    </row>
    <row r="181" spans="3:4" ht="12" customHeight="1">
      <c r="C181" s="461"/>
      <c r="D181" s="461"/>
    </row>
    <row r="182" spans="3:4" ht="12" customHeight="1">
      <c r="C182" s="461"/>
      <c r="D182" s="461"/>
    </row>
    <row r="183" spans="3:4" ht="12" customHeight="1">
      <c r="C183" s="461"/>
      <c r="D183" s="461"/>
    </row>
    <row r="184" spans="3:4" ht="12" customHeight="1">
      <c r="C184" s="461"/>
      <c r="D184" s="461"/>
    </row>
    <row r="185" spans="3:4" ht="12" customHeight="1">
      <c r="C185" s="461"/>
      <c r="D185" s="461"/>
    </row>
    <row r="186" spans="3:4" ht="12" customHeight="1">
      <c r="C186" s="461"/>
      <c r="D186" s="461"/>
    </row>
    <row r="187" spans="3:4" ht="12" customHeight="1">
      <c r="C187" s="461"/>
      <c r="D187" s="461"/>
    </row>
    <row r="188" spans="3:4" ht="12" customHeight="1">
      <c r="C188" s="461"/>
      <c r="D188" s="461"/>
    </row>
    <row r="189" spans="3:4" ht="12" customHeight="1">
      <c r="C189" s="461"/>
      <c r="D189" s="461"/>
    </row>
    <row r="190" spans="3:4" ht="12" customHeight="1">
      <c r="C190" s="461"/>
      <c r="D190" s="461"/>
    </row>
    <row r="191" spans="3:4" ht="12" customHeight="1">
      <c r="C191" s="461"/>
      <c r="D191" s="461"/>
    </row>
    <row r="192" spans="3:4" ht="12" customHeight="1">
      <c r="C192" s="461"/>
      <c r="D192" s="461"/>
    </row>
    <row r="193" spans="3:4" ht="12" customHeight="1">
      <c r="C193" s="461"/>
      <c r="D193" s="461"/>
    </row>
    <row r="194" spans="3:4" ht="12" customHeight="1">
      <c r="C194" s="461"/>
      <c r="D194" s="461"/>
    </row>
    <row r="195" spans="3:4" ht="12" customHeight="1">
      <c r="C195" s="461"/>
      <c r="D195" s="461"/>
    </row>
    <row r="196" spans="3:4" ht="12" customHeight="1">
      <c r="C196" s="461"/>
      <c r="D196" s="461"/>
    </row>
    <row r="197" spans="3:4" ht="12" customHeight="1">
      <c r="C197" s="461"/>
      <c r="D197" s="461"/>
    </row>
    <row r="198" spans="3:4" ht="12" customHeight="1">
      <c r="C198" s="461"/>
      <c r="D198" s="461"/>
    </row>
    <row r="199" spans="3:4" ht="12" customHeight="1">
      <c r="C199" s="461"/>
      <c r="D199" s="461"/>
    </row>
    <row r="200" spans="3:4" ht="12" customHeight="1">
      <c r="C200" s="461"/>
      <c r="D200" s="461"/>
    </row>
    <row r="201" spans="3:4" ht="12" customHeight="1">
      <c r="C201" s="461"/>
      <c r="D201" s="461"/>
    </row>
    <row r="202" spans="3:4" ht="12" customHeight="1">
      <c r="C202" s="461"/>
      <c r="D202" s="461"/>
    </row>
    <row r="203" spans="3:4" ht="12" customHeight="1">
      <c r="C203" s="461"/>
      <c r="D203" s="461"/>
    </row>
    <row r="204" spans="3:4" ht="12" customHeight="1">
      <c r="C204" s="461"/>
      <c r="D204" s="461"/>
    </row>
    <row r="205" spans="3:4" ht="12" customHeight="1">
      <c r="C205" s="461"/>
      <c r="D205" s="461"/>
    </row>
    <row r="206" spans="3:4" ht="12" customHeight="1">
      <c r="C206" s="461"/>
      <c r="D206" s="461"/>
    </row>
    <row r="207" spans="3:4" ht="12" customHeight="1">
      <c r="C207" s="461"/>
      <c r="D207" s="461"/>
    </row>
    <row r="208" spans="3:4" ht="12" customHeight="1">
      <c r="C208" s="461"/>
      <c r="D208" s="461"/>
    </row>
    <row r="209" spans="3:4" ht="12" customHeight="1">
      <c r="C209" s="461"/>
      <c r="D209" s="461"/>
    </row>
    <row r="210" spans="3:4" ht="12" customHeight="1">
      <c r="C210" s="461"/>
      <c r="D210" s="461"/>
    </row>
    <row r="211" spans="3:4" ht="12" customHeight="1">
      <c r="C211" s="461"/>
      <c r="D211" s="461"/>
    </row>
    <row r="212" spans="3:4" ht="12" customHeight="1">
      <c r="C212" s="461"/>
      <c r="D212" s="461"/>
    </row>
    <row r="213" spans="3:4" ht="12" customHeight="1">
      <c r="C213" s="461"/>
      <c r="D213" s="461"/>
    </row>
    <row r="214" spans="3:4" ht="12" customHeight="1">
      <c r="C214" s="461"/>
      <c r="D214" s="461"/>
    </row>
    <row r="215" spans="3:4" ht="12" customHeight="1">
      <c r="C215" s="461"/>
      <c r="D215" s="461"/>
    </row>
    <row r="216" spans="3:4" ht="12" customHeight="1">
      <c r="C216" s="461"/>
      <c r="D216" s="461"/>
    </row>
    <row r="217" spans="3:4" ht="12" customHeight="1">
      <c r="C217" s="461"/>
      <c r="D217" s="461"/>
    </row>
    <row r="218" spans="3:4" ht="12" customHeight="1">
      <c r="C218" s="461"/>
      <c r="D218" s="461"/>
    </row>
    <row r="219" spans="3:4" ht="12" customHeight="1">
      <c r="C219" s="461"/>
      <c r="D219" s="461"/>
    </row>
    <row r="220" spans="3:4" ht="12" customHeight="1">
      <c r="C220" s="461"/>
      <c r="D220" s="461"/>
    </row>
    <row r="221" spans="3:4" ht="12" customHeight="1">
      <c r="C221" s="461"/>
      <c r="D221" s="461"/>
    </row>
    <row r="222" spans="3:4" ht="12" customHeight="1">
      <c r="C222" s="461"/>
      <c r="D222" s="461"/>
    </row>
    <row r="223" spans="3:4" ht="12" customHeight="1">
      <c r="C223" s="461"/>
      <c r="D223" s="461"/>
    </row>
    <row r="224" spans="3:4" ht="12" customHeight="1">
      <c r="C224" s="461"/>
      <c r="D224" s="461"/>
    </row>
    <row r="225" spans="3:4" ht="12" customHeight="1">
      <c r="C225" s="461"/>
      <c r="D225" s="461"/>
    </row>
    <row r="226" spans="3:4" ht="12" customHeight="1">
      <c r="C226" s="461"/>
      <c r="D226" s="461"/>
    </row>
    <row r="227" spans="3:4" ht="12" customHeight="1">
      <c r="C227" s="461"/>
      <c r="D227" s="461"/>
    </row>
    <row r="228" spans="3:4" ht="12" customHeight="1">
      <c r="C228" s="461"/>
      <c r="D228" s="461"/>
    </row>
    <row r="229" spans="3:4" ht="12" customHeight="1">
      <c r="C229" s="461"/>
      <c r="D229" s="461"/>
    </row>
    <row r="230" spans="3:4" ht="12" customHeight="1">
      <c r="C230" s="461"/>
      <c r="D230" s="461"/>
    </row>
  </sheetData>
  <mergeCells count="3">
    <mergeCell ref="A1:D1"/>
    <mergeCell ref="B2:C2"/>
    <mergeCell ref="G2:H2"/>
  </mergeCells>
  <phoneticPr fontId="5" type="noConversion"/>
  <conditionalFormatting sqref="H4:H26">
    <cfRule type="expression" dxfId="23" priority="2">
      <formula>$C4-$G4&lt;&gt;0</formula>
    </cfRule>
  </conditionalFormatting>
  <conditionalFormatting sqref="J5:J15 J17:J26">
    <cfRule type="expression" dxfId="22" priority="1">
      <formula>$D6-$I5&lt;&gt;0</formula>
    </cfRule>
  </conditionalFormatting>
  <conditionalFormatting sqref="J4">
    <cfRule type="expression" dxfId="21" priority="10">
      <formula>#REF!-$I4&lt;&gt;0</formula>
    </cfRule>
  </conditionalFormatting>
  <conditionalFormatting sqref="J16">
    <cfRule type="expression" dxfId="20" priority="23">
      <formula>#REF!-$I16&lt;&gt;0</formula>
    </cfRule>
  </conditionalFormatting>
  <hyperlinks>
    <hyperlink ref="F6" location="税金及附加!A1" display="税金及附加"/>
    <hyperlink ref="F7" location="'销售费用'!R1C1" display="'销售费用"/>
    <hyperlink ref="F8" location="'管理费用'!R1C1" display="'管理费用"/>
    <hyperlink ref="F10" location="'财务费用'!R1C1" display="'财务费用"/>
    <hyperlink ref="F20" location="'资产减值损失'!R1C1" display="'资产减值损失"/>
    <hyperlink ref="F13" location="其他收益!A1" display=" 其他收益"/>
    <hyperlink ref="F14" location="'投资收益'!R1C1" display="'投资收益"/>
    <hyperlink ref="F23" location="'营业外收入'!R1C1" display="'营业外收入"/>
    <hyperlink ref="F24" location="'营业外支出'!R1C1" display="'营业外支出"/>
    <hyperlink ref="F26" location="'所得税费用'!R1C1" display="'所得税费用"/>
    <hyperlink ref="F21" location="资产处置收益!A1" display="资产处置收益"/>
    <hyperlink ref="F18" location="公允价值变动收益!A1" display="公允价值变动收益"/>
    <hyperlink ref="F9" location="研发费用!A1" display="研发费用"/>
    <hyperlink ref="F4" location="营业收入成本!A1" display="营业收入"/>
    <hyperlink ref="F5" location="营业收入成本!A1" display="营业成本"/>
    <hyperlink ref="F17" location="净敞口套期收益!A1" display="净敞口套期收益"/>
    <hyperlink ref="F19" location="信用减值损失!A1" display="信用减值损失"/>
  </hyperlinks>
  <printOptions horizontalCentered="1"/>
  <pageMargins left="0.39370078740157483" right="0.39370078740157483" top="0.78740157480314965" bottom="0.39370078740157483" header="0.39370078740157483" footer="0.62992125984251968"/>
  <pageSetup paperSize="9" scale="83" orientation="portrait" blackAndWhite="1" horizontalDpi="1200" verticalDpi="1200" r:id="rId1"/>
  <headerFooter alignWithMargins="0">
    <oddFooter>&amp;C&amp;10 - 8 -</oddFooter>
  </headerFooter>
  <rowBreaks count="1" manualBreakCount="1">
    <brk id="49" max="3"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0070C0"/>
    <pageSetUpPr fitToPage="1"/>
  </sheetPr>
  <dimension ref="A1:U21"/>
  <sheetViews>
    <sheetView showZeros="0" view="pageBreakPreview" zoomScaleSheetLayoutView="100" workbookViewId="0">
      <pane ySplit="8" topLeftCell="A9" activePane="bottomLeft" state="frozen"/>
      <selection activeCell="I9" sqref="I9"/>
      <selection pane="bottomLeft" activeCell="M16" sqref="M16"/>
    </sheetView>
  </sheetViews>
  <sheetFormatPr defaultColWidth="9.140625" defaultRowHeight="12" customHeight="1"/>
  <cols>
    <col min="1" max="1" width="22.7109375" style="322" customWidth="1"/>
    <col min="2" max="2" width="15.140625" style="322" customWidth="1"/>
    <col min="3" max="4" width="10.7109375" style="322" customWidth="1"/>
    <col min="5" max="6" width="12.7109375" style="322" customWidth="1"/>
    <col min="7" max="7" width="8.7109375" style="322" customWidth="1"/>
    <col min="8" max="8" width="10.7109375" style="322" customWidth="1"/>
    <col min="9" max="13" width="12.7109375" style="322" customWidth="1"/>
    <col min="14" max="16384" width="9.140625" style="322"/>
  </cols>
  <sheetData>
    <row r="1" spans="1:21" s="640" customFormat="1" ht="15" customHeight="1">
      <c r="A1" s="2691" t="str">
        <f>HYPERLINK("#资产表审定!A1","返回资产表审定")</f>
        <v>返回资产表审定</v>
      </c>
      <c r="B1" s="2692" t="str">
        <f>HYPERLINK("#资产表原报!A1","返回资产表原报")</f>
        <v>返回资产表原报</v>
      </c>
    </row>
    <row r="2" spans="1:21" s="651" customFormat="1" ht="30" customHeight="1">
      <c r="A2" s="670" t="s">
        <v>1248</v>
      </c>
      <c r="B2" s="670"/>
      <c r="C2" s="670"/>
      <c r="D2" s="670"/>
      <c r="E2" s="670"/>
      <c r="F2" s="670"/>
      <c r="G2" s="670"/>
      <c r="H2" s="670"/>
      <c r="I2" s="670"/>
      <c r="J2" s="670"/>
      <c r="K2" s="670"/>
      <c r="L2" s="670"/>
      <c r="M2" s="670"/>
    </row>
    <row r="3" spans="1:21" s="664" customFormat="1" ht="11.25">
      <c r="A3" s="956"/>
      <c r="B3" s="956"/>
      <c r="C3" s="956"/>
      <c r="D3" s="956"/>
      <c r="E3" s="1221"/>
      <c r="F3" s="1221"/>
      <c r="G3" s="1221"/>
      <c r="H3" s="1221"/>
      <c r="I3" s="1221"/>
      <c r="J3" s="956"/>
      <c r="K3" s="956"/>
      <c r="L3" s="957"/>
      <c r="M3" s="944" t="str">
        <f>"单位："&amp;表头!$C$5</f>
        <v>单位：人民币元</v>
      </c>
    </row>
    <row r="4" spans="1:21" s="958" customFormat="1">
      <c r="A4" s="1155" t="str">
        <f>"客户："&amp;表头!C3</f>
        <v>客户：</v>
      </c>
      <c r="B4" s="1372"/>
      <c r="C4" s="956"/>
      <c r="D4" s="956"/>
      <c r="E4" s="1221"/>
      <c r="F4" s="1221"/>
      <c r="G4" s="948" t="str">
        <f>"编制人员："&amp;表头!$C$6</f>
        <v>编制人员：</v>
      </c>
      <c r="H4" s="1221"/>
      <c r="I4" s="1221"/>
      <c r="J4" s="956"/>
      <c r="K4" s="956"/>
      <c r="L4" s="957" t="s">
        <v>1460</v>
      </c>
      <c r="M4" s="2027" t="s">
        <v>69</v>
      </c>
    </row>
    <row r="5" spans="1:21" s="958" customFormat="1" ht="11.25">
      <c r="A5" s="1155" t="str">
        <f>"报表截止日："&amp;TEXT(表头!C4,"yyyy-mm-dd")</f>
        <v>报表截止日：2019-12-31</v>
      </c>
      <c r="B5" s="1372"/>
      <c r="C5" s="956"/>
      <c r="D5" s="956"/>
      <c r="E5" s="1221"/>
      <c r="F5" s="1221"/>
      <c r="G5" s="948" t="str">
        <f>"会计主管："&amp;表头!$C$7</f>
        <v>会计主管：</v>
      </c>
      <c r="H5" s="1221"/>
      <c r="I5" s="1221"/>
      <c r="J5" s="956"/>
      <c r="K5" s="956"/>
      <c r="L5" s="957" t="s">
        <v>1461</v>
      </c>
      <c r="M5" s="955"/>
    </row>
    <row r="6" spans="1:21" s="301" customFormat="1" ht="8.1" customHeight="1" thickBot="1">
      <c r="A6" s="21"/>
      <c r="B6" s="21"/>
      <c r="C6" s="21"/>
      <c r="D6" s="21"/>
      <c r="E6" s="21"/>
      <c r="F6" s="21"/>
      <c r="G6" s="21"/>
      <c r="H6" s="21"/>
      <c r="I6" s="21"/>
      <c r="J6" s="21"/>
      <c r="K6" s="21"/>
      <c r="L6" s="21"/>
      <c r="M6" s="21"/>
    </row>
    <row r="7" spans="1:21" ht="22.5">
      <c r="A7" s="2127" t="s">
        <v>1647</v>
      </c>
      <c r="B7" s="2125" t="s">
        <v>1656</v>
      </c>
      <c r="C7" s="2125" t="s">
        <v>1657</v>
      </c>
      <c r="D7" s="2125" t="s">
        <v>1658</v>
      </c>
      <c r="E7" s="2125" t="s">
        <v>1505</v>
      </c>
      <c r="F7" s="2125" t="s">
        <v>1506</v>
      </c>
      <c r="G7" s="2125" t="s">
        <v>1659</v>
      </c>
      <c r="H7" s="2125" t="s">
        <v>1660</v>
      </c>
      <c r="I7" s="2125" t="s">
        <v>1661</v>
      </c>
      <c r="J7" s="2125" t="s">
        <v>1662</v>
      </c>
      <c r="K7" s="2125" t="s">
        <v>1663</v>
      </c>
      <c r="L7" s="2125" t="s">
        <v>1664</v>
      </c>
      <c r="M7" s="2122" t="s">
        <v>1665</v>
      </c>
      <c r="N7" s="327"/>
      <c r="O7" s="327"/>
      <c r="P7" s="327"/>
      <c r="Q7" s="327"/>
      <c r="R7" s="327"/>
      <c r="S7" s="327"/>
      <c r="T7" s="327"/>
      <c r="U7" s="327"/>
    </row>
    <row r="8" spans="1:21" ht="15" customHeight="1">
      <c r="A8" s="2364" t="s">
        <v>1522</v>
      </c>
      <c r="B8" s="227"/>
      <c r="C8" s="227"/>
      <c r="D8" s="227"/>
      <c r="E8" s="227"/>
      <c r="F8" s="31">
        <f>SUM(F9:F14)</f>
        <v>0</v>
      </c>
      <c r="G8" s="55"/>
      <c r="H8" s="55"/>
      <c r="I8" s="31">
        <f>SUM(I9:I14)</f>
        <v>0</v>
      </c>
      <c r="J8" s="31">
        <f>SUM(J9:J14)</f>
        <v>0</v>
      </c>
      <c r="K8" s="31">
        <f>SUM(K9:K14)</f>
        <v>0</v>
      </c>
      <c r="L8" s="31">
        <f>SUM(L9:L14)</f>
        <v>0</v>
      </c>
      <c r="M8" s="2365">
        <f>SUM(M9:M14)</f>
        <v>0</v>
      </c>
    </row>
    <row r="9" spans="1:21" s="311" customFormat="1" ht="15" customHeight="1">
      <c r="A9" s="1450"/>
      <c r="B9" s="29"/>
      <c r="C9" s="29"/>
      <c r="D9" s="29"/>
      <c r="E9" s="29"/>
      <c r="F9" s="30"/>
      <c r="G9" s="54"/>
      <c r="H9" s="54"/>
      <c r="I9" s="30"/>
      <c r="J9" s="30"/>
      <c r="K9" s="41">
        <f>I9-J9</f>
        <v>0</v>
      </c>
      <c r="L9" s="30"/>
      <c r="M9" s="2366"/>
    </row>
    <row r="10" spans="1:21" s="311" customFormat="1" ht="15" customHeight="1">
      <c r="A10" s="1450"/>
      <c r="B10" s="29"/>
      <c r="C10" s="29"/>
      <c r="D10" s="29"/>
      <c r="E10" s="29"/>
      <c r="F10" s="30"/>
      <c r="G10" s="54"/>
      <c r="H10" s="54"/>
      <c r="I10" s="30"/>
      <c r="J10" s="30"/>
      <c r="K10" s="41">
        <f>I10-J10</f>
        <v>0</v>
      </c>
      <c r="L10" s="30"/>
      <c r="M10" s="2366"/>
    </row>
    <row r="11" spans="1:21" s="311" customFormat="1" ht="15" customHeight="1">
      <c r="A11" s="1450"/>
      <c r="B11" s="29"/>
      <c r="C11" s="29"/>
      <c r="D11" s="29"/>
      <c r="E11" s="29"/>
      <c r="F11" s="30"/>
      <c r="G11" s="54"/>
      <c r="H11" s="54"/>
      <c r="I11" s="30"/>
      <c r="J11" s="30"/>
      <c r="K11" s="41">
        <f>I11-J11</f>
        <v>0</v>
      </c>
      <c r="L11" s="30"/>
      <c r="M11" s="2366"/>
    </row>
    <row r="12" spans="1:21" s="311" customFormat="1" ht="15" customHeight="1">
      <c r="A12" s="1450"/>
      <c r="B12" s="29"/>
      <c r="C12" s="29"/>
      <c r="D12" s="29"/>
      <c r="E12" s="29"/>
      <c r="F12" s="30"/>
      <c r="G12" s="54"/>
      <c r="H12" s="54"/>
      <c r="I12" s="30"/>
      <c r="J12" s="30"/>
      <c r="K12" s="41">
        <f>I12-J12</f>
        <v>0</v>
      </c>
      <c r="L12" s="30"/>
      <c r="M12" s="2366"/>
    </row>
    <row r="13" spans="1:21" s="311" customFormat="1" ht="15" customHeight="1">
      <c r="A13" s="1450"/>
      <c r="B13" s="29"/>
      <c r="C13" s="29"/>
      <c r="D13" s="29"/>
      <c r="E13" s="29"/>
      <c r="F13" s="30"/>
      <c r="G13" s="54"/>
      <c r="H13" s="54"/>
      <c r="I13" s="30"/>
      <c r="J13" s="30"/>
      <c r="K13" s="41">
        <f>I13-J13</f>
        <v>0</v>
      </c>
      <c r="L13" s="30"/>
      <c r="M13" s="2366"/>
    </row>
    <row r="14" spans="1:21" ht="15" customHeight="1">
      <c r="A14" s="2364"/>
      <c r="B14" s="227"/>
      <c r="C14" s="227"/>
      <c r="D14" s="227"/>
      <c r="E14" s="227"/>
      <c r="F14" s="34"/>
      <c r="G14" s="55"/>
      <c r="H14" s="55"/>
      <c r="I14" s="34"/>
      <c r="J14" s="34"/>
      <c r="K14" s="31"/>
      <c r="L14" s="34"/>
      <c r="M14" s="2367"/>
    </row>
    <row r="15" spans="1:21" ht="15" customHeight="1">
      <c r="A15" s="2364" t="s">
        <v>1523</v>
      </c>
      <c r="B15" s="227"/>
      <c r="C15" s="227"/>
      <c r="D15" s="227"/>
      <c r="E15" s="227"/>
      <c r="F15" s="31">
        <f>SUM(F16:F21)</f>
        <v>0</v>
      </c>
      <c r="G15" s="55"/>
      <c r="H15" s="55"/>
      <c r="I15" s="31">
        <f>SUM(I16:I21)</f>
        <v>0</v>
      </c>
      <c r="J15" s="31">
        <f>SUM(J16:J21)</f>
        <v>0</v>
      </c>
      <c r="K15" s="31">
        <f>SUM(K16:K21)</f>
        <v>0</v>
      </c>
      <c r="L15" s="31">
        <f>SUM(L16:L21)</f>
        <v>0</v>
      </c>
      <c r="M15" s="2365">
        <f>SUM(M16:M21)</f>
        <v>0</v>
      </c>
    </row>
    <row r="16" spans="1:21" s="311" customFormat="1" ht="15" customHeight="1">
      <c r="A16" s="1450"/>
      <c r="B16" s="29"/>
      <c r="C16" s="29"/>
      <c r="D16" s="29"/>
      <c r="E16" s="29"/>
      <c r="F16" s="30"/>
      <c r="G16" s="54"/>
      <c r="H16" s="54"/>
      <c r="I16" s="30"/>
      <c r="J16" s="30"/>
      <c r="K16" s="41">
        <f>I16-J16</f>
        <v>0</v>
      </c>
      <c r="L16" s="30"/>
      <c r="M16" s="2366"/>
    </row>
    <row r="17" spans="1:13" s="311" customFormat="1" ht="15" customHeight="1">
      <c r="A17" s="1450"/>
      <c r="B17" s="29"/>
      <c r="C17" s="29"/>
      <c r="D17" s="29"/>
      <c r="E17" s="29"/>
      <c r="F17" s="30"/>
      <c r="G17" s="54"/>
      <c r="H17" s="54"/>
      <c r="I17" s="30"/>
      <c r="J17" s="30"/>
      <c r="K17" s="41">
        <f>I17-J17</f>
        <v>0</v>
      </c>
      <c r="L17" s="30"/>
      <c r="M17" s="2366"/>
    </row>
    <row r="18" spans="1:13" s="311" customFormat="1" ht="15" customHeight="1">
      <c r="A18" s="1450"/>
      <c r="B18" s="29"/>
      <c r="C18" s="29"/>
      <c r="D18" s="29"/>
      <c r="E18" s="29"/>
      <c r="F18" s="30"/>
      <c r="G18" s="54"/>
      <c r="H18" s="54"/>
      <c r="I18" s="30"/>
      <c r="J18" s="30"/>
      <c r="K18" s="41">
        <f>I18-J18</f>
        <v>0</v>
      </c>
      <c r="L18" s="30"/>
      <c r="M18" s="2366"/>
    </row>
    <row r="19" spans="1:13" s="311" customFormat="1" ht="15" customHeight="1">
      <c r="A19" s="1450"/>
      <c r="B19" s="29"/>
      <c r="C19" s="29"/>
      <c r="D19" s="29"/>
      <c r="E19" s="29"/>
      <c r="F19" s="30"/>
      <c r="G19" s="54"/>
      <c r="H19" s="54"/>
      <c r="I19" s="30"/>
      <c r="J19" s="30"/>
      <c r="K19" s="41">
        <f>I19-J19</f>
        <v>0</v>
      </c>
      <c r="L19" s="30"/>
      <c r="M19" s="2366"/>
    </row>
    <row r="20" spans="1:13" s="311" customFormat="1" ht="15" customHeight="1">
      <c r="A20" s="1450"/>
      <c r="B20" s="29"/>
      <c r="C20" s="29"/>
      <c r="D20" s="29"/>
      <c r="E20" s="29"/>
      <c r="F20" s="30"/>
      <c r="G20" s="54"/>
      <c r="H20" s="54"/>
      <c r="I20" s="30"/>
      <c r="J20" s="30"/>
      <c r="K20" s="41">
        <f>I20-J20</f>
        <v>0</v>
      </c>
      <c r="L20" s="30"/>
      <c r="M20" s="2366"/>
    </row>
    <row r="21" spans="1:13" ht="15" customHeight="1" thickBot="1">
      <c r="A21" s="2368"/>
      <c r="B21" s="2369"/>
      <c r="C21" s="2369"/>
      <c r="D21" s="2369"/>
      <c r="E21" s="2369"/>
      <c r="F21" s="2369"/>
      <c r="G21" s="2369"/>
      <c r="H21" s="2369"/>
      <c r="I21" s="2369"/>
      <c r="J21" s="2369"/>
      <c r="K21" s="2369"/>
      <c r="L21" s="2369"/>
      <c r="M21" s="2370"/>
    </row>
  </sheetData>
  <sheetProtection insertRows="0" deleteRows="0"/>
  <phoneticPr fontId="5" type="noConversion"/>
  <printOptions horizontalCentered="1"/>
  <pageMargins left="0.31496062992125984" right="0.31496062992125984" top="0.74803149606299213" bottom="0.74803149606299213" header="0.31496062992125984" footer="0.31496062992125984"/>
  <pageSetup paperSize="9" scale="94" fitToHeight="0" orientation="landscape" blackAndWhite="1" verticalDpi="1200" r:id="rId1"/>
  <headerFooter alignWithMargins="0"/>
  <legacyDrawingHF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70C0"/>
    <pageSetUpPr fitToPage="1"/>
  </sheetPr>
  <dimension ref="A1:AE2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AA21" sqref="AA21"/>
    </sheetView>
  </sheetViews>
  <sheetFormatPr defaultColWidth="9.140625" defaultRowHeight="12" customHeight="1"/>
  <cols>
    <col min="1" max="1" width="5.7109375" style="223" customWidth="1"/>
    <col min="2" max="2" width="21.28515625" style="223" customWidth="1"/>
    <col min="3" max="27" width="12.5703125" style="223" customWidth="1"/>
    <col min="28" max="28" width="11.140625" style="223" customWidth="1"/>
    <col min="29" max="30" width="11.28515625" style="223" customWidth="1"/>
    <col min="31" max="31" width="20.140625" style="223" customWidth="1"/>
    <col min="32" max="16384" width="9.140625" style="223"/>
  </cols>
  <sheetData>
    <row r="1" spans="1:31" s="629" customFormat="1" ht="15" customHeight="1">
      <c r="A1" s="2691" t="str">
        <f>HYPERLINK("#资产表审定!A1","返回资产表审定")</f>
        <v>返回资产表审定</v>
      </c>
      <c r="B1" s="2692" t="str">
        <f>HYPERLINK("#资产表原报!A1","返回资产表原报")</f>
        <v>返回资产表原报</v>
      </c>
    </row>
    <row r="2" spans="1:31" s="595" customFormat="1" ht="30" customHeight="1">
      <c r="A2" s="594" t="s">
        <v>2047</v>
      </c>
      <c r="B2" s="594"/>
      <c r="C2" s="594"/>
      <c r="D2" s="594"/>
      <c r="E2" s="594"/>
      <c r="F2" s="594"/>
      <c r="G2" s="594"/>
      <c r="H2" s="594"/>
      <c r="I2" s="594"/>
      <c r="J2" s="594"/>
      <c r="K2" s="594"/>
      <c r="L2" s="594"/>
      <c r="M2" s="594"/>
      <c r="N2" s="594"/>
      <c r="O2" s="594"/>
      <c r="P2" s="594"/>
      <c r="Q2" s="594"/>
      <c r="R2" s="594"/>
      <c r="S2" s="594"/>
      <c r="T2" s="594"/>
      <c r="U2" s="594"/>
      <c r="V2" s="594"/>
      <c r="W2" s="594"/>
      <c r="X2" s="594"/>
      <c r="Y2" s="594"/>
      <c r="Z2" s="594"/>
      <c r="AA2" s="594"/>
      <c r="AB2" s="594"/>
      <c r="AC2" s="594"/>
      <c r="AD2" s="594"/>
      <c r="AE2" s="594"/>
    </row>
    <row r="3" spans="1:31" ht="22.5">
      <c r="A3" s="2"/>
      <c r="B3" s="2"/>
      <c r="C3" s="2"/>
      <c r="D3" s="2"/>
      <c r="E3" s="2"/>
      <c r="F3" s="2"/>
      <c r="G3" s="2"/>
      <c r="H3" s="2"/>
      <c r="I3" s="2"/>
      <c r="J3" s="2"/>
      <c r="K3" s="2"/>
      <c r="L3" s="2"/>
      <c r="M3" s="2"/>
      <c r="N3" s="2"/>
      <c r="O3" s="2"/>
      <c r="P3" s="2"/>
      <c r="Q3" s="2"/>
      <c r="R3" s="2"/>
      <c r="S3" s="2"/>
      <c r="T3" s="2"/>
      <c r="U3" s="2"/>
      <c r="V3" s="2"/>
      <c r="W3" s="2"/>
      <c r="X3" s="2"/>
      <c r="Y3" s="2"/>
      <c r="Z3" s="2"/>
      <c r="AA3" s="2"/>
      <c r="AB3" s="594"/>
      <c r="AC3" s="5"/>
      <c r="AD3" s="5"/>
      <c r="AE3" s="4" t="str">
        <f>"单位："&amp;表头!$C$5</f>
        <v>单位：人民币元</v>
      </c>
    </row>
    <row r="4" spans="1:31" s="305" customFormat="1" ht="12.6" customHeight="1">
      <c r="A4" s="3" t="str">
        <f>"客户："&amp;表头!C3</f>
        <v>客户：</v>
      </c>
      <c r="B4" s="10"/>
      <c r="C4" s="18"/>
      <c r="D4" s="18"/>
      <c r="E4" s="18"/>
      <c r="F4" s="18"/>
      <c r="G4" s="18"/>
      <c r="H4" s="18"/>
      <c r="I4" s="18"/>
      <c r="J4" s="18"/>
      <c r="K4" s="18"/>
      <c r="L4" s="18"/>
      <c r="M4" s="18"/>
      <c r="N4" s="18"/>
      <c r="O4" s="750"/>
      <c r="P4" s="750"/>
      <c r="Q4" s="750"/>
      <c r="R4" s="18"/>
      <c r="S4" s="18"/>
      <c r="T4" s="18"/>
      <c r="U4" s="750" t="str">
        <f>"编制人员："&amp;表头!$C$6</f>
        <v>编制人员：</v>
      </c>
      <c r="V4" s="750"/>
      <c r="W4" s="750"/>
      <c r="X4" s="18"/>
      <c r="Y4" s="18"/>
      <c r="Z4" s="18"/>
      <c r="AA4" s="18"/>
      <c r="AB4" s="2"/>
      <c r="AC4" s="18"/>
      <c r="AD4" s="11" t="s">
        <v>15</v>
      </c>
      <c r="AE4" s="751" t="s">
        <v>2048</v>
      </c>
    </row>
    <row r="5" spans="1:31" s="305" customFormat="1" ht="21.95" customHeight="1">
      <c r="A5" s="3" t="str">
        <f>"报表截止日："&amp;TEXT(表头!C4,"yyyy-mm-dd")</f>
        <v>报表截止日：2019-12-31</v>
      </c>
      <c r="B5" s="10"/>
      <c r="C5" s="10"/>
      <c r="D5" s="10"/>
      <c r="E5" s="10"/>
      <c r="F5" s="10"/>
      <c r="G5" s="10"/>
      <c r="H5" s="10"/>
      <c r="I5" s="10"/>
      <c r="J5" s="10"/>
      <c r="K5" s="10"/>
      <c r="L5" s="10"/>
      <c r="M5" s="10"/>
      <c r="N5" s="10"/>
      <c r="O5" s="750"/>
      <c r="P5" s="750"/>
      <c r="Q5" s="750"/>
      <c r="R5" s="10"/>
      <c r="S5" s="10"/>
      <c r="T5" s="10"/>
      <c r="U5" s="750" t="str">
        <f>"会计主管："&amp;表头!$C$7</f>
        <v>会计主管：</v>
      </c>
      <c r="V5" s="750"/>
      <c r="W5" s="750"/>
      <c r="X5" s="10"/>
      <c r="Y5" s="10"/>
      <c r="Z5" s="10"/>
      <c r="AA5" s="10"/>
      <c r="AB5" s="18"/>
      <c r="AC5" s="10"/>
      <c r="AD5" s="11" t="s">
        <v>0</v>
      </c>
      <c r="AE5" s="5"/>
    </row>
    <row r="6" spans="1:31" s="509" customFormat="1" ht="9.1999999999999993" customHeight="1" thickBot="1">
      <c r="A6" s="504"/>
      <c r="B6" s="505"/>
      <c r="C6" s="505"/>
      <c r="D6" s="505"/>
      <c r="E6" s="505"/>
      <c r="F6" s="505"/>
      <c r="G6" s="505"/>
      <c r="H6" s="505"/>
      <c r="I6" s="505"/>
      <c r="J6" s="505"/>
      <c r="K6" s="505"/>
      <c r="L6" s="505"/>
      <c r="M6" s="505"/>
      <c r="N6" s="505"/>
      <c r="O6" s="505"/>
      <c r="P6" s="505"/>
      <c r="Q6" s="505"/>
      <c r="R6" s="505"/>
      <c r="S6" s="505"/>
      <c r="T6" s="505"/>
      <c r="U6" s="506"/>
      <c r="V6" s="506"/>
      <c r="W6" s="506"/>
      <c r="X6" s="505"/>
      <c r="Y6" s="505"/>
      <c r="Z6" s="505"/>
      <c r="AA6" s="505"/>
      <c r="AB6" s="507"/>
      <c r="AC6" s="507"/>
      <c r="AD6" s="507"/>
      <c r="AE6" s="508"/>
    </row>
    <row r="7" spans="1:31" s="517" customFormat="1" ht="20.100000000000001" customHeight="1">
      <c r="A7" s="2105" t="s">
        <v>183</v>
      </c>
      <c r="B7" s="2104" t="s">
        <v>494</v>
      </c>
      <c r="C7" s="2957" t="s">
        <v>937</v>
      </c>
      <c r="D7" s="2958"/>
      <c r="E7" s="2959"/>
      <c r="F7" s="2957" t="s">
        <v>2129</v>
      </c>
      <c r="G7" s="2958"/>
      <c r="H7" s="2959"/>
      <c r="I7" s="2957" t="s">
        <v>955</v>
      </c>
      <c r="J7" s="2958"/>
      <c r="K7" s="2959"/>
      <c r="L7" s="2957" t="s">
        <v>136</v>
      </c>
      <c r="M7" s="2958"/>
      <c r="N7" s="2959"/>
      <c r="O7" s="2957" t="s">
        <v>1199</v>
      </c>
      <c r="P7" s="2958"/>
      <c r="Q7" s="2959"/>
      <c r="R7" s="2954" t="s">
        <v>936</v>
      </c>
      <c r="S7" s="2955"/>
      <c r="T7" s="2956"/>
      <c r="U7" s="2954" t="s">
        <v>986</v>
      </c>
      <c r="V7" s="2955"/>
      <c r="W7" s="2956"/>
      <c r="X7" s="2954" t="s">
        <v>928</v>
      </c>
      <c r="Y7" s="2955"/>
      <c r="Z7" s="2956"/>
      <c r="AA7" s="2964" t="s">
        <v>1382</v>
      </c>
      <c r="AB7" s="2962" t="s">
        <v>1383</v>
      </c>
      <c r="AC7" s="2962" t="s">
        <v>1384</v>
      </c>
      <c r="AD7" s="2962" t="s">
        <v>2223</v>
      </c>
      <c r="AE7" s="2960" t="s">
        <v>1385</v>
      </c>
    </row>
    <row r="8" spans="1:31" s="517" customFormat="1" ht="20.100000000000001" customHeight="1">
      <c r="A8" s="2371"/>
      <c r="B8" s="2116"/>
      <c r="C8" s="2098" t="s">
        <v>951</v>
      </c>
      <c r="D8" s="2098" t="s">
        <v>953</v>
      </c>
      <c r="E8" s="2098" t="s">
        <v>954</v>
      </c>
      <c r="F8" s="2098" t="s">
        <v>951</v>
      </c>
      <c r="G8" s="2098" t="s">
        <v>953</v>
      </c>
      <c r="H8" s="2098" t="s">
        <v>954</v>
      </c>
      <c r="I8" s="2098" t="s">
        <v>951</v>
      </c>
      <c r="J8" s="2098" t="s">
        <v>953</v>
      </c>
      <c r="K8" s="2098" t="s">
        <v>954</v>
      </c>
      <c r="L8" s="2098" t="s">
        <v>951</v>
      </c>
      <c r="M8" s="2098" t="s">
        <v>953</v>
      </c>
      <c r="N8" s="2098" t="s">
        <v>954</v>
      </c>
      <c r="O8" s="2098" t="s">
        <v>951</v>
      </c>
      <c r="P8" s="2098" t="s">
        <v>953</v>
      </c>
      <c r="Q8" s="2098" t="s">
        <v>954</v>
      </c>
      <c r="R8" s="2098" t="s">
        <v>951</v>
      </c>
      <c r="S8" s="2098" t="s">
        <v>953</v>
      </c>
      <c r="T8" s="2098" t="s">
        <v>954</v>
      </c>
      <c r="U8" s="2098" t="s">
        <v>951</v>
      </c>
      <c r="V8" s="2098" t="s">
        <v>953</v>
      </c>
      <c r="W8" s="2098" t="s">
        <v>954</v>
      </c>
      <c r="X8" s="2098" t="s">
        <v>951</v>
      </c>
      <c r="Y8" s="2098" t="s">
        <v>953</v>
      </c>
      <c r="Z8" s="2098" t="s">
        <v>954</v>
      </c>
      <c r="AA8" s="2965"/>
      <c r="AB8" s="2963"/>
      <c r="AC8" s="2963"/>
      <c r="AD8" s="2963"/>
      <c r="AE8" s="2961"/>
    </row>
    <row r="9" spans="1:31" s="311" customFormat="1" ht="15" customHeight="1">
      <c r="A9" s="1354">
        <v>1</v>
      </c>
      <c r="B9" s="1303"/>
      <c r="C9" s="1182"/>
      <c r="D9" s="1182"/>
      <c r="E9" s="496">
        <f>SUM(C9:D9)</f>
        <v>0</v>
      </c>
      <c r="F9" s="1209"/>
      <c r="G9" s="1209"/>
      <c r="H9" s="496">
        <f>G9+F9</f>
        <v>0</v>
      </c>
      <c r="I9" s="496">
        <f>C9+F9</f>
        <v>0</v>
      </c>
      <c r="J9" s="496">
        <f>D9+G9</f>
        <v>0</v>
      </c>
      <c r="K9" s="496">
        <f>I9+J9</f>
        <v>0</v>
      </c>
      <c r="L9" s="1182"/>
      <c r="M9" s="1182"/>
      <c r="N9" s="496">
        <f>L9+M9</f>
        <v>0</v>
      </c>
      <c r="O9" s="1182"/>
      <c r="P9" s="1182"/>
      <c r="Q9" s="496">
        <f>O9+P9</f>
        <v>0</v>
      </c>
      <c r="R9" s="496">
        <f>C9+L9-O9</f>
        <v>0</v>
      </c>
      <c r="S9" s="496">
        <f>D9+M9-P9</f>
        <v>0</v>
      </c>
      <c r="T9" s="496">
        <f>SUM(R9:S9)</f>
        <v>0</v>
      </c>
      <c r="U9" s="1209"/>
      <c r="V9" s="1209"/>
      <c r="W9" s="496">
        <f>SUM(U9:V9)</f>
        <v>0</v>
      </c>
      <c r="X9" s="1210">
        <f>R9+U9</f>
        <v>0</v>
      </c>
      <c r="Y9" s="1210">
        <f>S9+V9</f>
        <v>0</v>
      </c>
      <c r="Z9" s="1210">
        <f>Y9+X9</f>
        <v>0</v>
      </c>
      <c r="AA9" s="888"/>
      <c r="AB9" s="888"/>
      <c r="AC9" s="888"/>
      <c r="AD9" s="888"/>
      <c r="AE9" s="1298"/>
    </row>
    <row r="10" spans="1:31" s="311" customFormat="1" ht="15" customHeight="1">
      <c r="A10" s="1354">
        <v>2</v>
      </c>
      <c r="B10" s="1303"/>
      <c r="C10" s="1182"/>
      <c r="D10" s="1182"/>
      <c r="E10" s="496">
        <f t="shared" ref="E10:E18" si="0">SUM(C10:D10)</f>
        <v>0</v>
      </c>
      <c r="F10" s="1209"/>
      <c r="G10" s="1209"/>
      <c r="H10" s="496">
        <f t="shared" ref="H10:H18" si="1">G10+F10</f>
        <v>0</v>
      </c>
      <c r="I10" s="496">
        <f t="shared" ref="I10:J18" si="2">C10+F10</f>
        <v>0</v>
      </c>
      <c r="J10" s="496">
        <f t="shared" si="2"/>
        <v>0</v>
      </c>
      <c r="K10" s="496">
        <f t="shared" ref="K10:K18" si="3">I10+J10</f>
        <v>0</v>
      </c>
      <c r="L10" s="1182"/>
      <c r="M10" s="1182"/>
      <c r="N10" s="496">
        <f t="shared" ref="N10:N18" si="4">L10+M10</f>
        <v>0</v>
      </c>
      <c r="O10" s="1182"/>
      <c r="P10" s="1182"/>
      <c r="Q10" s="496">
        <f t="shared" ref="Q10:Q18" si="5">O10+P10</f>
        <v>0</v>
      </c>
      <c r="R10" s="496">
        <f t="shared" ref="R10:S18" si="6">C10+L10-O10</f>
        <v>0</v>
      </c>
      <c r="S10" s="496">
        <f t="shared" si="6"/>
        <v>0</v>
      </c>
      <c r="T10" s="496">
        <f t="shared" ref="T10:T18" si="7">SUM(R10:S10)</f>
        <v>0</v>
      </c>
      <c r="U10" s="1209"/>
      <c r="V10" s="1209"/>
      <c r="W10" s="496">
        <f t="shared" ref="W10:W18" si="8">SUM(U10:V10)</f>
        <v>0</v>
      </c>
      <c r="X10" s="1210">
        <f t="shared" ref="X10:Y18" si="9">R10+U10</f>
        <v>0</v>
      </c>
      <c r="Y10" s="1210">
        <f t="shared" si="9"/>
        <v>0</v>
      </c>
      <c r="Z10" s="1210">
        <f t="shared" ref="Z10:Z18" si="10">Y10+X10</f>
        <v>0</v>
      </c>
      <c r="AA10" s="888"/>
      <c r="AB10" s="888"/>
      <c r="AC10" s="888"/>
      <c r="AD10" s="888"/>
      <c r="AE10" s="1298"/>
    </row>
    <row r="11" spans="1:31" s="311" customFormat="1" ht="15" customHeight="1">
      <c r="A11" s="1354">
        <v>3</v>
      </c>
      <c r="B11" s="1303"/>
      <c r="C11" s="1182"/>
      <c r="D11" s="1182"/>
      <c r="E11" s="496">
        <f t="shared" si="0"/>
        <v>0</v>
      </c>
      <c r="F11" s="1209"/>
      <c r="G11" s="1209"/>
      <c r="H11" s="496">
        <f t="shared" si="1"/>
        <v>0</v>
      </c>
      <c r="I11" s="496">
        <f t="shared" si="2"/>
        <v>0</v>
      </c>
      <c r="J11" s="496">
        <f t="shared" si="2"/>
        <v>0</v>
      </c>
      <c r="K11" s="496">
        <f t="shared" si="3"/>
        <v>0</v>
      </c>
      <c r="L11" s="1182"/>
      <c r="M11" s="1182"/>
      <c r="N11" s="496">
        <f t="shared" si="4"/>
        <v>0</v>
      </c>
      <c r="O11" s="1182"/>
      <c r="P11" s="1182"/>
      <c r="Q11" s="496">
        <f t="shared" si="5"/>
        <v>0</v>
      </c>
      <c r="R11" s="496">
        <f t="shared" si="6"/>
        <v>0</v>
      </c>
      <c r="S11" s="496">
        <f t="shared" si="6"/>
        <v>0</v>
      </c>
      <c r="T11" s="496">
        <f t="shared" si="7"/>
        <v>0</v>
      </c>
      <c r="U11" s="1209"/>
      <c r="V11" s="1209"/>
      <c r="W11" s="496">
        <f t="shared" si="8"/>
        <v>0</v>
      </c>
      <c r="X11" s="1210">
        <f t="shared" si="9"/>
        <v>0</v>
      </c>
      <c r="Y11" s="1210">
        <f t="shared" si="9"/>
        <v>0</v>
      </c>
      <c r="Z11" s="1210">
        <f t="shared" si="10"/>
        <v>0</v>
      </c>
      <c r="AA11" s="888"/>
      <c r="AB11" s="888"/>
      <c r="AC11" s="888"/>
      <c r="AD11" s="888"/>
      <c r="AE11" s="1298"/>
    </row>
    <row r="12" spans="1:31" s="311" customFormat="1" ht="15" customHeight="1">
      <c r="A12" s="1354">
        <v>4</v>
      </c>
      <c r="B12" s="1303"/>
      <c r="C12" s="1182"/>
      <c r="D12" s="1182"/>
      <c r="E12" s="496">
        <f t="shared" si="0"/>
        <v>0</v>
      </c>
      <c r="F12" s="1209"/>
      <c r="G12" s="1209"/>
      <c r="H12" s="496">
        <f t="shared" si="1"/>
        <v>0</v>
      </c>
      <c r="I12" s="496">
        <f t="shared" si="2"/>
        <v>0</v>
      </c>
      <c r="J12" s="496">
        <f t="shared" si="2"/>
        <v>0</v>
      </c>
      <c r="K12" s="496">
        <f t="shared" si="3"/>
        <v>0</v>
      </c>
      <c r="L12" s="1182"/>
      <c r="M12" s="1182"/>
      <c r="N12" s="496">
        <f t="shared" si="4"/>
        <v>0</v>
      </c>
      <c r="O12" s="1182"/>
      <c r="P12" s="1182"/>
      <c r="Q12" s="496">
        <f t="shared" si="5"/>
        <v>0</v>
      </c>
      <c r="R12" s="496">
        <f t="shared" si="6"/>
        <v>0</v>
      </c>
      <c r="S12" s="496">
        <f t="shared" si="6"/>
        <v>0</v>
      </c>
      <c r="T12" s="496">
        <f t="shared" si="7"/>
        <v>0</v>
      </c>
      <c r="U12" s="1209"/>
      <c r="V12" s="1209"/>
      <c r="W12" s="496">
        <f t="shared" si="8"/>
        <v>0</v>
      </c>
      <c r="X12" s="1210">
        <f t="shared" si="9"/>
        <v>0</v>
      </c>
      <c r="Y12" s="1210">
        <f t="shared" si="9"/>
        <v>0</v>
      </c>
      <c r="Z12" s="1210">
        <f t="shared" si="10"/>
        <v>0</v>
      </c>
      <c r="AA12" s="888"/>
      <c r="AB12" s="888"/>
      <c r="AC12" s="888"/>
      <c r="AD12" s="888"/>
      <c r="AE12" s="1298"/>
    </row>
    <row r="13" spans="1:31" s="311" customFormat="1" ht="15" customHeight="1">
      <c r="A13" s="1354">
        <v>5</v>
      </c>
      <c r="B13" s="1303"/>
      <c r="C13" s="1182"/>
      <c r="D13" s="1182"/>
      <c r="E13" s="496">
        <f t="shared" si="0"/>
        <v>0</v>
      </c>
      <c r="F13" s="1209"/>
      <c r="G13" s="1209"/>
      <c r="H13" s="496">
        <f t="shared" si="1"/>
        <v>0</v>
      </c>
      <c r="I13" s="496">
        <f t="shared" si="2"/>
        <v>0</v>
      </c>
      <c r="J13" s="496">
        <f t="shared" si="2"/>
        <v>0</v>
      </c>
      <c r="K13" s="496">
        <f t="shared" si="3"/>
        <v>0</v>
      </c>
      <c r="L13" s="1182"/>
      <c r="M13" s="1182"/>
      <c r="N13" s="496">
        <f t="shared" si="4"/>
        <v>0</v>
      </c>
      <c r="O13" s="1182"/>
      <c r="P13" s="1182"/>
      <c r="Q13" s="496">
        <f t="shared" si="5"/>
        <v>0</v>
      </c>
      <c r="R13" s="496">
        <f t="shared" si="6"/>
        <v>0</v>
      </c>
      <c r="S13" s="496">
        <f t="shared" si="6"/>
        <v>0</v>
      </c>
      <c r="T13" s="496">
        <f t="shared" si="7"/>
        <v>0</v>
      </c>
      <c r="U13" s="1209"/>
      <c r="V13" s="1209"/>
      <c r="W13" s="496">
        <f t="shared" si="8"/>
        <v>0</v>
      </c>
      <c r="X13" s="1210">
        <f t="shared" si="9"/>
        <v>0</v>
      </c>
      <c r="Y13" s="1210">
        <f t="shared" si="9"/>
        <v>0</v>
      </c>
      <c r="Z13" s="1210">
        <f t="shared" si="10"/>
        <v>0</v>
      </c>
      <c r="AA13" s="888"/>
      <c r="AB13" s="888"/>
      <c r="AC13" s="888"/>
      <c r="AD13" s="888"/>
      <c r="AE13" s="1298"/>
    </row>
    <row r="14" spans="1:31" s="311" customFormat="1" ht="15" customHeight="1">
      <c r="A14" s="1354">
        <v>6</v>
      </c>
      <c r="B14" s="1303"/>
      <c r="C14" s="1182"/>
      <c r="D14" s="1182"/>
      <c r="E14" s="496">
        <f t="shared" si="0"/>
        <v>0</v>
      </c>
      <c r="F14" s="1209"/>
      <c r="G14" s="1209"/>
      <c r="H14" s="496">
        <f t="shared" si="1"/>
        <v>0</v>
      </c>
      <c r="I14" s="496">
        <f t="shared" si="2"/>
        <v>0</v>
      </c>
      <c r="J14" s="496">
        <f t="shared" si="2"/>
        <v>0</v>
      </c>
      <c r="K14" s="496">
        <f t="shared" si="3"/>
        <v>0</v>
      </c>
      <c r="L14" s="1182"/>
      <c r="M14" s="1182"/>
      <c r="N14" s="496">
        <f t="shared" si="4"/>
        <v>0</v>
      </c>
      <c r="O14" s="1182"/>
      <c r="P14" s="1182"/>
      <c r="Q14" s="496">
        <f t="shared" si="5"/>
        <v>0</v>
      </c>
      <c r="R14" s="496">
        <f t="shared" si="6"/>
        <v>0</v>
      </c>
      <c r="S14" s="496">
        <f t="shared" si="6"/>
        <v>0</v>
      </c>
      <c r="T14" s="496">
        <f t="shared" si="7"/>
        <v>0</v>
      </c>
      <c r="U14" s="1209"/>
      <c r="V14" s="1209"/>
      <c r="W14" s="496">
        <f t="shared" si="8"/>
        <v>0</v>
      </c>
      <c r="X14" s="1210">
        <f t="shared" si="9"/>
        <v>0</v>
      </c>
      <c r="Y14" s="1210">
        <f t="shared" si="9"/>
        <v>0</v>
      </c>
      <c r="Z14" s="1210">
        <f t="shared" si="10"/>
        <v>0</v>
      </c>
      <c r="AA14" s="888"/>
      <c r="AB14" s="888"/>
      <c r="AC14" s="888"/>
      <c r="AD14" s="888"/>
      <c r="AE14" s="1298"/>
    </row>
    <row r="15" spans="1:31" s="311" customFormat="1" ht="15" customHeight="1">
      <c r="A15" s="1354">
        <v>7</v>
      </c>
      <c r="B15" s="1303"/>
      <c r="C15" s="1182"/>
      <c r="D15" s="1182"/>
      <c r="E15" s="496">
        <f t="shared" si="0"/>
        <v>0</v>
      </c>
      <c r="F15" s="1209"/>
      <c r="G15" s="1209"/>
      <c r="H15" s="496">
        <f t="shared" si="1"/>
        <v>0</v>
      </c>
      <c r="I15" s="496">
        <f t="shared" si="2"/>
        <v>0</v>
      </c>
      <c r="J15" s="496">
        <f t="shared" si="2"/>
        <v>0</v>
      </c>
      <c r="K15" s="496">
        <f t="shared" si="3"/>
        <v>0</v>
      </c>
      <c r="L15" s="1182"/>
      <c r="M15" s="1182"/>
      <c r="N15" s="496">
        <f t="shared" si="4"/>
        <v>0</v>
      </c>
      <c r="O15" s="1182"/>
      <c r="P15" s="1182"/>
      <c r="Q15" s="496">
        <f t="shared" si="5"/>
        <v>0</v>
      </c>
      <c r="R15" s="496">
        <f t="shared" si="6"/>
        <v>0</v>
      </c>
      <c r="S15" s="496">
        <f t="shared" si="6"/>
        <v>0</v>
      </c>
      <c r="T15" s="496">
        <f t="shared" si="7"/>
        <v>0</v>
      </c>
      <c r="U15" s="1209"/>
      <c r="V15" s="1209"/>
      <c r="W15" s="496">
        <f t="shared" si="8"/>
        <v>0</v>
      </c>
      <c r="X15" s="1210">
        <f t="shared" si="9"/>
        <v>0</v>
      </c>
      <c r="Y15" s="1210">
        <f t="shared" si="9"/>
        <v>0</v>
      </c>
      <c r="Z15" s="1210">
        <f t="shared" si="10"/>
        <v>0</v>
      </c>
      <c r="AA15" s="888"/>
      <c r="AB15" s="888"/>
      <c r="AC15" s="888"/>
      <c r="AD15" s="888"/>
      <c r="AE15" s="1298"/>
    </row>
    <row r="16" spans="1:31" s="311" customFormat="1" ht="15" customHeight="1">
      <c r="A16" s="1354">
        <v>8</v>
      </c>
      <c r="B16" s="1303"/>
      <c r="C16" s="1182"/>
      <c r="D16" s="1182"/>
      <c r="E16" s="496">
        <f t="shared" si="0"/>
        <v>0</v>
      </c>
      <c r="F16" s="1209"/>
      <c r="G16" s="1209"/>
      <c r="H16" s="496">
        <f t="shared" si="1"/>
        <v>0</v>
      </c>
      <c r="I16" s="496">
        <f t="shared" si="2"/>
        <v>0</v>
      </c>
      <c r="J16" s="496">
        <f t="shared" si="2"/>
        <v>0</v>
      </c>
      <c r="K16" s="496">
        <f t="shared" si="3"/>
        <v>0</v>
      </c>
      <c r="L16" s="1182"/>
      <c r="M16" s="1182"/>
      <c r="N16" s="496">
        <f t="shared" si="4"/>
        <v>0</v>
      </c>
      <c r="O16" s="1182"/>
      <c r="P16" s="1182"/>
      <c r="Q16" s="496">
        <f t="shared" si="5"/>
        <v>0</v>
      </c>
      <c r="R16" s="496">
        <f t="shared" si="6"/>
        <v>0</v>
      </c>
      <c r="S16" s="496">
        <f t="shared" si="6"/>
        <v>0</v>
      </c>
      <c r="T16" s="496">
        <f t="shared" si="7"/>
        <v>0</v>
      </c>
      <c r="U16" s="1209"/>
      <c r="V16" s="1209"/>
      <c r="W16" s="496">
        <f t="shared" si="8"/>
        <v>0</v>
      </c>
      <c r="X16" s="1210">
        <f t="shared" si="9"/>
        <v>0</v>
      </c>
      <c r="Y16" s="1210">
        <f t="shared" si="9"/>
        <v>0</v>
      </c>
      <c r="Z16" s="1210">
        <f t="shared" si="10"/>
        <v>0</v>
      </c>
      <c r="AA16" s="888"/>
      <c r="AB16" s="888"/>
      <c r="AC16" s="888"/>
      <c r="AD16" s="888"/>
      <c r="AE16" s="1298"/>
    </row>
    <row r="17" spans="1:31" s="311" customFormat="1" ht="15" customHeight="1">
      <c r="A17" s="1354">
        <v>9</v>
      </c>
      <c r="B17" s="1303"/>
      <c r="C17" s="1182"/>
      <c r="D17" s="1182"/>
      <c r="E17" s="496">
        <f t="shared" si="0"/>
        <v>0</v>
      </c>
      <c r="F17" s="1209"/>
      <c r="G17" s="1209"/>
      <c r="H17" s="496">
        <f t="shared" si="1"/>
        <v>0</v>
      </c>
      <c r="I17" s="496">
        <f t="shared" si="2"/>
        <v>0</v>
      </c>
      <c r="J17" s="496">
        <f t="shared" si="2"/>
        <v>0</v>
      </c>
      <c r="K17" s="496">
        <f t="shared" si="3"/>
        <v>0</v>
      </c>
      <c r="L17" s="1182"/>
      <c r="M17" s="1182"/>
      <c r="N17" s="496">
        <f t="shared" si="4"/>
        <v>0</v>
      </c>
      <c r="O17" s="1182"/>
      <c r="P17" s="1182"/>
      <c r="Q17" s="496">
        <f t="shared" si="5"/>
        <v>0</v>
      </c>
      <c r="R17" s="496">
        <f t="shared" si="6"/>
        <v>0</v>
      </c>
      <c r="S17" s="496">
        <f t="shared" si="6"/>
        <v>0</v>
      </c>
      <c r="T17" s="496">
        <f t="shared" si="7"/>
        <v>0</v>
      </c>
      <c r="U17" s="1209"/>
      <c r="V17" s="1209"/>
      <c r="W17" s="496">
        <f t="shared" si="8"/>
        <v>0</v>
      </c>
      <c r="X17" s="1210">
        <f t="shared" si="9"/>
        <v>0</v>
      </c>
      <c r="Y17" s="1210">
        <f t="shared" si="9"/>
        <v>0</v>
      </c>
      <c r="Z17" s="1210">
        <f t="shared" si="10"/>
        <v>0</v>
      </c>
      <c r="AA17" s="888"/>
      <c r="AB17" s="888"/>
      <c r="AC17" s="888"/>
      <c r="AD17" s="888"/>
      <c r="AE17" s="1298"/>
    </row>
    <row r="18" spans="1:31" s="311" customFormat="1" ht="15" customHeight="1">
      <c r="A18" s="1354">
        <v>10</v>
      </c>
      <c r="B18" s="1303"/>
      <c r="C18" s="1182"/>
      <c r="D18" s="1182"/>
      <c r="E18" s="496">
        <f t="shared" si="0"/>
        <v>0</v>
      </c>
      <c r="F18" s="1209"/>
      <c r="G18" s="1209"/>
      <c r="H18" s="496">
        <f t="shared" si="1"/>
        <v>0</v>
      </c>
      <c r="I18" s="496">
        <f t="shared" si="2"/>
        <v>0</v>
      </c>
      <c r="J18" s="496">
        <f t="shared" si="2"/>
        <v>0</v>
      </c>
      <c r="K18" s="496">
        <f t="shared" si="3"/>
        <v>0</v>
      </c>
      <c r="L18" s="1182"/>
      <c r="M18" s="1182"/>
      <c r="N18" s="496">
        <f t="shared" si="4"/>
        <v>0</v>
      </c>
      <c r="O18" s="1182"/>
      <c r="P18" s="1182"/>
      <c r="Q18" s="496">
        <f t="shared" si="5"/>
        <v>0</v>
      </c>
      <c r="R18" s="496">
        <f t="shared" si="6"/>
        <v>0</v>
      </c>
      <c r="S18" s="496">
        <f t="shared" si="6"/>
        <v>0</v>
      </c>
      <c r="T18" s="496">
        <f t="shared" si="7"/>
        <v>0</v>
      </c>
      <c r="U18" s="1209"/>
      <c r="V18" s="1209"/>
      <c r="W18" s="496">
        <f t="shared" si="8"/>
        <v>0</v>
      </c>
      <c r="X18" s="1210">
        <f t="shared" si="9"/>
        <v>0</v>
      </c>
      <c r="Y18" s="1210">
        <f t="shared" si="9"/>
        <v>0</v>
      </c>
      <c r="Z18" s="1210">
        <f t="shared" si="10"/>
        <v>0</v>
      </c>
      <c r="AA18" s="888"/>
      <c r="AB18" s="888"/>
      <c r="AC18" s="888"/>
      <c r="AD18" s="888"/>
      <c r="AE18" s="1298"/>
    </row>
    <row r="19" spans="1:31" s="522" customFormat="1" ht="15" customHeight="1">
      <c r="A19" s="1354"/>
      <c r="B19" s="1321"/>
      <c r="C19" s="533"/>
      <c r="D19" s="533"/>
      <c r="E19" s="533"/>
      <c r="F19" s="533"/>
      <c r="G19" s="533"/>
      <c r="H19" s="496"/>
      <c r="I19" s="496"/>
      <c r="J19" s="496"/>
      <c r="K19" s="496"/>
      <c r="L19" s="496"/>
      <c r="M19" s="496"/>
      <c r="N19" s="496"/>
      <c r="O19" s="496"/>
      <c r="P19" s="496"/>
      <c r="Q19" s="496"/>
      <c r="R19" s="496"/>
      <c r="S19" s="496"/>
      <c r="T19" s="496"/>
      <c r="U19" s="497"/>
      <c r="V19" s="497"/>
      <c r="W19" s="497"/>
      <c r="X19" s="497">
        <f t="shared" ref="X19" si="11">R19+U19</f>
        <v>0</v>
      </c>
      <c r="Y19" s="497"/>
      <c r="Z19" s="497"/>
      <c r="AA19" s="497"/>
      <c r="AB19" s="497"/>
      <c r="AC19" s="497"/>
      <c r="AD19" s="497"/>
      <c r="AE19" s="2372"/>
    </row>
    <row r="20" spans="1:31" ht="15" customHeight="1" thickBot="1">
      <c r="A20" s="2373"/>
      <c r="B20" s="2374" t="s">
        <v>3</v>
      </c>
      <c r="C20" s="2375">
        <f t="shared" ref="C20:AD20" si="12">SUM(C9:C19)</f>
        <v>0</v>
      </c>
      <c r="D20" s="2375">
        <f>SUM(D9:D19)</f>
        <v>0</v>
      </c>
      <c r="E20" s="2375">
        <f>SUM(E9:E19)</f>
        <v>0</v>
      </c>
      <c r="F20" s="2375"/>
      <c r="G20" s="2375"/>
      <c r="H20" s="2375">
        <f>SUM(H9:H19)</f>
        <v>0</v>
      </c>
      <c r="I20" s="2375">
        <f t="shared" si="12"/>
        <v>0</v>
      </c>
      <c r="J20" s="2375">
        <f t="shared" si="12"/>
        <v>0</v>
      </c>
      <c r="K20" s="2375">
        <f t="shared" si="12"/>
        <v>0</v>
      </c>
      <c r="L20" s="2375">
        <f>SUM(L9:L19)</f>
        <v>0</v>
      </c>
      <c r="M20" s="2375">
        <f t="shared" si="12"/>
        <v>0</v>
      </c>
      <c r="N20" s="2375">
        <f>SUM(N9:N19)</f>
        <v>0</v>
      </c>
      <c r="O20" s="2375">
        <f t="shared" si="12"/>
        <v>0</v>
      </c>
      <c r="P20" s="2375">
        <f t="shared" si="12"/>
        <v>0</v>
      </c>
      <c r="Q20" s="2375">
        <f t="shared" si="12"/>
        <v>0</v>
      </c>
      <c r="R20" s="2375">
        <f t="shared" si="12"/>
        <v>0</v>
      </c>
      <c r="S20" s="2375">
        <f t="shared" si="12"/>
        <v>0</v>
      </c>
      <c r="T20" s="2375">
        <f t="shared" si="12"/>
        <v>0</v>
      </c>
      <c r="U20" s="2375">
        <f t="shared" si="12"/>
        <v>0</v>
      </c>
      <c r="V20" s="2375">
        <f t="shared" si="12"/>
        <v>0</v>
      </c>
      <c r="W20" s="2375">
        <f t="shared" si="12"/>
        <v>0</v>
      </c>
      <c r="X20" s="2375">
        <f t="shared" si="12"/>
        <v>0</v>
      </c>
      <c r="Y20" s="2375">
        <f t="shared" si="12"/>
        <v>0</v>
      </c>
      <c r="Z20" s="2375">
        <f t="shared" si="12"/>
        <v>0</v>
      </c>
      <c r="AA20" s="2375">
        <f>SUM(AA9:AA19)</f>
        <v>0</v>
      </c>
      <c r="AB20" s="2375">
        <f t="shared" si="12"/>
        <v>0</v>
      </c>
      <c r="AC20" s="2375">
        <f t="shared" si="12"/>
        <v>0</v>
      </c>
      <c r="AD20" s="2375">
        <f t="shared" si="12"/>
        <v>0</v>
      </c>
      <c r="AE20" s="2376"/>
    </row>
    <row r="21" spans="1:31" ht="12" customHeight="1">
      <c r="A21" s="2654" t="s">
        <v>2470</v>
      </c>
    </row>
    <row r="22" spans="1:31" ht="12" customHeight="1">
      <c r="A22" s="303" t="s">
        <v>2479</v>
      </c>
    </row>
  </sheetData>
  <sheetProtection formatColumns="0" formatRows="0" deleteRows="0" autoFilter="0"/>
  <mergeCells count="13">
    <mergeCell ref="U7:W7"/>
    <mergeCell ref="X7:Z7"/>
    <mergeCell ref="AE7:AE8"/>
    <mergeCell ref="AC7:AC8"/>
    <mergeCell ref="AB7:AB8"/>
    <mergeCell ref="AA7:AA8"/>
    <mergeCell ref="AD7:AD8"/>
    <mergeCell ref="R7:T7"/>
    <mergeCell ref="C7:E7"/>
    <mergeCell ref="F7:H7"/>
    <mergeCell ref="I7:K7"/>
    <mergeCell ref="L7:N7"/>
    <mergeCell ref="O7:Q7"/>
  </mergeCells>
  <phoneticPr fontId="5" type="noConversion"/>
  <printOptions horizontalCentered="1"/>
  <pageMargins left="0.31496062992125984" right="0.31496062992125984" top="0.74803149606299213" bottom="0.74803149606299213" header="0.31496062992125984" footer="0.31496062992125984"/>
  <pageSetup paperSize="9" scale="39" fitToHeight="0" orientation="landscape" blackAndWhite="1" verticalDpi="1200" r:id="rId1"/>
  <headerFooter alignWithMargins="0"/>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70C0"/>
    <pageSetUpPr fitToPage="1"/>
  </sheetPr>
  <dimension ref="A1:W25"/>
  <sheetViews>
    <sheetView showZeros="0" view="pageBreakPreview" zoomScaleNormal="100" zoomScaleSheetLayoutView="100" workbookViewId="0">
      <pane xSplit="1" ySplit="6" topLeftCell="B7" activePane="bottomRight" state="frozen"/>
      <selection activeCell="I9" sqref="I9"/>
      <selection pane="topRight" activeCell="I9" sqref="I9"/>
      <selection pane="bottomLeft" activeCell="I9" sqref="I9"/>
      <selection pane="bottomRight" activeCell="T15" sqref="T15"/>
    </sheetView>
  </sheetViews>
  <sheetFormatPr defaultColWidth="9.140625" defaultRowHeight="12" customHeight="1"/>
  <cols>
    <col min="1" max="1" width="5.7109375" style="223" customWidth="1"/>
    <col min="2" max="2" width="20.5703125" style="223" customWidth="1"/>
    <col min="3" max="10" width="12.5703125" style="223" customWidth="1"/>
    <col min="11" max="23" width="13" style="223" customWidth="1"/>
    <col min="24" max="16384" width="9.140625" style="223"/>
  </cols>
  <sheetData>
    <row r="1" spans="1:23" s="629" customFormat="1" ht="15" customHeight="1">
      <c r="A1" s="2691" t="str">
        <f>HYPERLINK("#资产表审定!A1","返回资产表审定")</f>
        <v>返回资产表审定</v>
      </c>
      <c r="B1" s="2692" t="str">
        <f>HYPERLINK("#资产表原报!A1","返回资产表原报")</f>
        <v>返回资产表原报</v>
      </c>
    </row>
    <row r="2" spans="1:23" s="595" customFormat="1" ht="30" customHeight="1">
      <c r="A2" s="594" t="s">
        <v>2136</v>
      </c>
      <c r="B2" s="594"/>
      <c r="C2" s="594"/>
      <c r="D2" s="594"/>
      <c r="E2" s="594"/>
      <c r="F2" s="594"/>
      <c r="G2" s="594"/>
      <c r="H2" s="594"/>
      <c r="I2" s="594"/>
      <c r="J2" s="594"/>
      <c r="K2" s="594"/>
      <c r="L2" s="594"/>
      <c r="M2" s="594"/>
      <c r="N2" s="594"/>
      <c r="O2" s="594"/>
      <c r="P2" s="594"/>
      <c r="Q2" s="594"/>
      <c r="R2" s="594"/>
      <c r="S2" s="594"/>
      <c r="T2" s="594"/>
      <c r="U2" s="594"/>
      <c r="V2" s="594"/>
      <c r="W2" s="594"/>
    </row>
    <row r="3" spans="1:23" s="935" customFormat="1" ht="11.25">
      <c r="A3" s="943"/>
      <c r="B3" s="943"/>
      <c r="C3" s="943"/>
      <c r="D3" s="943"/>
      <c r="E3" s="943"/>
      <c r="F3" s="943"/>
      <c r="G3" s="943"/>
      <c r="H3" s="943"/>
      <c r="I3" s="943"/>
      <c r="J3" s="1312"/>
      <c r="K3" s="1312"/>
      <c r="L3" s="1312"/>
      <c r="M3" s="1312"/>
      <c r="N3" s="1312"/>
      <c r="O3" s="1312"/>
      <c r="P3" s="1312"/>
      <c r="Q3" s="1312"/>
      <c r="R3" s="1312"/>
      <c r="S3" s="1312"/>
      <c r="T3" s="1312"/>
      <c r="U3" s="1312"/>
      <c r="V3" s="1312"/>
      <c r="W3" s="1312" t="str">
        <f>"单位："&amp;表头!$C$5</f>
        <v>单位：人民币元</v>
      </c>
    </row>
    <row r="4" spans="1:23" s="951" customFormat="1" ht="12.6" customHeight="1">
      <c r="A4" s="1155" t="str">
        <f>"客户："&amp;表头!C3</f>
        <v>客户：</v>
      </c>
      <c r="B4" s="946"/>
      <c r="C4" s="1312"/>
      <c r="D4" s="1312"/>
      <c r="E4" s="1312"/>
      <c r="F4" s="1312"/>
      <c r="G4" s="1312"/>
      <c r="H4" s="1312"/>
      <c r="I4" s="1312"/>
      <c r="J4" s="1312"/>
      <c r="K4" s="1312"/>
      <c r="L4" s="1312"/>
      <c r="M4" s="948" t="str">
        <f>"编制人员："&amp;表头!$C$6</f>
        <v>编制人员：</v>
      </c>
      <c r="N4" s="1312"/>
      <c r="O4" s="1312"/>
      <c r="P4" s="1312"/>
      <c r="Q4" s="1312"/>
      <c r="R4" s="1312"/>
      <c r="S4" s="1312"/>
      <c r="T4" s="1312"/>
      <c r="U4" s="1312"/>
      <c r="V4" s="2063" t="s">
        <v>15</v>
      </c>
      <c r="W4" s="2062" t="s">
        <v>2048</v>
      </c>
    </row>
    <row r="5" spans="1:23" s="951" customFormat="1" ht="21.95" customHeight="1">
      <c r="A5" s="1155" t="str">
        <f>"报表截止日："&amp;TEXT(表头!C4,"yyyy-mm-dd")</f>
        <v>报表截止日：2019-12-31</v>
      </c>
      <c r="B5" s="946"/>
      <c r="C5" s="946"/>
      <c r="D5" s="946"/>
      <c r="E5" s="946"/>
      <c r="F5" s="1312"/>
      <c r="G5" s="946"/>
      <c r="H5" s="1312"/>
      <c r="I5" s="946"/>
      <c r="J5" s="1312"/>
      <c r="K5" s="1312"/>
      <c r="L5" s="1312"/>
      <c r="M5" s="948" t="str">
        <f>"会计主管："&amp;表头!$C$7</f>
        <v>会计主管：</v>
      </c>
      <c r="N5" s="1312"/>
      <c r="O5" s="1312"/>
      <c r="P5" s="1312"/>
      <c r="Q5" s="1312"/>
      <c r="R5" s="1312"/>
      <c r="S5" s="1312"/>
      <c r="T5" s="1312"/>
      <c r="U5" s="1312"/>
      <c r="V5" s="2063" t="s">
        <v>0</v>
      </c>
      <c r="W5" s="1312"/>
    </row>
    <row r="6" spans="1:23" s="509" customFormat="1" ht="9.1999999999999993" customHeight="1" thickBot="1">
      <c r="A6" s="504"/>
      <c r="B6" s="505"/>
      <c r="C6" s="505"/>
      <c r="D6" s="505"/>
      <c r="E6" s="505"/>
      <c r="F6" s="505"/>
      <c r="G6" s="505"/>
      <c r="H6" s="505"/>
      <c r="I6" s="506"/>
      <c r="J6" s="505"/>
      <c r="K6" s="507"/>
      <c r="L6" s="507"/>
      <c r="M6" s="507"/>
      <c r="N6" s="507"/>
      <c r="O6" s="507"/>
      <c r="P6" s="507"/>
      <c r="Q6" s="507"/>
      <c r="R6" s="507"/>
      <c r="S6" s="507"/>
      <c r="T6" s="507"/>
      <c r="U6" s="507"/>
      <c r="V6" s="507"/>
      <c r="W6" s="507"/>
    </row>
    <row r="7" spans="1:23" s="643" customFormat="1" ht="15" customHeight="1">
      <c r="A7" s="2796" t="s">
        <v>950</v>
      </c>
      <c r="B7" s="2798" t="s">
        <v>2133</v>
      </c>
      <c r="C7" s="2792" t="s">
        <v>952</v>
      </c>
      <c r="D7" s="2792" t="s">
        <v>2127</v>
      </c>
      <c r="E7" s="2792"/>
      <c r="F7" s="2792"/>
      <c r="G7" s="2792" t="s">
        <v>1133</v>
      </c>
      <c r="H7" s="2792"/>
      <c r="I7" s="2792" t="s">
        <v>1134</v>
      </c>
      <c r="J7" s="2792"/>
      <c r="K7" s="2792"/>
      <c r="L7" s="2966" t="s">
        <v>919</v>
      </c>
      <c r="M7" s="2967"/>
      <c r="N7" s="2966" t="s">
        <v>920</v>
      </c>
      <c r="O7" s="2967"/>
      <c r="P7" s="2966" t="s">
        <v>2128</v>
      </c>
      <c r="Q7" s="2968"/>
      <c r="R7" s="2967"/>
      <c r="S7" s="2966" t="s">
        <v>1138</v>
      </c>
      <c r="T7" s="2967"/>
      <c r="U7" s="2966" t="s">
        <v>928</v>
      </c>
      <c r="V7" s="2968"/>
      <c r="W7" s="2969"/>
    </row>
    <row r="8" spans="1:23" s="643" customFormat="1" ht="15" customHeight="1">
      <c r="A8" s="2797"/>
      <c r="B8" s="2799"/>
      <c r="C8" s="2800"/>
      <c r="D8" s="2098" t="s">
        <v>951</v>
      </c>
      <c r="E8" s="2098" t="s">
        <v>953</v>
      </c>
      <c r="F8" s="2098" t="s">
        <v>954</v>
      </c>
      <c r="G8" s="2098" t="s">
        <v>951</v>
      </c>
      <c r="H8" s="2098" t="s">
        <v>953</v>
      </c>
      <c r="I8" s="2098" t="s">
        <v>951</v>
      </c>
      <c r="J8" s="2098" t="s">
        <v>953</v>
      </c>
      <c r="K8" s="2098" t="s">
        <v>3</v>
      </c>
      <c r="L8" s="2098" t="s">
        <v>2130</v>
      </c>
      <c r="M8" s="2098" t="s">
        <v>2131</v>
      </c>
      <c r="N8" s="2098" t="s">
        <v>2130</v>
      </c>
      <c r="O8" s="2098" t="s">
        <v>2131</v>
      </c>
      <c r="P8" s="2098" t="s">
        <v>2130</v>
      </c>
      <c r="Q8" s="2098" t="s">
        <v>2131</v>
      </c>
      <c r="R8" s="2098" t="s">
        <v>2132</v>
      </c>
      <c r="S8" s="2098" t="s">
        <v>2130</v>
      </c>
      <c r="T8" s="2098" t="s">
        <v>2131</v>
      </c>
      <c r="U8" s="2098" t="s">
        <v>2130</v>
      </c>
      <c r="V8" s="2098" t="s">
        <v>2131</v>
      </c>
      <c r="W8" s="2300" t="s">
        <v>2132</v>
      </c>
    </row>
    <row r="9" spans="1:23" s="299" customFormat="1" ht="15" customHeight="1">
      <c r="A9" s="1354">
        <v>1</v>
      </c>
      <c r="B9" s="596"/>
      <c r="C9" s="490"/>
      <c r="D9" s="888"/>
      <c r="E9" s="888"/>
      <c r="F9" s="1146">
        <f>D9+E9</f>
        <v>0</v>
      </c>
      <c r="G9" s="1209"/>
      <c r="H9" s="1209"/>
      <c r="I9" s="1210">
        <f>D9+G9</f>
        <v>0</v>
      </c>
      <c r="J9" s="1210">
        <f>E9+H9</f>
        <v>0</v>
      </c>
      <c r="K9" s="1210">
        <f t="shared" ref="K9:K18" si="0">I9+J9</f>
        <v>0</v>
      </c>
      <c r="L9" s="2018"/>
      <c r="M9" s="2018"/>
      <c r="N9" s="2018"/>
      <c r="O9" s="2018"/>
      <c r="P9" s="1210">
        <f t="shared" ref="P9:Q18" si="1">D9+L9-N9</f>
        <v>0</v>
      </c>
      <c r="Q9" s="1210">
        <f t="shared" si="1"/>
        <v>0</v>
      </c>
      <c r="R9" s="1210">
        <f t="shared" ref="R9:R18" si="2">P9+Q9</f>
        <v>0</v>
      </c>
      <c r="S9" s="1209"/>
      <c r="T9" s="1209"/>
      <c r="U9" s="1210">
        <f>P9+S9</f>
        <v>0</v>
      </c>
      <c r="V9" s="1210">
        <f>Q9+T9</f>
        <v>0</v>
      </c>
      <c r="W9" s="2164">
        <f>U9+V9</f>
        <v>0</v>
      </c>
    </row>
    <row r="10" spans="1:23" s="299" customFormat="1" ht="15" customHeight="1">
      <c r="A10" s="1354">
        <v>2</v>
      </c>
      <c r="B10" s="596"/>
      <c r="C10" s="490"/>
      <c r="D10" s="888"/>
      <c r="E10" s="888"/>
      <c r="F10" s="1146">
        <f t="shared" ref="F10:F18" si="3">D10+E10</f>
        <v>0</v>
      </c>
      <c r="G10" s="1209"/>
      <c r="H10" s="1209"/>
      <c r="I10" s="1210">
        <f t="shared" ref="I10:J18" si="4">D10+G10</f>
        <v>0</v>
      </c>
      <c r="J10" s="1210">
        <f t="shared" si="4"/>
        <v>0</v>
      </c>
      <c r="K10" s="1210">
        <f t="shared" si="0"/>
        <v>0</v>
      </c>
      <c r="L10" s="2018"/>
      <c r="M10" s="2018"/>
      <c r="N10" s="2018"/>
      <c r="O10" s="2018"/>
      <c r="P10" s="1210">
        <f t="shared" si="1"/>
        <v>0</v>
      </c>
      <c r="Q10" s="1210">
        <f t="shared" si="1"/>
        <v>0</v>
      </c>
      <c r="R10" s="1210">
        <f t="shared" si="2"/>
        <v>0</v>
      </c>
      <c r="S10" s="1209"/>
      <c r="T10" s="1209"/>
      <c r="U10" s="1210">
        <f t="shared" ref="U10:V18" si="5">P10+S10</f>
        <v>0</v>
      </c>
      <c r="V10" s="1210">
        <f t="shared" si="5"/>
        <v>0</v>
      </c>
      <c r="W10" s="2164">
        <f t="shared" ref="W10:W18" si="6">U10+V10</f>
        <v>0</v>
      </c>
    </row>
    <row r="11" spans="1:23" s="299" customFormat="1" ht="15" customHeight="1">
      <c r="A11" s="1354">
        <v>3</v>
      </c>
      <c r="B11" s="596"/>
      <c r="C11" s="1206"/>
      <c r="D11" s="888"/>
      <c r="E11" s="888"/>
      <c r="F11" s="1146">
        <f t="shared" si="3"/>
        <v>0</v>
      </c>
      <c r="G11" s="1209"/>
      <c r="H11" s="1209"/>
      <c r="I11" s="1210">
        <f t="shared" si="4"/>
        <v>0</v>
      </c>
      <c r="J11" s="1210">
        <f t="shared" si="4"/>
        <v>0</v>
      </c>
      <c r="K11" s="1210">
        <f t="shared" si="0"/>
        <v>0</v>
      </c>
      <c r="L11" s="2018"/>
      <c r="M11" s="2018"/>
      <c r="N11" s="2018"/>
      <c r="O11" s="2018"/>
      <c r="P11" s="1210">
        <f t="shared" si="1"/>
        <v>0</v>
      </c>
      <c r="Q11" s="1210">
        <f t="shared" si="1"/>
        <v>0</v>
      </c>
      <c r="R11" s="1210">
        <f t="shared" si="2"/>
        <v>0</v>
      </c>
      <c r="S11" s="1209"/>
      <c r="T11" s="1209"/>
      <c r="U11" s="1210">
        <f t="shared" si="5"/>
        <v>0</v>
      </c>
      <c r="V11" s="1210">
        <f t="shared" si="5"/>
        <v>0</v>
      </c>
      <c r="W11" s="2164">
        <f t="shared" si="6"/>
        <v>0</v>
      </c>
    </row>
    <row r="12" spans="1:23" s="299" customFormat="1" ht="15" customHeight="1">
      <c r="A12" s="1354">
        <v>4</v>
      </c>
      <c r="B12" s="596"/>
      <c r="C12" s="1206"/>
      <c r="D12" s="888"/>
      <c r="E12" s="888"/>
      <c r="F12" s="1146">
        <f t="shared" si="3"/>
        <v>0</v>
      </c>
      <c r="G12" s="1209"/>
      <c r="H12" s="1209"/>
      <c r="I12" s="1210">
        <f t="shared" si="4"/>
        <v>0</v>
      </c>
      <c r="J12" s="1210">
        <f t="shared" si="4"/>
        <v>0</v>
      </c>
      <c r="K12" s="1210">
        <f t="shared" si="0"/>
        <v>0</v>
      </c>
      <c r="L12" s="2018"/>
      <c r="M12" s="2018"/>
      <c r="N12" s="2018"/>
      <c r="O12" s="2018"/>
      <c r="P12" s="1210">
        <f t="shared" si="1"/>
        <v>0</v>
      </c>
      <c r="Q12" s="1210">
        <f t="shared" si="1"/>
        <v>0</v>
      </c>
      <c r="R12" s="1210">
        <f t="shared" si="2"/>
        <v>0</v>
      </c>
      <c r="S12" s="1209"/>
      <c r="T12" s="1209"/>
      <c r="U12" s="1210">
        <f t="shared" si="5"/>
        <v>0</v>
      </c>
      <c r="V12" s="1210">
        <f t="shared" si="5"/>
        <v>0</v>
      </c>
      <c r="W12" s="2164">
        <f t="shared" si="6"/>
        <v>0</v>
      </c>
    </row>
    <row r="13" spans="1:23" s="299" customFormat="1" ht="15" customHeight="1">
      <c r="A13" s="1354">
        <v>5</v>
      </c>
      <c r="B13" s="596"/>
      <c r="C13" s="1206"/>
      <c r="D13" s="888"/>
      <c r="E13" s="888"/>
      <c r="F13" s="1146">
        <f t="shared" si="3"/>
        <v>0</v>
      </c>
      <c r="G13" s="1209"/>
      <c r="H13" s="1209"/>
      <c r="I13" s="1210">
        <f t="shared" si="4"/>
        <v>0</v>
      </c>
      <c r="J13" s="1210">
        <f t="shared" si="4"/>
        <v>0</v>
      </c>
      <c r="K13" s="1210">
        <f t="shared" si="0"/>
        <v>0</v>
      </c>
      <c r="L13" s="2018"/>
      <c r="M13" s="2018"/>
      <c r="N13" s="2018"/>
      <c r="O13" s="2018"/>
      <c r="P13" s="1210">
        <f t="shared" si="1"/>
        <v>0</v>
      </c>
      <c r="Q13" s="1210">
        <f t="shared" si="1"/>
        <v>0</v>
      </c>
      <c r="R13" s="1210">
        <f t="shared" si="2"/>
        <v>0</v>
      </c>
      <c r="S13" s="1209"/>
      <c r="T13" s="1209"/>
      <c r="U13" s="1210">
        <f t="shared" si="5"/>
        <v>0</v>
      </c>
      <c r="V13" s="1210">
        <f t="shared" si="5"/>
        <v>0</v>
      </c>
      <c r="W13" s="2164">
        <f t="shared" si="6"/>
        <v>0</v>
      </c>
    </row>
    <row r="14" spans="1:23" s="299" customFormat="1" ht="15" customHeight="1">
      <c r="A14" s="1354">
        <v>6</v>
      </c>
      <c r="B14" s="596"/>
      <c r="C14" s="1206"/>
      <c r="D14" s="888"/>
      <c r="E14" s="888"/>
      <c r="F14" s="1146">
        <f t="shared" si="3"/>
        <v>0</v>
      </c>
      <c r="G14" s="1209"/>
      <c r="H14" s="1209"/>
      <c r="I14" s="1210">
        <f t="shared" si="4"/>
        <v>0</v>
      </c>
      <c r="J14" s="1210">
        <f t="shared" si="4"/>
        <v>0</v>
      </c>
      <c r="K14" s="1210">
        <f t="shared" si="0"/>
        <v>0</v>
      </c>
      <c r="L14" s="2018"/>
      <c r="M14" s="2018"/>
      <c r="N14" s="2018"/>
      <c r="O14" s="2018"/>
      <c r="P14" s="1210">
        <f t="shared" si="1"/>
        <v>0</v>
      </c>
      <c r="Q14" s="1210">
        <f t="shared" si="1"/>
        <v>0</v>
      </c>
      <c r="R14" s="1210">
        <f t="shared" si="2"/>
        <v>0</v>
      </c>
      <c r="S14" s="1209"/>
      <c r="T14" s="1209"/>
      <c r="U14" s="1210">
        <f t="shared" si="5"/>
        <v>0</v>
      </c>
      <c r="V14" s="1210">
        <f t="shared" si="5"/>
        <v>0</v>
      </c>
      <c r="W14" s="2164">
        <f t="shared" si="6"/>
        <v>0</v>
      </c>
    </row>
    <row r="15" spans="1:23" s="299" customFormat="1" ht="15" customHeight="1">
      <c r="A15" s="1354">
        <v>7</v>
      </c>
      <c r="B15" s="596"/>
      <c r="C15" s="1206"/>
      <c r="D15" s="888"/>
      <c r="E15" s="888"/>
      <c r="F15" s="1146">
        <f t="shared" si="3"/>
        <v>0</v>
      </c>
      <c r="G15" s="1209"/>
      <c r="H15" s="1209"/>
      <c r="I15" s="1210">
        <f t="shared" si="4"/>
        <v>0</v>
      </c>
      <c r="J15" s="1210">
        <f t="shared" si="4"/>
        <v>0</v>
      </c>
      <c r="K15" s="1210">
        <f t="shared" si="0"/>
        <v>0</v>
      </c>
      <c r="L15" s="2018"/>
      <c r="M15" s="2018"/>
      <c r="N15" s="2018"/>
      <c r="O15" s="2018"/>
      <c r="P15" s="1210">
        <f t="shared" si="1"/>
        <v>0</v>
      </c>
      <c r="Q15" s="1210">
        <f t="shared" si="1"/>
        <v>0</v>
      </c>
      <c r="R15" s="1210">
        <f t="shared" si="2"/>
        <v>0</v>
      </c>
      <c r="S15" s="1209"/>
      <c r="T15" s="1209"/>
      <c r="U15" s="1210">
        <f t="shared" si="5"/>
        <v>0</v>
      </c>
      <c r="V15" s="1210">
        <f t="shared" si="5"/>
        <v>0</v>
      </c>
      <c r="W15" s="2164">
        <f t="shared" si="6"/>
        <v>0</v>
      </c>
    </row>
    <row r="16" spans="1:23" s="299" customFormat="1" ht="15" customHeight="1">
      <c r="A16" s="1354">
        <v>8</v>
      </c>
      <c r="B16" s="596"/>
      <c r="C16" s="1206"/>
      <c r="D16" s="888"/>
      <c r="E16" s="888"/>
      <c r="F16" s="1146">
        <f t="shared" si="3"/>
        <v>0</v>
      </c>
      <c r="G16" s="1209"/>
      <c r="H16" s="1209"/>
      <c r="I16" s="1210">
        <f t="shared" si="4"/>
        <v>0</v>
      </c>
      <c r="J16" s="1210">
        <f t="shared" si="4"/>
        <v>0</v>
      </c>
      <c r="K16" s="1210">
        <f t="shared" si="0"/>
        <v>0</v>
      </c>
      <c r="L16" s="2018"/>
      <c r="M16" s="2018"/>
      <c r="N16" s="2018"/>
      <c r="O16" s="2018"/>
      <c r="P16" s="1210">
        <f t="shared" si="1"/>
        <v>0</v>
      </c>
      <c r="Q16" s="1210">
        <f t="shared" si="1"/>
        <v>0</v>
      </c>
      <c r="R16" s="1210">
        <f t="shared" si="2"/>
        <v>0</v>
      </c>
      <c r="S16" s="1209"/>
      <c r="T16" s="1209"/>
      <c r="U16" s="1210">
        <f t="shared" si="5"/>
        <v>0</v>
      </c>
      <c r="V16" s="1210">
        <f t="shared" si="5"/>
        <v>0</v>
      </c>
      <c r="W16" s="2164">
        <f t="shared" si="6"/>
        <v>0</v>
      </c>
    </row>
    <row r="17" spans="1:23" s="299" customFormat="1" ht="15" customHeight="1">
      <c r="A17" s="1354">
        <v>9</v>
      </c>
      <c r="B17" s="596"/>
      <c r="C17" s="1206"/>
      <c r="D17" s="888"/>
      <c r="E17" s="888"/>
      <c r="F17" s="1146">
        <f t="shared" si="3"/>
        <v>0</v>
      </c>
      <c r="G17" s="1209"/>
      <c r="H17" s="1209"/>
      <c r="I17" s="1210">
        <f t="shared" si="4"/>
        <v>0</v>
      </c>
      <c r="J17" s="1210">
        <f t="shared" si="4"/>
        <v>0</v>
      </c>
      <c r="K17" s="1210">
        <f t="shared" si="0"/>
        <v>0</v>
      </c>
      <c r="L17" s="2018"/>
      <c r="M17" s="2018"/>
      <c r="N17" s="2018"/>
      <c r="O17" s="2018"/>
      <c r="P17" s="1210">
        <f t="shared" si="1"/>
        <v>0</v>
      </c>
      <c r="Q17" s="1210">
        <f t="shared" si="1"/>
        <v>0</v>
      </c>
      <c r="R17" s="1210">
        <f t="shared" si="2"/>
        <v>0</v>
      </c>
      <c r="S17" s="1209"/>
      <c r="T17" s="1209"/>
      <c r="U17" s="1210">
        <f t="shared" si="5"/>
        <v>0</v>
      </c>
      <c r="V17" s="1210">
        <f t="shared" si="5"/>
        <v>0</v>
      </c>
      <c r="W17" s="2164">
        <f t="shared" si="6"/>
        <v>0</v>
      </c>
    </row>
    <row r="18" spans="1:23" s="299" customFormat="1" ht="15" customHeight="1">
      <c r="A18" s="1354">
        <v>10</v>
      </c>
      <c r="B18" s="596"/>
      <c r="C18" s="1206"/>
      <c r="D18" s="888"/>
      <c r="E18" s="888"/>
      <c r="F18" s="1146">
        <f t="shared" si="3"/>
        <v>0</v>
      </c>
      <c r="G18" s="1209"/>
      <c r="H18" s="1209"/>
      <c r="I18" s="1210">
        <f t="shared" si="4"/>
        <v>0</v>
      </c>
      <c r="J18" s="1210">
        <f t="shared" si="4"/>
        <v>0</v>
      </c>
      <c r="K18" s="1210">
        <f t="shared" si="0"/>
        <v>0</v>
      </c>
      <c r="L18" s="2018"/>
      <c r="M18" s="2018"/>
      <c r="N18" s="2018"/>
      <c r="O18" s="2018"/>
      <c r="P18" s="1210">
        <f t="shared" si="1"/>
        <v>0</v>
      </c>
      <c r="Q18" s="1210">
        <f t="shared" si="1"/>
        <v>0</v>
      </c>
      <c r="R18" s="1210">
        <f t="shared" si="2"/>
        <v>0</v>
      </c>
      <c r="S18" s="1209"/>
      <c r="T18" s="1209"/>
      <c r="U18" s="1210">
        <f t="shared" si="5"/>
        <v>0</v>
      </c>
      <c r="V18" s="1210">
        <f t="shared" si="5"/>
        <v>0</v>
      </c>
      <c r="W18" s="2164">
        <f t="shared" si="6"/>
        <v>0</v>
      </c>
    </row>
    <row r="19" spans="1:23" s="303" customFormat="1" ht="15" customHeight="1">
      <c r="A19" s="2301"/>
      <c r="B19" s="1207"/>
      <c r="C19" s="1208"/>
      <c r="D19" s="67"/>
      <c r="E19" s="67"/>
      <c r="F19" s="67"/>
      <c r="G19" s="67"/>
      <c r="H19" s="67"/>
      <c r="I19" s="67"/>
      <c r="J19" s="67"/>
      <c r="K19" s="67"/>
      <c r="L19" s="67"/>
      <c r="M19" s="67"/>
      <c r="N19" s="67"/>
      <c r="O19" s="67"/>
      <c r="P19" s="67"/>
      <c r="Q19" s="67"/>
      <c r="R19" s="67"/>
      <c r="S19" s="67"/>
      <c r="T19" s="67"/>
      <c r="U19" s="67"/>
      <c r="V19" s="67"/>
      <c r="W19" s="108"/>
    </row>
    <row r="20" spans="1:23" s="303" customFormat="1" ht="15" customHeight="1" thickBot="1">
      <c r="A20" s="2794" t="s">
        <v>220</v>
      </c>
      <c r="B20" s="2795"/>
      <c r="C20" s="2302"/>
      <c r="D20" s="1480">
        <f t="shared" ref="D20:W20" si="7">SUM(D9:D19)</f>
        <v>0</v>
      </c>
      <c r="E20" s="1480">
        <f t="shared" si="7"/>
        <v>0</v>
      </c>
      <c r="F20" s="1480">
        <f t="shared" si="7"/>
        <v>0</v>
      </c>
      <c r="G20" s="1480">
        <f t="shared" si="7"/>
        <v>0</v>
      </c>
      <c r="H20" s="1480">
        <f t="shared" si="7"/>
        <v>0</v>
      </c>
      <c r="I20" s="1480">
        <f t="shared" si="7"/>
        <v>0</v>
      </c>
      <c r="J20" s="1480">
        <f t="shared" si="7"/>
        <v>0</v>
      </c>
      <c r="K20" s="1480">
        <f t="shared" si="7"/>
        <v>0</v>
      </c>
      <c r="L20" s="1480">
        <f t="shared" si="7"/>
        <v>0</v>
      </c>
      <c r="M20" s="1480">
        <f t="shared" si="7"/>
        <v>0</v>
      </c>
      <c r="N20" s="1480">
        <f t="shared" si="7"/>
        <v>0</v>
      </c>
      <c r="O20" s="1480">
        <f t="shared" si="7"/>
        <v>0</v>
      </c>
      <c r="P20" s="1480">
        <f t="shared" si="7"/>
        <v>0</v>
      </c>
      <c r="Q20" s="1480">
        <f t="shared" si="7"/>
        <v>0</v>
      </c>
      <c r="R20" s="1480">
        <f t="shared" si="7"/>
        <v>0</v>
      </c>
      <c r="S20" s="1480">
        <f t="shared" si="7"/>
        <v>0</v>
      </c>
      <c r="T20" s="1480">
        <f t="shared" si="7"/>
        <v>0</v>
      </c>
      <c r="U20" s="1480">
        <f>SUM(U9:U19)</f>
        <v>0</v>
      </c>
      <c r="V20" s="1480">
        <f>SUM(V9:V19)</f>
        <v>0</v>
      </c>
      <c r="W20" s="1677">
        <f t="shared" si="7"/>
        <v>0</v>
      </c>
    </row>
    <row r="21" spans="1:23" s="303" customFormat="1" ht="15" customHeight="1">
      <c r="A21" s="303" t="s">
        <v>190</v>
      </c>
      <c r="C21" s="485"/>
      <c r="D21" s="485"/>
      <c r="E21" s="485"/>
      <c r="F21" s="485"/>
      <c r="G21" s="485"/>
      <c r="H21" s="485"/>
      <c r="I21" s="485"/>
      <c r="J21" s="485"/>
      <c r="K21" s="485"/>
      <c r="L21" s="485"/>
      <c r="M21" s="485"/>
      <c r="N21" s="485"/>
      <c r="O21" s="485"/>
      <c r="P21" s="485"/>
      <c r="Q21" s="485"/>
      <c r="R21" s="485"/>
      <c r="S21" s="485"/>
      <c r="T21" s="485"/>
      <c r="U21" s="485"/>
      <c r="V21" s="485"/>
      <c r="W21" s="485"/>
    </row>
    <row r="22" spans="1:23" s="303" customFormat="1" ht="15" customHeight="1">
      <c r="A22" s="303" t="s">
        <v>270</v>
      </c>
      <c r="C22" s="485"/>
      <c r="D22" s="485"/>
      <c r="E22" s="485"/>
      <c r="F22" s="485"/>
      <c r="G22" s="485"/>
      <c r="H22" s="485"/>
      <c r="I22" s="485"/>
      <c r="J22" s="485"/>
      <c r="K22" s="485"/>
      <c r="L22" s="485"/>
      <c r="M22" s="485"/>
      <c r="N22" s="485"/>
      <c r="O22" s="485"/>
      <c r="P22" s="485"/>
      <c r="Q22" s="485"/>
      <c r="R22" s="485"/>
      <c r="S22" s="485"/>
      <c r="T22" s="485"/>
      <c r="U22" s="485"/>
      <c r="V22" s="485"/>
      <c r="W22" s="485"/>
    </row>
    <row r="23" spans="1:23" s="303" customFormat="1" ht="15" customHeight="1">
      <c r="A23" s="303" t="s">
        <v>2134</v>
      </c>
      <c r="C23" s="485"/>
      <c r="D23" s="485"/>
      <c r="E23" s="485"/>
      <c r="F23" s="485"/>
      <c r="G23" s="485"/>
      <c r="H23" s="485"/>
      <c r="I23" s="485"/>
      <c r="J23" s="485"/>
      <c r="K23" s="485"/>
      <c r="L23" s="485"/>
      <c r="M23" s="485"/>
      <c r="N23" s="485"/>
      <c r="O23" s="485"/>
      <c r="P23" s="485"/>
      <c r="Q23" s="485"/>
      <c r="R23" s="485"/>
      <c r="S23" s="485"/>
      <c r="T23" s="485"/>
      <c r="U23" s="485"/>
      <c r="V23" s="485"/>
      <c r="W23" s="485"/>
    </row>
    <row r="24" spans="1:23" s="303" customFormat="1" ht="15" customHeight="1">
      <c r="A24" s="303" t="s">
        <v>2135</v>
      </c>
      <c r="C24" s="485"/>
      <c r="D24" s="485"/>
      <c r="E24" s="485"/>
      <c r="F24" s="485"/>
      <c r="G24" s="485"/>
      <c r="H24" s="485"/>
      <c r="I24" s="485"/>
      <c r="J24" s="485"/>
      <c r="K24" s="485"/>
      <c r="L24" s="485"/>
      <c r="M24" s="485"/>
      <c r="N24" s="485"/>
      <c r="O24" s="485"/>
      <c r="P24" s="485"/>
      <c r="Q24" s="485"/>
      <c r="R24" s="485"/>
      <c r="S24" s="485"/>
      <c r="T24" s="485"/>
      <c r="U24" s="485"/>
      <c r="V24" s="485"/>
      <c r="W24" s="485"/>
    </row>
    <row r="25" spans="1:23" s="303" customFormat="1" ht="15" customHeight="1">
      <c r="A25" s="303" t="s">
        <v>225</v>
      </c>
      <c r="C25" s="485"/>
      <c r="D25" s="485"/>
      <c r="E25" s="485"/>
      <c r="F25" s="485"/>
      <c r="G25" s="485"/>
      <c r="H25" s="485"/>
      <c r="I25" s="485"/>
      <c r="J25" s="485"/>
      <c r="K25" s="485"/>
      <c r="L25" s="485"/>
      <c r="M25" s="485"/>
      <c r="N25" s="485"/>
      <c r="O25" s="485"/>
      <c r="P25" s="485"/>
      <c r="Q25" s="485"/>
      <c r="R25" s="485"/>
      <c r="S25" s="485"/>
      <c r="T25" s="485"/>
      <c r="U25" s="485"/>
      <c r="V25" s="485"/>
      <c r="W25" s="485"/>
    </row>
  </sheetData>
  <sheetProtection formatColumns="0" formatRows="0" deleteRows="0" autoFilter="0"/>
  <mergeCells count="12">
    <mergeCell ref="A20:B20"/>
    <mergeCell ref="A7:A8"/>
    <mergeCell ref="B7:B8"/>
    <mergeCell ref="C7:C8"/>
    <mergeCell ref="D7:F7"/>
    <mergeCell ref="S7:T7"/>
    <mergeCell ref="U7:W7"/>
    <mergeCell ref="G7:H7"/>
    <mergeCell ref="I7:K7"/>
    <mergeCell ref="L7:M7"/>
    <mergeCell ref="N7:O7"/>
    <mergeCell ref="P7:R7"/>
  </mergeCells>
  <phoneticPr fontId="5" type="noConversion"/>
  <dataValidations count="1">
    <dataValidation type="list" allowBlank="1" showInputMessage="1" showErrorMessage="1" sqref="B9:B18">
      <formula1>"交易-债务工具,交易-权益工具,交易-衍生工具,交易-其他,指定-债务工具,指定-权益,指定-衍生,指定-其他"</formula1>
    </dataValidation>
  </dataValidations>
  <printOptions horizontalCentered="1"/>
  <pageMargins left="0.31496062992125984" right="0.31496062992125984" top="0.74803149606299213" bottom="0.74803149606299213" header="0.31496062992125984" footer="0.31496062992125984"/>
  <pageSetup paperSize="9" scale="53" fitToHeight="0" orientation="landscape" blackAndWhite="1" verticalDpi="1200" r:id="rId1"/>
  <headerFooter alignWithMargins="0"/>
  <legacyDrawingHF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70C0"/>
    <pageSetUpPr fitToPage="1"/>
  </sheetPr>
  <dimension ref="A1:J27"/>
  <sheetViews>
    <sheetView showZeros="0" view="pageBreakPreview" zoomScaleSheetLayoutView="100" workbookViewId="0">
      <pane ySplit="8" topLeftCell="A9" activePane="bottomLeft" state="frozen"/>
      <selection activeCell="I9" sqref="I9"/>
      <selection pane="bottomLeft"/>
    </sheetView>
  </sheetViews>
  <sheetFormatPr defaultColWidth="9.140625" defaultRowHeight="12" customHeight="1"/>
  <cols>
    <col min="1" max="1" width="22.42578125" style="322" customWidth="1"/>
    <col min="2" max="9" width="12.7109375" style="322" customWidth="1"/>
    <col min="10" max="10" width="14.7109375" style="322" customWidth="1"/>
    <col min="11" max="16384" width="9.140625" style="322"/>
  </cols>
  <sheetData>
    <row r="1" spans="1:10" s="640" customFormat="1" ht="15" customHeight="1">
      <c r="A1" s="2691" t="str">
        <f>HYPERLINK("#资产表审定!A1","返回资产表审定")</f>
        <v>返回资产表审定</v>
      </c>
      <c r="B1" s="2692" t="str">
        <f>HYPERLINK("#资产表原报!A1","返回资产表原报")</f>
        <v>返回资产表原报</v>
      </c>
    </row>
    <row r="2" spans="1:10" s="654" customFormat="1" ht="30" customHeight="1">
      <c r="A2" s="658" t="s">
        <v>1249</v>
      </c>
      <c r="B2" s="658"/>
      <c r="C2" s="658"/>
      <c r="D2" s="658"/>
      <c r="E2" s="658"/>
      <c r="F2" s="658"/>
      <c r="G2" s="658"/>
      <c r="H2" s="658"/>
      <c r="I2" s="658"/>
      <c r="J2" s="658"/>
    </row>
    <row r="3" spans="1:10" s="664" customFormat="1" ht="11.25">
      <c r="A3" s="985"/>
      <c r="B3" s="1221"/>
      <c r="C3" s="1221"/>
      <c r="D3" s="1221"/>
      <c r="E3" s="1221"/>
      <c r="F3" s="1221"/>
      <c r="G3" s="985"/>
      <c r="H3" s="985"/>
      <c r="I3" s="985"/>
      <c r="J3" s="944" t="str">
        <f>"单位："&amp;表头!$C$5</f>
        <v>单位：人民币元</v>
      </c>
    </row>
    <row r="4" spans="1:10" s="958" customFormat="1">
      <c r="A4" s="1155" t="str">
        <f>"客户："&amp;表头!C3</f>
        <v>客户：</v>
      </c>
      <c r="B4" s="1221"/>
      <c r="C4" s="1221"/>
      <c r="D4" s="1221"/>
      <c r="E4" s="948" t="str">
        <f>"编制人员："&amp;表头!$C$6</f>
        <v>编制人员：</v>
      </c>
      <c r="F4" s="1221"/>
      <c r="G4" s="985"/>
      <c r="H4" s="957"/>
      <c r="I4" s="957" t="s">
        <v>1460</v>
      </c>
      <c r="J4" s="2026" t="s">
        <v>73</v>
      </c>
    </row>
    <row r="5" spans="1:10" s="958" customFormat="1" ht="11.25">
      <c r="A5" s="1155" t="str">
        <f>"报表截止日："&amp;TEXT(表头!C4,"yyyy-mm-dd")</f>
        <v>报表截止日：2019-12-31</v>
      </c>
      <c r="B5" s="1221"/>
      <c r="C5" s="1221"/>
      <c r="D5" s="1221"/>
      <c r="E5" s="948" t="str">
        <f>"会计主管："&amp;表头!$C$7</f>
        <v>会计主管：</v>
      </c>
      <c r="F5" s="1221"/>
      <c r="G5" s="985"/>
      <c r="H5" s="957"/>
      <c r="I5" s="957" t="s">
        <v>1461</v>
      </c>
      <c r="J5" s="955"/>
    </row>
    <row r="6" spans="1:10" s="664" customFormat="1" ht="8.1" customHeight="1" thickBot="1">
      <c r="A6" s="1337"/>
      <c r="B6" s="1337"/>
      <c r="C6" s="1337"/>
      <c r="D6" s="1337"/>
      <c r="E6" s="1337"/>
      <c r="F6" s="1337"/>
      <c r="G6" s="1337"/>
      <c r="H6" s="1337"/>
      <c r="I6" s="1337"/>
      <c r="J6" s="1337"/>
    </row>
    <row r="7" spans="1:10" s="663" customFormat="1" ht="15" customHeight="1">
      <c r="A7" s="2970" t="s">
        <v>1666</v>
      </c>
      <c r="B7" s="2971"/>
      <c r="C7" s="2971"/>
      <c r="D7" s="2971"/>
      <c r="E7" s="2971"/>
      <c r="F7" s="2971"/>
      <c r="G7" s="2971"/>
      <c r="H7" s="2972"/>
      <c r="I7" s="2972"/>
      <c r="J7" s="2973"/>
    </row>
    <row r="8" spans="1:10" s="1335" customFormat="1" ht="15" customHeight="1">
      <c r="A8" s="1405" t="s">
        <v>138</v>
      </c>
      <c r="B8" s="1336" t="s">
        <v>137</v>
      </c>
      <c r="C8" s="1336" t="s">
        <v>996</v>
      </c>
      <c r="D8" s="1336" t="s">
        <v>982</v>
      </c>
      <c r="E8" s="1336" t="s">
        <v>136</v>
      </c>
      <c r="F8" s="1336" t="s">
        <v>214</v>
      </c>
      <c r="G8" s="1336" t="s">
        <v>972</v>
      </c>
      <c r="H8" s="1406" t="s">
        <v>986</v>
      </c>
      <c r="I8" s="1406" t="s">
        <v>987</v>
      </c>
      <c r="J8" s="1407" t="s">
        <v>7</v>
      </c>
    </row>
    <row r="9" spans="1:10" ht="15" customHeight="1">
      <c r="A9" s="1408" t="s">
        <v>1667</v>
      </c>
      <c r="B9" s="466">
        <f>SUM(B10:B12)</f>
        <v>0</v>
      </c>
      <c r="C9" s="466">
        <f>SUM(C10:C12)</f>
        <v>0</v>
      </c>
      <c r="D9" s="466">
        <f t="shared" ref="D9" si="0">SUM(D10:D12)</f>
        <v>0</v>
      </c>
      <c r="E9" s="466">
        <f>SUM(E10:E12)</f>
        <v>0</v>
      </c>
      <c r="F9" s="466">
        <f>SUM(F10:F12)</f>
        <v>0</v>
      </c>
      <c r="G9" s="64">
        <f>SUM(G10:G12)</f>
        <v>0</v>
      </c>
      <c r="H9" s="64">
        <f t="shared" ref="H9" si="1">SUM(H10:H12)</f>
        <v>0</v>
      </c>
      <c r="I9" s="64">
        <f>SUM(I10:I12)</f>
        <v>0</v>
      </c>
      <c r="J9" s="2064"/>
    </row>
    <row r="10" spans="1:10" ht="15" customHeight="1">
      <c r="A10" s="1409" t="s">
        <v>1668</v>
      </c>
      <c r="B10" s="1329"/>
      <c r="C10" s="1414"/>
      <c r="D10" s="1415">
        <f>B10+C10</f>
        <v>0</v>
      </c>
      <c r="E10" s="1329"/>
      <c r="F10" s="1329"/>
      <c r="G10" s="64">
        <f t="shared" ref="G10:H20" si="2">B10+E10-F10</f>
        <v>0</v>
      </c>
      <c r="H10" s="1414"/>
      <c r="I10" s="1416">
        <f>G10+H10</f>
        <v>0</v>
      </c>
      <c r="J10" s="2065"/>
    </row>
    <row r="11" spans="1:10" ht="15" customHeight="1">
      <c r="A11" s="1409" t="s">
        <v>2049</v>
      </c>
      <c r="B11" s="1329"/>
      <c r="C11" s="1414"/>
      <c r="D11" s="1415">
        <f t="shared" ref="D11:D20" si="3">B11+C11</f>
        <v>0</v>
      </c>
      <c r="E11" s="1329"/>
      <c r="F11" s="1329"/>
      <c r="G11" s="64">
        <f t="shared" si="2"/>
        <v>0</v>
      </c>
      <c r="H11" s="1414"/>
      <c r="I11" s="1416">
        <f t="shared" ref="I11:I20" si="4">G11+H11</f>
        <v>0</v>
      </c>
      <c r="J11" s="2065"/>
    </row>
    <row r="12" spans="1:10" ht="15" customHeight="1">
      <c r="A12" s="1409" t="s">
        <v>18</v>
      </c>
      <c r="B12" s="1329"/>
      <c r="C12" s="1414"/>
      <c r="D12" s="1415">
        <f t="shared" si="3"/>
        <v>0</v>
      </c>
      <c r="E12" s="1329"/>
      <c r="F12" s="1329"/>
      <c r="G12" s="64">
        <f t="shared" si="2"/>
        <v>0</v>
      </c>
      <c r="H12" s="1414"/>
      <c r="I12" s="1416">
        <f t="shared" si="4"/>
        <v>0</v>
      </c>
      <c r="J12" s="2065"/>
    </row>
    <row r="13" spans="1:10" ht="15" customHeight="1">
      <c r="A13" s="1410" t="s">
        <v>1669</v>
      </c>
      <c r="B13" s="177">
        <f>SUM(B14:B16)</f>
        <v>0</v>
      </c>
      <c r="C13" s="177">
        <f>SUM(C14:C16)</f>
        <v>0</v>
      </c>
      <c r="D13" s="177">
        <f t="shared" ref="D13:E13" si="5">SUM(D14:D16)</f>
        <v>0</v>
      </c>
      <c r="E13" s="177">
        <f t="shared" si="5"/>
        <v>0</v>
      </c>
      <c r="F13" s="177">
        <f>SUM(F14:F16)</f>
        <v>0</v>
      </c>
      <c r="G13" s="64">
        <f>B13+E13-F13</f>
        <v>0</v>
      </c>
      <c r="H13" s="64">
        <f>C13+F13-G13</f>
        <v>0</v>
      </c>
      <c r="I13" s="1416">
        <f>G13+H13</f>
        <v>0</v>
      </c>
      <c r="J13" s="2064"/>
    </row>
    <row r="14" spans="1:10" ht="15" customHeight="1">
      <c r="A14" s="1411" t="str">
        <f>A10</f>
        <v>土地使用权</v>
      </c>
      <c r="B14" s="1329"/>
      <c r="C14" s="1414"/>
      <c r="D14" s="1415">
        <f t="shared" si="3"/>
        <v>0</v>
      </c>
      <c r="E14" s="1329"/>
      <c r="F14" s="1329"/>
      <c r="G14" s="64">
        <f t="shared" si="2"/>
        <v>0</v>
      </c>
      <c r="H14" s="1414"/>
      <c r="I14" s="1416">
        <f>G14+H14</f>
        <v>0</v>
      </c>
      <c r="J14" s="2065"/>
    </row>
    <row r="15" spans="1:10" ht="15" customHeight="1">
      <c r="A15" s="1411" t="str">
        <f>A11</f>
        <v>房屋及建筑物</v>
      </c>
      <c r="B15" s="1329"/>
      <c r="C15" s="1414"/>
      <c r="D15" s="1415">
        <f t="shared" si="3"/>
        <v>0</v>
      </c>
      <c r="E15" s="1329"/>
      <c r="F15" s="1329"/>
      <c r="G15" s="64">
        <f t="shared" si="2"/>
        <v>0</v>
      </c>
      <c r="H15" s="1414"/>
      <c r="I15" s="1416">
        <f t="shared" si="4"/>
        <v>0</v>
      </c>
      <c r="J15" s="2065"/>
    </row>
    <row r="16" spans="1:10" ht="15" customHeight="1">
      <c r="A16" s="1411" t="str">
        <f>A12</f>
        <v>……</v>
      </c>
      <c r="B16" s="1329"/>
      <c r="C16" s="1414"/>
      <c r="D16" s="1415">
        <f t="shared" si="3"/>
        <v>0</v>
      </c>
      <c r="E16" s="1329"/>
      <c r="F16" s="1329"/>
      <c r="G16" s="64">
        <f t="shared" si="2"/>
        <v>0</v>
      </c>
      <c r="H16" s="1414"/>
      <c r="I16" s="1416">
        <f t="shared" si="4"/>
        <v>0</v>
      </c>
      <c r="J16" s="2065"/>
    </row>
    <row r="17" spans="1:10" ht="15" customHeight="1">
      <c r="A17" s="1410" t="s">
        <v>1670</v>
      </c>
      <c r="B17" s="177">
        <f>SUM(B18:B19)</f>
        <v>0</v>
      </c>
      <c r="C17" s="177">
        <f>SUM(C18:C19)</f>
        <v>0</v>
      </c>
      <c r="D17" s="1415">
        <f t="shared" si="3"/>
        <v>0</v>
      </c>
      <c r="E17" s="177">
        <f>SUM(E18:E19)</f>
        <v>0</v>
      </c>
      <c r="F17" s="177">
        <f>SUM(F18:F20)</f>
        <v>0</v>
      </c>
      <c r="G17" s="64">
        <f t="shared" si="2"/>
        <v>0</v>
      </c>
      <c r="H17" s="64">
        <f t="shared" si="2"/>
        <v>0</v>
      </c>
      <c r="I17" s="1416">
        <f>G17+H17</f>
        <v>0</v>
      </c>
      <c r="J17" s="2064"/>
    </row>
    <row r="18" spans="1:10" ht="15" customHeight="1">
      <c r="A18" s="1411" t="str">
        <f>A10</f>
        <v>土地使用权</v>
      </c>
      <c r="B18" s="1329"/>
      <c r="C18" s="1414"/>
      <c r="D18" s="1415">
        <f t="shared" si="3"/>
        <v>0</v>
      </c>
      <c r="E18" s="1329"/>
      <c r="F18" s="1329"/>
      <c r="G18" s="64">
        <f t="shared" si="2"/>
        <v>0</v>
      </c>
      <c r="H18" s="1414"/>
      <c r="I18" s="1416">
        <f>G18+H18</f>
        <v>0</v>
      </c>
      <c r="J18" s="2065"/>
    </row>
    <row r="19" spans="1:10" ht="15" customHeight="1">
      <c r="A19" s="1411" t="str">
        <f>A11</f>
        <v>房屋及建筑物</v>
      </c>
      <c r="B19" s="1329"/>
      <c r="C19" s="1414"/>
      <c r="D19" s="1415">
        <f t="shared" si="3"/>
        <v>0</v>
      </c>
      <c r="E19" s="1329"/>
      <c r="F19" s="1329"/>
      <c r="G19" s="64">
        <f t="shared" si="2"/>
        <v>0</v>
      </c>
      <c r="H19" s="1414"/>
      <c r="I19" s="1416">
        <f t="shared" si="4"/>
        <v>0</v>
      </c>
      <c r="J19" s="2065"/>
    </row>
    <row r="20" spans="1:10" ht="15" customHeight="1">
      <c r="A20" s="1411" t="str">
        <f>A12</f>
        <v>……</v>
      </c>
      <c r="B20" s="1329"/>
      <c r="C20" s="1414"/>
      <c r="D20" s="1415">
        <f t="shared" si="3"/>
        <v>0</v>
      </c>
      <c r="E20" s="1329"/>
      <c r="F20" s="1329"/>
      <c r="G20" s="64">
        <f t="shared" si="2"/>
        <v>0</v>
      </c>
      <c r="H20" s="1414"/>
      <c r="I20" s="1416">
        <f t="shared" si="4"/>
        <v>0</v>
      </c>
      <c r="J20" s="2065"/>
    </row>
    <row r="21" spans="1:10" ht="15" customHeight="1">
      <c r="A21" s="1412" t="s">
        <v>1671</v>
      </c>
      <c r="B21" s="64">
        <f>SUM(B22:B24)</f>
        <v>0</v>
      </c>
      <c r="C21" s="64">
        <f>SUM(C22:C24)</f>
        <v>0</v>
      </c>
      <c r="D21" s="64">
        <f>SUM(D22:D24)</f>
        <v>0</v>
      </c>
      <c r="E21" s="64">
        <f t="shared" ref="E21:F21" si="6">SUM(E22:E24)</f>
        <v>0</v>
      </c>
      <c r="F21" s="64">
        <f t="shared" si="6"/>
        <v>0</v>
      </c>
      <c r="G21" s="64">
        <f>SUM(G22:G24)</f>
        <v>0</v>
      </c>
      <c r="H21" s="64">
        <f>SUM(H22:H24)</f>
        <v>0</v>
      </c>
      <c r="I21" s="64">
        <f>SUM(I22:I24)</f>
        <v>0</v>
      </c>
      <c r="J21" s="2064"/>
    </row>
    <row r="22" spans="1:10" ht="15" customHeight="1">
      <c r="A22" s="1411" t="str">
        <f>A10</f>
        <v>土地使用权</v>
      </c>
      <c r="B22" s="64">
        <f>B10-B14-B18</f>
        <v>0</v>
      </c>
      <c r="C22" s="64">
        <f t="shared" ref="B22:D24" si="7">C10-C14-C18</f>
        <v>0</v>
      </c>
      <c r="D22" s="64">
        <f>D10-D14-D18</f>
        <v>0</v>
      </c>
      <c r="E22" s="64">
        <f t="shared" ref="E22:F22" si="8">E10-E14-E18</f>
        <v>0</v>
      </c>
      <c r="F22" s="64">
        <f t="shared" si="8"/>
        <v>0</v>
      </c>
      <c r="G22" s="64">
        <f>G10-G14-G18</f>
        <v>0</v>
      </c>
      <c r="H22" s="64">
        <f>H10-H14-H18</f>
        <v>0</v>
      </c>
      <c r="I22" s="64">
        <f>I10-I14-I18</f>
        <v>0</v>
      </c>
      <c r="J22" s="2066"/>
    </row>
    <row r="23" spans="1:10" ht="15" customHeight="1">
      <c r="A23" s="1411" t="str">
        <f>A11</f>
        <v>房屋及建筑物</v>
      </c>
      <c r="B23" s="64">
        <f t="shared" si="7"/>
        <v>0</v>
      </c>
      <c r="C23" s="64">
        <f t="shared" si="7"/>
        <v>0</v>
      </c>
      <c r="D23" s="64">
        <f>D11-D15-D19</f>
        <v>0</v>
      </c>
      <c r="E23" s="64">
        <f t="shared" ref="E23:F23" si="9">E11-E15-E19</f>
        <v>0</v>
      </c>
      <c r="F23" s="64">
        <f t="shared" si="9"/>
        <v>0</v>
      </c>
      <c r="G23" s="64">
        <f>G11-G15-G19</f>
        <v>0</v>
      </c>
      <c r="H23" s="64">
        <f t="shared" ref="G23:I24" si="10">H11-H15-H19</f>
        <v>0</v>
      </c>
      <c r="I23" s="64">
        <f t="shared" si="10"/>
        <v>0</v>
      </c>
      <c r="J23" s="2066"/>
    </row>
    <row r="24" spans="1:10" ht="17.45" customHeight="1" thickBot="1">
      <c r="A24" s="1413" t="str">
        <f>A12</f>
        <v>……</v>
      </c>
      <c r="B24" s="64">
        <f t="shared" si="7"/>
        <v>0</v>
      </c>
      <c r="C24" s="64">
        <f t="shared" si="7"/>
        <v>0</v>
      </c>
      <c r="D24" s="64">
        <f t="shared" si="7"/>
        <v>0</v>
      </c>
      <c r="E24" s="64">
        <f t="shared" ref="E24:F24" si="11">E12-E16-E20</f>
        <v>0</v>
      </c>
      <c r="F24" s="64">
        <f t="shared" si="11"/>
        <v>0</v>
      </c>
      <c r="G24" s="64">
        <f t="shared" si="10"/>
        <v>0</v>
      </c>
      <c r="H24" s="64">
        <f>H12-H16-H20</f>
        <v>0</v>
      </c>
      <c r="I24" s="64">
        <f t="shared" si="10"/>
        <v>0</v>
      </c>
      <c r="J24" s="2067"/>
    </row>
    <row r="25" spans="1:10" ht="16.350000000000001" customHeight="1">
      <c r="A25" s="322" t="s">
        <v>178</v>
      </c>
    </row>
    <row r="26" spans="1:10" ht="9.9499999999999993" customHeight="1">
      <c r="A26" s="322" t="s">
        <v>259</v>
      </c>
    </row>
    <row r="27" spans="1:10" ht="15" customHeight="1">
      <c r="A27" s="322" t="s">
        <v>234</v>
      </c>
    </row>
  </sheetData>
  <mergeCells count="1">
    <mergeCell ref="A7:J7"/>
  </mergeCells>
  <phoneticPr fontId="5" type="noConversion"/>
  <printOptions horizontalCentered="1"/>
  <pageMargins left="0.70866141732283472" right="0.70866141732283472" top="0.74803149606299213" bottom="0.74803149606299213" header="0.31496062992125984" footer="0.31496062992125984"/>
  <pageSetup paperSize="9" scale="70" fitToHeight="0" orientation="portrait" blackAndWhite="1" verticalDpi="1200" r:id="rId1"/>
  <headerFooter alignWithMargins="0"/>
  <legacyDrawingHF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0070C0"/>
    <pageSetUpPr fitToPage="1"/>
  </sheetPr>
  <dimension ref="A1:F119"/>
  <sheetViews>
    <sheetView showZeros="0" view="pageBreakPreview" topLeftCell="A7" zoomScaleSheetLayoutView="100" workbookViewId="0">
      <selection activeCell="B10" sqref="B10"/>
    </sheetView>
  </sheetViews>
  <sheetFormatPr defaultColWidth="9.140625" defaultRowHeight="12" customHeight="1"/>
  <cols>
    <col min="1" max="1" width="34.42578125" style="322" customWidth="1"/>
    <col min="2" max="2" width="16.140625" style="322" customWidth="1"/>
    <col min="3" max="3" width="15" style="322" customWidth="1"/>
    <col min="4" max="4" width="16.140625" style="322" customWidth="1"/>
    <col min="5" max="5" width="15.140625" style="322" customWidth="1"/>
    <col min="6" max="6" width="16.140625" style="322" customWidth="1"/>
    <col min="7" max="16384" width="9.140625" style="322"/>
  </cols>
  <sheetData>
    <row r="1" spans="1:6" s="640" customFormat="1" ht="15" customHeight="1">
      <c r="A1" s="2691" t="str">
        <f>HYPERLINK("#资产表审定!A1","返回资产表审定")</f>
        <v>返回资产表审定</v>
      </c>
      <c r="B1" s="2692" t="str">
        <f>HYPERLINK("#资产表原报!A1","返回资产表原报")</f>
        <v>返回资产表原报</v>
      </c>
    </row>
    <row r="2" spans="1:6" s="654" customFormat="1" ht="30" customHeight="1">
      <c r="A2" s="2980" t="s">
        <v>1249</v>
      </c>
      <c r="B2" s="2980"/>
      <c r="C2" s="2980"/>
      <c r="D2" s="2980"/>
      <c r="E2" s="2980"/>
      <c r="F2" s="2980"/>
    </row>
    <row r="3" spans="1:6" s="664" customFormat="1" ht="11.25">
      <c r="A3" s="985"/>
      <c r="B3" s="1221"/>
      <c r="C3" s="1221"/>
      <c r="D3" s="1221"/>
      <c r="E3" s="985"/>
      <c r="F3" s="944" t="str">
        <f>"单位："&amp;表头!$C$5</f>
        <v>单位：人民币元</v>
      </c>
    </row>
    <row r="4" spans="1:6" s="958" customFormat="1">
      <c r="A4" s="1155" t="str">
        <f>"客户："&amp;表头!C3</f>
        <v>客户：</v>
      </c>
      <c r="B4" s="1221"/>
      <c r="C4" s="948" t="str">
        <f>"编制人员："&amp;表头!$C$6</f>
        <v>编制人员：</v>
      </c>
      <c r="D4" s="1221"/>
      <c r="E4" s="957" t="s">
        <v>1460</v>
      </c>
      <c r="F4" s="2026" t="s">
        <v>73</v>
      </c>
    </row>
    <row r="5" spans="1:6" s="958" customFormat="1" ht="11.25">
      <c r="A5" s="1155" t="str">
        <f>"报表截止日："&amp;TEXT(表头!C4,"yyyy-mm-dd")</f>
        <v>报表截止日：2019-12-31</v>
      </c>
      <c r="B5" s="1221"/>
      <c r="C5" s="948" t="str">
        <f>"会计主管："&amp;表头!$C$7</f>
        <v>会计主管：</v>
      </c>
      <c r="D5" s="1221"/>
      <c r="E5" s="957" t="s">
        <v>1461</v>
      </c>
      <c r="F5" s="955"/>
    </row>
    <row r="6" spans="1:6" s="664" customFormat="1" ht="8.1" customHeight="1" thickBot="1">
      <c r="A6" s="1337"/>
      <c r="B6" s="1337"/>
      <c r="C6" s="1337"/>
      <c r="D6" s="1337"/>
      <c r="E6" s="1337"/>
      <c r="F6" s="1337"/>
    </row>
    <row r="7" spans="1:6" s="663" customFormat="1" ht="15" customHeight="1">
      <c r="A7" s="2970" t="s">
        <v>1666</v>
      </c>
      <c r="B7" s="2971"/>
      <c r="C7" s="2971"/>
      <c r="D7" s="2971"/>
      <c r="E7" s="2971"/>
      <c r="F7" s="2973"/>
    </row>
    <row r="8" spans="1:6" s="1335" customFormat="1" ht="15" customHeight="1">
      <c r="A8" s="1419" t="s">
        <v>502</v>
      </c>
      <c r="B8" s="1420" t="s">
        <v>626</v>
      </c>
      <c r="C8" s="1420" t="s">
        <v>485</v>
      </c>
      <c r="D8" s="1420" t="s">
        <v>33</v>
      </c>
      <c r="E8" s="1420" t="s">
        <v>17</v>
      </c>
      <c r="F8" s="1421" t="s">
        <v>2279</v>
      </c>
    </row>
    <row r="9" spans="1:6" ht="15" customHeight="1">
      <c r="A9" s="2977" t="s">
        <v>627</v>
      </c>
      <c r="B9" s="2978"/>
      <c r="C9" s="2978"/>
      <c r="D9" s="2978"/>
      <c r="E9" s="2978"/>
      <c r="F9" s="2979"/>
    </row>
    <row r="10" spans="1:6" ht="15" customHeight="1">
      <c r="A10" s="1422" t="s">
        <v>1672</v>
      </c>
      <c r="B10" s="1425"/>
      <c r="C10" s="1425"/>
      <c r="D10" s="1425"/>
      <c r="E10" s="1425"/>
      <c r="F10" s="80">
        <f>SUM(B10:E10)</f>
        <v>0</v>
      </c>
    </row>
    <row r="11" spans="1:6" ht="15" customHeight="1">
      <c r="A11" s="1422" t="s">
        <v>1673</v>
      </c>
      <c r="B11" s="466">
        <f>SUM(B12:B15)</f>
        <v>0</v>
      </c>
      <c r="C11" s="466">
        <f>SUM(C12:C15)</f>
        <v>0</v>
      </c>
      <c r="D11" s="466">
        <f>SUM(D12:D15)</f>
        <v>0</v>
      </c>
      <c r="E11" s="466">
        <f>SUM(E12:E15)</f>
        <v>0</v>
      </c>
      <c r="F11" s="80">
        <f t="shared" ref="F11:F43" si="0">SUM(B11:E11)</f>
        <v>0</v>
      </c>
    </row>
    <row r="12" spans="1:6" ht="15" customHeight="1">
      <c r="A12" s="1422" t="s">
        <v>1674</v>
      </c>
      <c r="B12" s="1425"/>
      <c r="C12" s="1425"/>
      <c r="D12" s="1425"/>
      <c r="E12" s="1425"/>
      <c r="F12" s="80">
        <f>SUM(B12:E12)</f>
        <v>0</v>
      </c>
    </row>
    <row r="13" spans="1:6" ht="15" customHeight="1">
      <c r="A13" s="1423" t="s">
        <v>1675</v>
      </c>
      <c r="B13" s="1425"/>
      <c r="C13" s="1425"/>
      <c r="D13" s="1425"/>
      <c r="E13" s="1425"/>
      <c r="F13" s="80">
        <f t="shared" si="0"/>
        <v>0</v>
      </c>
    </row>
    <row r="14" spans="1:6" ht="15" customHeight="1">
      <c r="A14" s="1422" t="s">
        <v>1676</v>
      </c>
      <c r="B14" s="1425"/>
      <c r="C14" s="1425"/>
      <c r="D14" s="1425"/>
      <c r="E14" s="1425"/>
      <c r="F14" s="80">
        <f>SUM(B14:E14)</f>
        <v>0</v>
      </c>
    </row>
    <row r="15" spans="1:6" ht="15" customHeight="1">
      <c r="A15" s="1422" t="s">
        <v>17</v>
      </c>
      <c r="B15" s="1425"/>
      <c r="C15" s="1425"/>
      <c r="D15" s="1425"/>
      <c r="E15" s="1425"/>
      <c r="F15" s="80">
        <f>SUM(B15:E15)</f>
        <v>0</v>
      </c>
    </row>
    <row r="16" spans="1:6" ht="15" customHeight="1">
      <c r="A16" s="1422" t="s">
        <v>1677</v>
      </c>
      <c r="B16" s="466">
        <f>SUM(B17:B19)</f>
        <v>0</v>
      </c>
      <c r="C16" s="466">
        <f>SUM(C17:C19)</f>
        <v>0</v>
      </c>
      <c r="D16" s="466">
        <f>SUM(D17:D19)</f>
        <v>0</v>
      </c>
      <c r="E16" s="466">
        <f>SUM(E17:E19)</f>
        <v>0</v>
      </c>
      <c r="F16" s="80">
        <f t="shared" si="0"/>
        <v>0</v>
      </c>
    </row>
    <row r="17" spans="1:6" ht="15" customHeight="1">
      <c r="A17" s="1422" t="s">
        <v>1678</v>
      </c>
      <c r="B17" s="1425"/>
      <c r="C17" s="1425"/>
      <c r="D17" s="1425"/>
      <c r="E17" s="1425"/>
      <c r="F17" s="80">
        <f t="shared" si="0"/>
        <v>0</v>
      </c>
    </row>
    <row r="18" spans="1:6" ht="15" customHeight="1">
      <c r="A18" s="1422" t="s">
        <v>1679</v>
      </c>
      <c r="B18" s="1425"/>
      <c r="C18" s="1425"/>
      <c r="D18" s="1425"/>
      <c r="E18" s="1425"/>
      <c r="F18" s="80">
        <f t="shared" si="0"/>
        <v>0</v>
      </c>
    </row>
    <row r="19" spans="1:6" ht="15" customHeight="1">
      <c r="A19" s="1422" t="s">
        <v>17</v>
      </c>
      <c r="B19" s="1425"/>
      <c r="C19" s="1425"/>
      <c r="D19" s="1425"/>
      <c r="E19" s="1425"/>
      <c r="F19" s="80">
        <f t="shared" si="0"/>
        <v>0</v>
      </c>
    </row>
    <row r="20" spans="1:6" ht="15" customHeight="1">
      <c r="A20" s="1422" t="s">
        <v>1680</v>
      </c>
      <c r="B20" s="466">
        <f>B10+B11-B16</f>
        <v>0</v>
      </c>
      <c r="C20" s="466">
        <f>C10+C11-C16</f>
        <v>0</v>
      </c>
      <c r="D20" s="466">
        <f>D10+D11-D16</f>
        <v>0</v>
      </c>
      <c r="E20" s="466">
        <f>E10+E11-E16</f>
        <v>0</v>
      </c>
      <c r="F20" s="80">
        <f t="shared" si="0"/>
        <v>0</v>
      </c>
    </row>
    <row r="21" spans="1:6" s="663" customFormat="1" ht="15" customHeight="1">
      <c r="A21" s="2977" t="s">
        <v>628</v>
      </c>
      <c r="B21" s="2978"/>
      <c r="C21" s="2978"/>
      <c r="D21" s="2978"/>
      <c r="E21" s="2978"/>
      <c r="F21" s="2979">
        <f t="shared" si="0"/>
        <v>0</v>
      </c>
    </row>
    <row r="22" spans="1:6" ht="15" customHeight="1">
      <c r="A22" s="1422" t="s">
        <v>1672</v>
      </c>
      <c r="B22" s="1329"/>
      <c r="C22" s="1329"/>
      <c r="D22" s="1329"/>
      <c r="E22" s="1329"/>
      <c r="F22" s="80">
        <f t="shared" si="0"/>
        <v>0</v>
      </c>
    </row>
    <row r="23" spans="1:6" ht="15" customHeight="1">
      <c r="A23" s="1422" t="s">
        <v>1673</v>
      </c>
      <c r="B23" s="177">
        <f>SUM(B24:B25)</f>
        <v>0</v>
      </c>
      <c r="C23" s="177">
        <f>SUM(C24:C25)</f>
        <v>0</v>
      </c>
      <c r="D23" s="177">
        <f>SUM(D24:D25)</f>
        <v>0</v>
      </c>
      <c r="E23" s="177">
        <f>SUM(E24:E25)</f>
        <v>0</v>
      </c>
      <c r="F23" s="80">
        <f t="shared" si="0"/>
        <v>0</v>
      </c>
    </row>
    <row r="24" spans="1:6" ht="15" customHeight="1">
      <c r="A24" s="1422" t="s">
        <v>1681</v>
      </c>
      <c r="B24" s="1329"/>
      <c r="C24" s="1329"/>
      <c r="D24" s="1329"/>
      <c r="E24" s="1329"/>
      <c r="F24" s="80">
        <f t="shared" si="0"/>
        <v>0</v>
      </c>
    </row>
    <row r="25" spans="1:6" ht="15" customHeight="1">
      <c r="A25" s="1422" t="s">
        <v>17</v>
      </c>
      <c r="B25" s="1329"/>
      <c r="C25" s="1329"/>
      <c r="D25" s="1329"/>
      <c r="E25" s="1329"/>
      <c r="F25" s="80">
        <f t="shared" si="0"/>
        <v>0</v>
      </c>
    </row>
    <row r="26" spans="1:6" ht="15" customHeight="1">
      <c r="A26" s="1422" t="s">
        <v>1677</v>
      </c>
      <c r="B26" s="177">
        <f>SUM(B27:B29)</f>
        <v>0</v>
      </c>
      <c r="C26" s="177">
        <f>SUM(C27:C29)</f>
        <v>0</v>
      </c>
      <c r="D26" s="177">
        <f>SUM(D27:D29)</f>
        <v>0</v>
      </c>
      <c r="E26" s="177">
        <f>SUM(E27:E29)</f>
        <v>0</v>
      </c>
      <c r="F26" s="80">
        <f t="shared" si="0"/>
        <v>0</v>
      </c>
    </row>
    <row r="27" spans="1:6" ht="15" customHeight="1">
      <c r="A27" s="1422" t="s">
        <v>1678</v>
      </c>
      <c r="B27" s="1329"/>
      <c r="C27" s="1329"/>
      <c r="D27" s="1329"/>
      <c r="E27" s="1329"/>
      <c r="F27" s="80">
        <f t="shared" si="0"/>
        <v>0</v>
      </c>
    </row>
    <row r="28" spans="1:6" ht="15" customHeight="1">
      <c r="A28" s="1422" t="s">
        <v>1679</v>
      </c>
      <c r="B28" s="1329"/>
      <c r="C28" s="1329"/>
      <c r="D28" s="1329"/>
      <c r="E28" s="1329"/>
      <c r="F28" s="80">
        <f t="shared" si="0"/>
        <v>0</v>
      </c>
    </row>
    <row r="29" spans="1:6" ht="15" customHeight="1">
      <c r="A29" s="1422" t="s">
        <v>17</v>
      </c>
      <c r="B29" s="1329"/>
      <c r="C29" s="1329"/>
      <c r="D29" s="1329"/>
      <c r="E29" s="1329"/>
      <c r="F29" s="80">
        <f t="shared" si="0"/>
        <v>0</v>
      </c>
    </row>
    <row r="30" spans="1:6" ht="15" customHeight="1">
      <c r="A30" s="1422" t="s">
        <v>1680</v>
      </c>
      <c r="B30" s="177">
        <f>B22+B23-B26</f>
        <v>0</v>
      </c>
      <c r="C30" s="177">
        <f>C22+C23-C26</f>
        <v>0</v>
      </c>
      <c r="D30" s="177">
        <f>D22+D23-D26</f>
        <v>0</v>
      </c>
      <c r="E30" s="177">
        <f>E22+E23-E26</f>
        <v>0</v>
      </c>
      <c r="F30" s="80">
        <f t="shared" si="0"/>
        <v>0</v>
      </c>
    </row>
    <row r="31" spans="1:6" s="663" customFormat="1" ht="15" customHeight="1">
      <c r="A31" s="2977" t="s">
        <v>629</v>
      </c>
      <c r="B31" s="2978"/>
      <c r="C31" s="2978"/>
      <c r="D31" s="2978"/>
      <c r="E31" s="2978"/>
      <c r="F31" s="2979">
        <f t="shared" si="0"/>
        <v>0</v>
      </c>
    </row>
    <row r="32" spans="1:6" ht="15" customHeight="1">
      <c r="A32" s="1422" t="s">
        <v>1682</v>
      </c>
      <c r="B32" s="1425"/>
      <c r="C32" s="1425"/>
      <c r="D32" s="1425"/>
      <c r="E32" s="1425"/>
      <c r="F32" s="80">
        <f>SUM(B32:E32)</f>
        <v>0</v>
      </c>
    </row>
    <row r="33" spans="1:6" ht="15" customHeight="1">
      <c r="A33" s="1422" t="s">
        <v>1673</v>
      </c>
      <c r="B33" s="466">
        <f>SUM(B34:B35)</f>
        <v>0</v>
      </c>
      <c r="C33" s="466">
        <f>SUM(C34:C35)</f>
        <v>0</v>
      </c>
      <c r="D33" s="466">
        <f>SUM(D34:D35)</f>
        <v>0</v>
      </c>
      <c r="E33" s="466">
        <f>SUM(E34:E35)</f>
        <v>0</v>
      </c>
      <c r="F33" s="80">
        <f t="shared" si="0"/>
        <v>0</v>
      </c>
    </row>
    <row r="34" spans="1:6" ht="15" customHeight="1">
      <c r="A34" s="1422" t="s">
        <v>1683</v>
      </c>
      <c r="B34" s="1425"/>
      <c r="C34" s="1425"/>
      <c r="D34" s="1425"/>
      <c r="E34" s="1425"/>
      <c r="F34" s="80">
        <f>SUM(B34:E34)</f>
        <v>0</v>
      </c>
    </row>
    <row r="35" spans="1:6" ht="15" customHeight="1">
      <c r="A35" s="1422" t="s">
        <v>17</v>
      </c>
      <c r="B35" s="1425"/>
      <c r="C35" s="1425"/>
      <c r="D35" s="1425"/>
      <c r="E35" s="1425"/>
      <c r="F35" s="80">
        <f>SUM(B35:E35)</f>
        <v>0</v>
      </c>
    </row>
    <row r="36" spans="1:6" ht="15" customHeight="1">
      <c r="A36" s="1422" t="s">
        <v>1677</v>
      </c>
      <c r="B36" s="466">
        <f>SUM(B37:B39)</f>
        <v>0</v>
      </c>
      <c r="C36" s="466">
        <f>SUM(C37:C39)</f>
        <v>0</v>
      </c>
      <c r="D36" s="466">
        <f>SUM(D37:D39)</f>
        <v>0</v>
      </c>
      <c r="E36" s="466">
        <f>SUM(E37:E39)</f>
        <v>0</v>
      </c>
      <c r="F36" s="80">
        <f t="shared" si="0"/>
        <v>0</v>
      </c>
    </row>
    <row r="37" spans="1:6" ht="15" customHeight="1">
      <c r="A37" s="1422" t="s">
        <v>1678</v>
      </c>
      <c r="B37" s="1425"/>
      <c r="C37" s="1425"/>
      <c r="D37" s="1425"/>
      <c r="E37" s="1425"/>
      <c r="F37" s="80">
        <f>SUM(B37:E37)</f>
        <v>0</v>
      </c>
    </row>
    <row r="38" spans="1:6" ht="15" customHeight="1">
      <c r="A38" s="1422" t="s">
        <v>1679</v>
      </c>
      <c r="B38" s="1425"/>
      <c r="C38" s="1425"/>
      <c r="D38" s="1425"/>
      <c r="E38" s="1425"/>
      <c r="F38" s="80">
        <f>SUM(B38:E38)</f>
        <v>0</v>
      </c>
    </row>
    <row r="39" spans="1:6" ht="15" customHeight="1">
      <c r="A39" s="1422" t="s">
        <v>17</v>
      </c>
      <c r="B39" s="1425"/>
      <c r="C39" s="1425"/>
      <c r="D39" s="1425"/>
      <c r="E39" s="1425"/>
      <c r="F39" s="80">
        <f>SUM(B39:E39)</f>
        <v>0</v>
      </c>
    </row>
    <row r="40" spans="1:6" ht="15" customHeight="1">
      <c r="A40" s="1422" t="s">
        <v>1680</v>
      </c>
      <c r="B40" s="466">
        <f>B32+B33-B36</f>
        <v>0</v>
      </c>
      <c r="C40" s="466">
        <f>C32+C33-C36</f>
        <v>0</v>
      </c>
      <c r="D40" s="466">
        <f>D32+D33-D36</f>
        <v>0</v>
      </c>
      <c r="E40" s="466">
        <f>E32+E33-E36</f>
        <v>0</v>
      </c>
      <c r="F40" s="80">
        <f t="shared" si="0"/>
        <v>0</v>
      </c>
    </row>
    <row r="41" spans="1:6" s="663" customFormat="1" ht="15" customHeight="1">
      <c r="A41" s="2977" t="s">
        <v>630</v>
      </c>
      <c r="B41" s="2978"/>
      <c r="C41" s="2978"/>
      <c r="D41" s="2978"/>
      <c r="E41" s="2978"/>
      <c r="F41" s="2979">
        <f t="shared" si="0"/>
        <v>0</v>
      </c>
    </row>
    <row r="42" spans="1:6" ht="15" customHeight="1">
      <c r="A42" s="1422" t="s">
        <v>1684</v>
      </c>
      <c r="B42" s="466">
        <f>B20-B30-B40</f>
        <v>0</v>
      </c>
      <c r="C42" s="466">
        <f>C20-C30-C40</f>
        <v>0</v>
      </c>
      <c r="D42" s="466">
        <f>D20-D30-D40</f>
        <v>0</v>
      </c>
      <c r="E42" s="466">
        <f>E20-E30-E40</f>
        <v>0</v>
      </c>
      <c r="F42" s="80">
        <f t="shared" si="0"/>
        <v>0</v>
      </c>
    </row>
    <row r="43" spans="1:6" ht="15" customHeight="1">
      <c r="A43" s="1422" t="s">
        <v>1685</v>
      </c>
      <c r="B43" s="466">
        <f>B10-B22-B32</f>
        <v>0</v>
      </c>
      <c r="C43" s="466">
        <f>C10-C22-C32</f>
        <v>0</v>
      </c>
      <c r="D43" s="466">
        <f>D10-D22-D32</f>
        <v>0</v>
      </c>
      <c r="E43" s="466">
        <f>E10-E22-E32</f>
        <v>0</v>
      </c>
      <c r="F43" s="80">
        <f t="shared" si="0"/>
        <v>0</v>
      </c>
    </row>
    <row r="44" spans="1:6" ht="15" customHeight="1">
      <c r="A44" s="2974" t="s">
        <v>2224</v>
      </c>
      <c r="B44" s="2975"/>
      <c r="C44" s="2975"/>
      <c r="D44" s="2975"/>
      <c r="E44" s="2975"/>
      <c r="F44" s="2976"/>
    </row>
    <row r="45" spans="1:6" ht="15" customHeight="1">
      <c r="A45" s="2977" t="s">
        <v>627</v>
      </c>
      <c r="B45" s="2978"/>
      <c r="C45" s="2978"/>
      <c r="D45" s="2978"/>
      <c r="E45" s="2978"/>
      <c r="F45" s="2979"/>
    </row>
    <row r="46" spans="1:6" ht="15" customHeight="1">
      <c r="A46" s="1422" t="s">
        <v>1672</v>
      </c>
      <c r="B46" s="518"/>
      <c r="C46" s="518"/>
      <c r="D46" s="518"/>
      <c r="E46" s="518"/>
      <c r="F46" s="80">
        <f>SUM(B46:E46)</f>
        <v>0</v>
      </c>
    </row>
    <row r="47" spans="1:6" ht="15" customHeight="1">
      <c r="A47" s="1422" t="s">
        <v>1673</v>
      </c>
      <c r="B47" s="466">
        <f>SUM(B48:B51)</f>
        <v>0</v>
      </c>
      <c r="C47" s="466">
        <f>SUM(C48:C51)</f>
        <v>0</v>
      </c>
      <c r="D47" s="466">
        <f>SUM(D48:D51)</f>
        <v>0</v>
      </c>
      <c r="E47" s="466">
        <f>SUM(E48:E51)</f>
        <v>0</v>
      </c>
      <c r="F47" s="80">
        <f t="shared" ref="F47" si="1">SUM(B47:E47)</f>
        <v>0</v>
      </c>
    </row>
    <row r="48" spans="1:6" ht="15" customHeight="1">
      <c r="A48" s="1422" t="s">
        <v>1674</v>
      </c>
      <c r="B48" s="518"/>
      <c r="C48" s="518"/>
      <c r="D48" s="518"/>
      <c r="E48" s="518"/>
      <c r="F48" s="80">
        <f>SUM(B48:E48)</f>
        <v>0</v>
      </c>
    </row>
    <row r="49" spans="1:6" ht="15" customHeight="1">
      <c r="A49" s="1423" t="s">
        <v>1675</v>
      </c>
      <c r="B49" s="518"/>
      <c r="C49" s="518"/>
      <c r="D49" s="518"/>
      <c r="E49" s="518"/>
      <c r="F49" s="80">
        <f t="shared" ref="F49" si="2">SUM(B49:E49)</f>
        <v>0</v>
      </c>
    </row>
    <row r="50" spans="1:6" ht="15" customHeight="1">
      <c r="A50" s="1422" t="s">
        <v>1676</v>
      </c>
      <c r="B50" s="518"/>
      <c r="C50" s="518"/>
      <c r="D50" s="518"/>
      <c r="E50" s="518"/>
      <c r="F50" s="80">
        <f>SUM(B50:E50)</f>
        <v>0</v>
      </c>
    </row>
    <row r="51" spans="1:6" ht="15" customHeight="1">
      <c r="A51" s="1422" t="s">
        <v>17</v>
      </c>
      <c r="B51" s="518"/>
      <c r="C51" s="518"/>
      <c r="D51" s="518"/>
      <c r="E51" s="518"/>
      <c r="F51" s="80">
        <f>SUM(B51:E51)</f>
        <v>0</v>
      </c>
    </row>
    <row r="52" spans="1:6" ht="15" customHeight="1">
      <c r="A52" s="1422" t="s">
        <v>1677</v>
      </c>
      <c r="B52" s="466">
        <f>SUM(B53:B55)</f>
        <v>0</v>
      </c>
      <c r="C52" s="466">
        <f>SUM(C53:C55)</f>
        <v>0</v>
      </c>
      <c r="D52" s="466">
        <f>SUM(D53:D55)</f>
        <v>0</v>
      </c>
      <c r="E52" s="466">
        <f>SUM(E53:E55)</f>
        <v>0</v>
      </c>
      <c r="F52" s="80">
        <f t="shared" ref="F52:F67" si="3">SUM(B52:E52)</f>
        <v>0</v>
      </c>
    </row>
    <row r="53" spans="1:6" ht="15" customHeight="1">
      <c r="A53" s="1422" t="s">
        <v>1678</v>
      </c>
      <c r="B53" s="518"/>
      <c r="C53" s="518"/>
      <c r="D53" s="518"/>
      <c r="E53" s="518"/>
      <c r="F53" s="80">
        <f t="shared" si="3"/>
        <v>0</v>
      </c>
    </row>
    <row r="54" spans="1:6" ht="15" customHeight="1">
      <c r="A54" s="1422" t="s">
        <v>1679</v>
      </c>
      <c r="B54" s="518"/>
      <c r="C54" s="518"/>
      <c r="D54" s="518"/>
      <c r="E54" s="518"/>
      <c r="F54" s="80">
        <f t="shared" si="3"/>
        <v>0</v>
      </c>
    </row>
    <row r="55" spans="1:6" ht="15" customHeight="1">
      <c r="A55" s="1422" t="s">
        <v>17</v>
      </c>
      <c r="B55" s="518"/>
      <c r="C55" s="518"/>
      <c r="D55" s="518"/>
      <c r="E55" s="518"/>
      <c r="F55" s="80">
        <f t="shared" si="3"/>
        <v>0</v>
      </c>
    </row>
    <row r="56" spans="1:6" ht="15" customHeight="1">
      <c r="A56" s="1422" t="s">
        <v>1680</v>
      </c>
      <c r="B56" s="466">
        <f>B46+B47-B52</f>
        <v>0</v>
      </c>
      <c r="C56" s="466">
        <f>C46+C47-C52</f>
        <v>0</v>
      </c>
      <c r="D56" s="466">
        <f>D46+D47-D52</f>
        <v>0</v>
      </c>
      <c r="E56" s="466">
        <f>E46+E47-E52</f>
        <v>0</v>
      </c>
      <c r="F56" s="80">
        <f t="shared" si="3"/>
        <v>0</v>
      </c>
    </row>
    <row r="57" spans="1:6" s="663" customFormat="1" ht="15" customHeight="1">
      <c r="A57" s="2977" t="s">
        <v>628</v>
      </c>
      <c r="B57" s="2978"/>
      <c r="C57" s="2978"/>
      <c r="D57" s="2978"/>
      <c r="E57" s="2978"/>
      <c r="F57" s="2979">
        <f t="shared" si="3"/>
        <v>0</v>
      </c>
    </row>
    <row r="58" spans="1:6" ht="15" customHeight="1">
      <c r="A58" s="1422" t="s">
        <v>1672</v>
      </c>
      <c r="B58" s="518"/>
      <c r="C58" s="518"/>
      <c r="D58" s="518"/>
      <c r="E58" s="518"/>
      <c r="F58" s="80">
        <f t="shared" si="3"/>
        <v>0</v>
      </c>
    </row>
    <row r="59" spans="1:6" ht="15" customHeight="1">
      <c r="A59" s="1422" t="s">
        <v>1673</v>
      </c>
      <c r="B59" s="177">
        <f>SUM(B60:B61)</f>
        <v>0</v>
      </c>
      <c r="C59" s="177">
        <f>SUM(C60:C61)</f>
        <v>0</v>
      </c>
      <c r="D59" s="177">
        <f>SUM(D60:D61)</f>
        <v>0</v>
      </c>
      <c r="E59" s="177">
        <f>SUM(E60:E61)</f>
        <v>0</v>
      </c>
      <c r="F59" s="80">
        <f t="shared" si="3"/>
        <v>0</v>
      </c>
    </row>
    <row r="60" spans="1:6" ht="15" customHeight="1">
      <c r="A60" s="1422" t="s">
        <v>1681</v>
      </c>
      <c r="B60" s="518"/>
      <c r="C60" s="518"/>
      <c r="D60" s="518"/>
      <c r="E60" s="518"/>
      <c r="F60" s="80">
        <f t="shared" si="3"/>
        <v>0</v>
      </c>
    </row>
    <row r="61" spans="1:6" ht="15" customHeight="1">
      <c r="A61" s="1422" t="s">
        <v>17</v>
      </c>
      <c r="B61" s="518"/>
      <c r="C61" s="518"/>
      <c r="D61" s="518"/>
      <c r="E61" s="518"/>
      <c r="F61" s="80">
        <f t="shared" si="3"/>
        <v>0</v>
      </c>
    </row>
    <row r="62" spans="1:6" ht="15" customHeight="1">
      <c r="A62" s="1422" t="s">
        <v>1677</v>
      </c>
      <c r="B62" s="177">
        <f>SUM(B63:B65)</f>
        <v>0</v>
      </c>
      <c r="C62" s="177">
        <f>SUM(C63:C65)</f>
        <v>0</v>
      </c>
      <c r="D62" s="177">
        <f>SUM(D63:D65)</f>
        <v>0</v>
      </c>
      <c r="E62" s="177">
        <f>SUM(E63:E65)</f>
        <v>0</v>
      </c>
      <c r="F62" s="80">
        <f t="shared" si="3"/>
        <v>0</v>
      </c>
    </row>
    <row r="63" spans="1:6" ht="15" customHeight="1">
      <c r="A63" s="1422" t="s">
        <v>1678</v>
      </c>
      <c r="B63" s="518"/>
      <c r="C63" s="518"/>
      <c r="D63" s="518"/>
      <c r="E63" s="518"/>
      <c r="F63" s="80">
        <f t="shared" si="3"/>
        <v>0</v>
      </c>
    </row>
    <row r="64" spans="1:6" ht="15" customHeight="1">
      <c r="A64" s="1422" t="s">
        <v>1679</v>
      </c>
      <c r="B64" s="518"/>
      <c r="C64" s="518"/>
      <c r="D64" s="518"/>
      <c r="E64" s="518"/>
      <c r="F64" s="80">
        <f t="shared" si="3"/>
        <v>0</v>
      </c>
    </row>
    <row r="65" spans="1:6" ht="15" customHeight="1">
      <c r="A65" s="1422" t="s">
        <v>17</v>
      </c>
      <c r="B65" s="518"/>
      <c r="C65" s="518"/>
      <c r="D65" s="518"/>
      <c r="E65" s="518"/>
      <c r="F65" s="80">
        <f t="shared" si="3"/>
        <v>0</v>
      </c>
    </row>
    <row r="66" spans="1:6" ht="15" customHeight="1">
      <c r="A66" s="1422" t="s">
        <v>1680</v>
      </c>
      <c r="B66" s="177">
        <f>B58+B59-B62</f>
        <v>0</v>
      </c>
      <c r="C66" s="177">
        <f>C58+C59-C62</f>
        <v>0</v>
      </c>
      <c r="D66" s="177">
        <f>D58+D59-D62</f>
        <v>0</v>
      </c>
      <c r="E66" s="177">
        <f>E58+E59-E62</f>
        <v>0</v>
      </c>
      <c r="F66" s="80">
        <f t="shared" si="3"/>
        <v>0</v>
      </c>
    </row>
    <row r="67" spans="1:6" s="663" customFormat="1" ht="15" customHeight="1">
      <c r="A67" s="2977" t="s">
        <v>629</v>
      </c>
      <c r="B67" s="2978"/>
      <c r="C67" s="2978"/>
      <c r="D67" s="2978"/>
      <c r="E67" s="2978"/>
      <c r="F67" s="2979">
        <f t="shared" si="3"/>
        <v>0</v>
      </c>
    </row>
    <row r="68" spans="1:6" ht="15" customHeight="1">
      <c r="A68" s="1422" t="s">
        <v>1682</v>
      </c>
      <c r="B68" s="518"/>
      <c r="C68" s="518"/>
      <c r="D68" s="518"/>
      <c r="E68" s="518"/>
      <c r="F68" s="80">
        <f>SUM(B68:E68)</f>
        <v>0</v>
      </c>
    </row>
    <row r="69" spans="1:6" ht="15" customHeight="1">
      <c r="A69" s="1422" t="s">
        <v>1673</v>
      </c>
      <c r="B69" s="466">
        <f>SUM(B70:B71)</f>
        <v>0</v>
      </c>
      <c r="C69" s="466">
        <f>SUM(C70:C71)</f>
        <v>0</v>
      </c>
      <c r="D69" s="466">
        <f>SUM(D70:D71)</f>
        <v>0</v>
      </c>
      <c r="E69" s="466">
        <f>SUM(E70:E71)</f>
        <v>0</v>
      </c>
      <c r="F69" s="80">
        <f t="shared" ref="F69" si="4">SUM(B69:E69)</f>
        <v>0</v>
      </c>
    </row>
    <row r="70" spans="1:6" ht="15" customHeight="1">
      <c r="A70" s="1422" t="s">
        <v>1683</v>
      </c>
      <c r="B70" s="518"/>
      <c r="C70" s="518"/>
      <c r="D70" s="518"/>
      <c r="E70" s="518"/>
      <c r="F70" s="80">
        <f>SUM(B70:E70)</f>
        <v>0</v>
      </c>
    </row>
    <row r="71" spans="1:6" ht="15" customHeight="1">
      <c r="A71" s="1422" t="s">
        <v>17</v>
      </c>
      <c r="B71" s="518"/>
      <c r="C71" s="518"/>
      <c r="D71" s="518"/>
      <c r="E71" s="518"/>
      <c r="F71" s="80">
        <f>SUM(B71:E71)</f>
        <v>0</v>
      </c>
    </row>
    <row r="72" spans="1:6" ht="15" customHeight="1">
      <c r="A72" s="1422" t="s">
        <v>1677</v>
      </c>
      <c r="B72" s="466">
        <f>SUM(B73:B75)</f>
        <v>0</v>
      </c>
      <c r="C72" s="466">
        <f>SUM(C73:C75)</f>
        <v>0</v>
      </c>
      <c r="D72" s="466">
        <f>SUM(D73:D75)</f>
        <v>0</v>
      </c>
      <c r="E72" s="466">
        <f>SUM(E73:E75)</f>
        <v>0</v>
      </c>
      <c r="F72" s="80">
        <f t="shared" ref="F72" si="5">SUM(B72:E72)</f>
        <v>0</v>
      </c>
    </row>
    <row r="73" spans="1:6" ht="15" customHeight="1">
      <c r="A73" s="1422" t="s">
        <v>1678</v>
      </c>
      <c r="B73" s="518"/>
      <c r="C73" s="518"/>
      <c r="D73" s="518"/>
      <c r="E73" s="518"/>
      <c r="F73" s="80">
        <f>SUM(B73:E73)</f>
        <v>0</v>
      </c>
    </row>
    <row r="74" spans="1:6" ht="15" customHeight="1">
      <c r="A74" s="1422" t="s">
        <v>1679</v>
      </c>
      <c r="B74" s="518"/>
      <c r="C74" s="518"/>
      <c r="D74" s="518"/>
      <c r="E74" s="518"/>
      <c r="F74" s="80">
        <f>SUM(B74:E74)</f>
        <v>0</v>
      </c>
    </row>
    <row r="75" spans="1:6" ht="15" customHeight="1">
      <c r="A75" s="1422" t="s">
        <v>17</v>
      </c>
      <c r="B75" s="518"/>
      <c r="C75" s="518"/>
      <c r="D75" s="518"/>
      <c r="E75" s="518"/>
      <c r="F75" s="80">
        <f>SUM(B75:E75)</f>
        <v>0</v>
      </c>
    </row>
    <row r="76" spans="1:6" ht="15" customHeight="1">
      <c r="A76" s="1422" t="s">
        <v>1680</v>
      </c>
      <c r="B76" s="466">
        <f>B68+B69-B72</f>
        <v>0</v>
      </c>
      <c r="C76" s="466">
        <f>C68+C69-C72</f>
        <v>0</v>
      </c>
      <c r="D76" s="466">
        <f>D68+D69-D72</f>
        <v>0</v>
      </c>
      <c r="E76" s="466">
        <f>E68+E69-E72</f>
        <v>0</v>
      </c>
      <c r="F76" s="80">
        <f t="shared" ref="F76:F79" si="6">SUM(B76:E76)</f>
        <v>0</v>
      </c>
    </row>
    <row r="77" spans="1:6" s="663" customFormat="1" ht="15" customHeight="1">
      <c r="A77" s="2977" t="s">
        <v>630</v>
      </c>
      <c r="B77" s="2978"/>
      <c r="C77" s="2978"/>
      <c r="D77" s="2978"/>
      <c r="E77" s="2978"/>
      <c r="F77" s="2979">
        <f t="shared" si="6"/>
        <v>0</v>
      </c>
    </row>
    <row r="78" spans="1:6" ht="15" customHeight="1">
      <c r="A78" s="1422" t="s">
        <v>1684</v>
      </c>
      <c r="B78" s="466">
        <f>B56-B66-B76</f>
        <v>0</v>
      </c>
      <c r="C78" s="466">
        <f>C56-C66-C76</f>
        <v>0</v>
      </c>
      <c r="D78" s="466">
        <f>D56-D66-D76</f>
        <v>0</v>
      </c>
      <c r="E78" s="466">
        <f>E56-E66-E76</f>
        <v>0</v>
      </c>
      <c r="F78" s="80">
        <f t="shared" si="6"/>
        <v>0</v>
      </c>
    </row>
    <row r="79" spans="1:6" ht="15" customHeight="1">
      <c r="A79" s="1422" t="s">
        <v>1685</v>
      </c>
      <c r="B79" s="466">
        <f>B46-B58-B68</f>
        <v>0</v>
      </c>
      <c r="C79" s="466">
        <f>C46-C58-C68</f>
        <v>0</v>
      </c>
      <c r="D79" s="466">
        <f>D46-D58-D68</f>
        <v>0</v>
      </c>
      <c r="E79" s="466">
        <f>E46-E58-E68</f>
        <v>0</v>
      </c>
      <c r="F79" s="80">
        <f t="shared" si="6"/>
        <v>0</v>
      </c>
    </row>
    <row r="80" spans="1:6" ht="15" customHeight="1">
      <c r="A80" s="2974" t="s">
        <v>2225</v>
      </c>
      <c r="B80" s="2975"/>
      <c r="C80" s="2975"/>
      <c r="D80" s="2975"/>
      <c r="E80" s="2975"/>
      <c r="F80" s="2976"/>
    </row>
    <row r="81" spans="1:6" ht="15" customHeight="1">
      <c r="A81" s="2977" t="s">
        <v>627</v>
      </c>
      <c r="B81" s="2978"/>
      <c r="C81" s="2978"/>
      <c r="D81" s="2978"/>
      <c r="E81" s="2978"/>
      <c r="F81" s="2979"/>
    </row>
    <row r="82" spans="1:6" ht="15" customHeight="1">
      <c r="A82" s="1422" t="s">
        <v>1672</v>
      </c>
      <c r="B82" s="466">
        <f>B10+B46</f>
        <v>0</v>
      </c>
      <c r="C82" s="466">
        <f t="shared" ref="C82:E82" si="7">C10+C46</f>
        <v>0</v>
      </c>
      <c r="D82" s="466">
        <f t="shared" si="7"/>
        <v>0</v>
      </c>
      <c r="E82" s="466">
        <f t="shared" si="7"/>
        <v>0</v>
      </c>
      <c r="F82" s="80">
        <f>SUM(B82:E82)</f>
        <v>0</v>
      </c>
    </row>
    <row r="83" spans="1:6" ht="15" customHeight="1">
      <c r="A83" s="1422" t="s">
        <v>1673</v>
      </c>
      <c r="B83" s="466">
        <f>SUM(B84:B87)</f>
        <v>0</v>
      </c>
      <c r="C83" s="466">
        <f>SUM(C84:C87)</f>
        <v>0</v>
      </c>
      <c r="D83" s="466">
        <f>SUM(D84:D87)</f>
        <v>0</v>
      </c>
      <c r="E83" s="466">
        <f>SUM(E84:E87)</f>
        <v>0</v>
      </c>
      <c r="F83" s="80">
        <f t="shared" ref="F83" si="8">SUM(B83:E83)</f>
        <v>0</v>
      </c>
    </row>
    <row r="84" spans="1:6" ht="15" customHeight="1">
      <c r="A84" s="1422" t="s">
        <v>1674</v>
      </c>
      <c r="B84" s="466">
        <f t="shared" ref="B84:E84" si="9">B12+B48</f>
        <v>0</v>
      </c>
      <c r="C84" s="466">
        <f t="shared" si="9"/>
        <v>0</v>
      </c>
      <c r="D84" s="466">
        <f t="shared" si="9"/>
        <v>0</v>
      </c>
      <c r="E84" s="466">
        <f t="shared" si="9"/>
        <v>0</v>
      </c>
      <c r="F84" s="80">
        <f>SUM(B84:E84)</f>
        <v>0</v>
      </c>
    </row>
    <row r="85" spans="1:6" ht="15" customHeight="1">
      <c r="A85" s="1423" t="s">
        <v>1675</v>
      </c>
      <c r="B85" s="466">
        <f t="shared" ref="B85:E85" si="10">B13+B49</f>
        <v>0</v>
      </c>
      <c r="C85" s="466">
        <f t="shared" si="10"/>
        <v>0</v>
      </c>
      <c r="D85" s="466">
        <f t="shared" si="10"/>
        <v>0</v>
      </c>
      <c r="E85" s="466">
        <f t="shared" si="10"/>
        <v>0</v>
      </c>
      <c r="F85" s="80">
        <f t="shared" ref="F85" si="11">SUM(B85:E85)</f>
        <v>0</v>
      </c>
    </row>
    <row r="86" spans="1:6" ht="15" customHeight="1">
      <c r="A86" s="1422" t="s">
        <v>1676</v>
      </c>
      <c r="B86" s="466">
        <f t="shared" ref="B86:E86" si="12">B14+B50</f>
        <v>0</v>
      </c>
      <c r="C86" s="466">
        <f t="shared" si="12"/>
        <v>0</v>
      </c>
      <c r="D86" s="466">
        <f t="shared" si="12"/>
        <v>0</v>
      </c>
      <c r="E86" s="466">
        <f t="shared" si="12"/>
        <v>0</v>
      </c>
      <c r="F86" s="80">
        <f>SUM(B86:E86)</f>
        <v>0</v>
      </c>
    </row>
    <row r="87" spans="1:6" ht="15" customHeight="1">
      <c r="A87" s="1422" t="s">
        <v>17</v>
      </c>
      <c r="B87" s="466">
        <f t="shared" ref="B87:E87" si="13">B15+B51</f>
        <v>0</v>
      </c>
      <c r="C87" s="466">
        <f t="shared" si="13"/>
        <v>0</v>
      </c>
      <c r="D87" s="466">
        <f t="shared" si="13"/>
        <v>0</v>
      </c>
      <c r="E87" s="466">
        <f t="shared" si="13"/>
        <v>0</v>
      </c>
      <c r="F87" s="80">
        <f>SUM(B87:E87)</f>
        <v>0</v>
      </c>
    </row>
    <row r="88" spans="1:6" ht="15" customHeight="1">
      <c r="A88" s="1422" t="s">
        <v>1677</v>
      </c>
      <c r="B88" s="466">
        <f>SUM(B89:B91)</f>
        <v>0</v>
      </c>
      <c r="C88" s="466">
        <f>SUM(C89:C91)</f>
        <v>0</v>
      </c>
      <c r="D88" s="466">
        <f>SUM(D89:D91)</f>
        <v>0</v>
      </c>
      <c r="E88" s="466">
        <f>SUM(E89:E91)</f>
        <v>0</v>
      </c>
      <c r="F88" s="80">
        <f t="shared" ref="F88:F103" si="14">SUM(B88:E88)</f>
        <v>0</v>
      </c>
    </row>
    <row r="89" spans="1:6" ht="15" customHeight="1">
      <c r="A89" s="1422" t="s">
        <v>1678</v>
      </c>
      <c r="B89" s="466">
        <f t="shared" ref="B89:E89" si="15">B17+B53</f>
        <v>0</v>
      </c>
      <c r="C89" s="466">
        <f t="shared" si="15"/>
        <v>0</v>
      </c>
      <c r="D89" s="466">
        <f t="shared" si="15"/>
        <v>0</v>
      </c>
      <c r="E89" s="466">
        <f t="shared" si="15"/>
        <v>0</v>
      </c>
      <c r="F89" s="80">
        <f t="shared" si="14"/>
        <v>0</v>
      </c>
    </row>
    <row r="90" spans="1:6" ht="15" customHeight="1">
      <c r="A90" s="1422" t="s">
        <v>1679</v>
      </c>
      <c r="B90" s="466">
        <f t="shared" ref="B90:E90" si="16">B18+B54</f>
        <v>0</v>
      </c>
      <c r="C90" s="466">
        <f t="shared" si="16"/>
        <v>0</v>
      </c>
      <c r="D90" s="466">
        <f t="shared" si="16"/>
        <v>0</v>
      </c>
      <c r="E90" s="466">
        <f t="shared" si="16"/>
        <v>0</v>
      </c>
      <c r="F90" s="80">
        <f t="shared" si="14"/>
        <v>0</v>
      </c>
    </row>
    <row r="91" spans="1:6" ht="15" customHeight="1">
      <c r="A91" s="1422" t="s">
        <v>17</v>
      </c>
      <c r="B91" s="466">
        <f t="shared" ref="B91:E91" si="17">B19+B55</f>
        <v>0</v>
      </c>
      <c r="C91" s="466">
        <f t="shared" si="17"/>
        <v>0</v>
      </c>
      <c r="D91" s="466">
        <f t="shared" si="17"/>
        <v>0</v>
      </c>
      <c r="E91" s="466">
        <f t="shared" si="17"/>
        <v>0</v>
      </c>
      <c r="F91" s="80">
        <f t="shared" si="14"/>
        <v>0</v>
      </c>
    </row>
    <row r="92" spans="1:6" ht="15" customHeight="1">
      <c r="A92" s="1422" t="s">
        <v>1680</v>
      </c>
      <c r="B92" s="466">
        <f>B82+B83-B88</f>
        <v>0</v>
      </c>
      <c r="C92" s="466">
        <f>C82+C83-C88</f>
        <v>0</v>
      </c>
      <c r="D92" s="466">
        <f>D82+D83-D88</f>
        <v>0</v>
      </c>
      <c r="E92" s="466">
        <f>E82+E83-E88</f>
        <v>0</v>
      </c>
      <c r="F92" s="80">
        <f t="shared" si="14"/>
        <v>0</v>
      </c>
    </row>
    <row r="93" spans="1:6" s="663" customFormat="1" ht="15" customHeight="1">
      <c r="A93" s="2977" t="s">
        <v>628</v>
      </c>
      <c r="B93" s="2978"/>
      <c r="C93" s="2978"/>
      <c r="D93" s="2978"/>
      <c r="E93" s="2978"/>
      <c r="F93" s="2979">
        <f t="shared" si="14"/>
        <v>0</v>
      </c>
    </row>
    <row r="94" spans="1:6" ht="15" customHeight="1">
      <c r="A94" s="1422" t="s">
        <v>1672</v>
      </c>
      <c r="B94" s="466">
        <f t="shared" ref="B94:E94" si="18">B22+B58</f>
        <v>0</v>
      </c>
      <c r="C94" s="466">
        <f t="shared" si="18"/>
        <v>0</v>
      </c>
      <c r="D94" s="466">
        <f t="shared" si="18"/>
        <v>0</v>
      </c>
      <c r="E94" s="466">
        <f t="shared" si="18"/>
        <v>0</v>
      </c>
      <c r="F94" s="80">
        <f t="shared" si="14"/>
        <v>0</v>
      </c>
    </row>
    <row r="95" spans="1:6" ht="15" customHeight="1">
      <c r="A95" s="1422" t="s">
        <v>1673</v>
      </c>
      <c r="B95" s="466">
        <f>SUM(B96:B97)</f>
        <v>0</v>
      </c>
      <c r="C95" s="466">
        <f>SUM(C96:C97)</f>
        <v>0</v>
      </c>
      <c r="D95" s="466">
        <f>SUM(D96:D97)</f>
        <v>0</v>
      </c>
      <c r="E95" s="466">
        <f>SUM(E96:E97)</f>
        <v>0</v>
      </c>
      <c r="F95" s="80">
        <f t="shared" si="14"/>
        <v>0</v>
      </c>
    </row>
    <row r="96" spans="1:6" ht="15" customHeight="1">
      <c r="A96" s="1422" t="s">
        <v>1681</v>
      </c>
      <c r="B96" s="466">
        <f t="shared" ref="B96:E96" si="19">B24+B60</f>
        <v>0</v>
      </c>
      <c r="C96" s="466">
        <f t="shared" si="19"/>
        <v>0</v>
      </c>
      <c r="D96" s="466">
        <f t="shared" si="19"/>
        <v>0</v>
      </c>
      <c r="E96" s="466">
        <f t="shared" si="19"/>
        <v>0</v>
      </c>
      <c r="F96" s="80">
        <f t="shared" si="14"/>
        <v>0</v>
      </c>
    </row>
    <row r="97" spans="1:6" ht="15" customHeight="1">
      <c r="A97" s="1422" t="s">
        <v>17</v>
      </c>
      <c r="B97" s="466">
        <f t="shared" ref="B97:E97" si="20">B25+B61</f>
        <v>0</v>
      </c>
      <c r="C97" s="466">
        <f t="shared" si="20"/>
        <v>0</v>
      </c>
      <c r="D97" s="466">
        <f t="shared" si="20"/>
        <v>0</v>
      </c>
      <c r="E97" s="466">
        <f t="shared" si="20"/>
        <v>0</v>
      </c>
      <c r="F97" s="80">
        <f t="shared" si="14"/>
        <v>0</v>
      </c>
    </row>
    <row r="98" spans="1:6" ht="15" customHeight="1">
      <c r="A98" s="1422" t="s">
        <v>1677</v>
      </c>
      <c r="B98" s="466">
        <f>SUM(B99:B101)</f>
        <v>0</v>
      </c>
      <c r="C98" s="466">
        <f>SUM(C99:C101)</f>
        <v>0</v>
      </c>
      <c r="D98" s="466">
        <f>SUM(D99:D101)</f>
        <v>0</v>
      </c>
      <c r="E98" s="466">
        <f>SUM(E99:E101)</f>
        <v>0</v>
      </c>
      <c r="F98" s="80">
        <f t="shared" si="14"/>
        <v>0</v>
      </c>
    </row>
    <row r="99" spans="1:6" ht="15" customHeight="1">
      <c r="A99" s="1422" t="s">
        <v>1678</v>
      </c>
      <c r="B99" s="466">
        <f t="shared" ref="B99:E99" si="21">B27+B63</f>
        <v>0</v>
      </c>
      <c r="C99" s="466">
        <f t="shared" si="21"/>
        <v>0</v>
      </c>
      <c r="D99" s="466">
        <f t="shared" si="21"/>
        <v>0</v>
      </c>
      <c r="E99" s="466">
        <f t="shared" si="21"/>
        <v>0</v>
      </c>
      <c r="F99" s="80">
        <f t="shared" si="14"/>
        <v>0</v>
      </c>
    </row>
    <row r="100" spans="1:6" ht="15" customHeight="1">
      <c r="A100" s="1422" t="s">
        <v>1679</v>
      </c>
      <c r="B100" s="466">
        <f t="shared" ref="B100:E100" si="22">B28+B64</f>
        <v>0</v>
      </c>
      <c r="C100" s="466">
        <f t="shared" si="22"/>
        <v>0</v>
      </c>
      <c r="D100" s="466">
        <f t="shared" si="22"/>
        <v>0</v>
      </c>
      <c r="E100" s="466">
        <f t="shared" si="22"/>
        <v>0</v>
      </c>
      <c r="F100" s="80">
        <f t="shared" si="14"/>
        <v>0</v>
      </c>
    </row>
    <row r="101" spans="1:6" ht="15" customHeight="1">
      <c r="A101" s="1422" t="s">
        <v>17</v>
      </c>
      <c r="B101" s="466">
        <f t="shared" ref="B101:E101" si="23">B29+B65</f>
        <v>0</v>
      </c>
      <c r="C101" s="466">
        <f t="shared" si="23"/>
        <v>0</v>
      </c>
      <c r="D101" s="466">
        <f t="shared" si="23"/>
        <v>0</v>
      </c>
      <c r="E101" s="466">
        <f t="shared" si="23"/>
        <v>0</v>
      </c>
      <c r="F101" s="80">
        <f t="shared" si="14"/>
        <v>0</v>
      </c>
    </row>
    <row r="102" spans="1:6" ht="15" customHeight="1">
      <c r="A102" s="1422" t="s">
        <v>1680</v>
      </c>
      <c r="B102" s="466">
        <f>B94+B95-B98</f>
        <v>0</v>
      </c>
      <c r="C102" s="466">
        <f>C94+C95-C98</f>
        <v>0</v>
      </c>
      <c r="D102" s="466">
        <f>D94+D95-D98</f>
        <v>0</v>
      </c>
      <c r="E102" s="466">
        <f>E94+E95-E98</f>
        <v>0</v>
      </c>
      <c r="F102" s="80">
        <f t="shared" si="14"/>
        <v>0</v>
      </c>
    </row>
    <row r="103" spans="1:6" s="663" customFormat="1" ht="15" customHeight="1">
      <c r="A103" s="2977" t="s">
        <v>629</v>
      </c>
      <c r="B103" s="2978"/>
      <c r="C103" s="2978"/>
      <c r="D103" s="2978"/>
      <c r="E103" s="2978"/>
      <c r="F103" s="2979">
        <f t="shared" si="14"/>
        <v>0</v>
      </c>
    </row>
    <row r="104" spans="1:6" ht="15" customHeight="1">
      <c r="A104" s="1422" t="s">
        <v>1682</v>
      </c>
      <c r="B104" s="466">
        <f t="shared" ref="B104:E104" si="24">B32+B68</f>
        <v>0</v>
      </c>
      <c r="C104" s="466">
        <f t="shared" si="24"/>
        <v>0</v>
      </c>
      <c r="D104" s="466">
        <f t="shared" si="24"/>
        <v>0</v>
      </c>
      <c r="E104" s="466">
        <f t="shared" si="24"/>
        <v>0</v>
      </c>
      <c r="F104" s="80">
        <f>SUM(B104:E104)</f>
        <v>0</v>
      </c>
    </row>
    <row r="105" spans="1:6" ht="15" customHeight="1">
      <c r="A105" s="1422" t="s">
        <v>1673</v>
      </c>
      <c r="B105" s="466">
        <f>SUM(B106:B107)</f>
        <v>0</v>
      </c>
      <c r="C105" s="466">
        <f>SUM(C106:C107)</f>
        <v>0</v>
      </c>
      <c r="D105" s="466">
        <f>SUM(D106:D107)</f>
        <v>0</v>
      </c>
      <c r="E105" s="466">
        <f>SUM(E106:E107)</f>
        <v>0</v>
      </c>
      <c r="F105" s="80">
        <f t="shared" ref="F105" si="25">SUM(B105:E105)</f>
        <v>0</v>
      </c>
    </row>
    <row r="106" spans="1:6" ht="15" customHeight="1">
      <c r="A106" s="1422" t="s">
        <v>1683</v>
      </c>
      <c r="B106" s="466">
        <f t="shared" ref="B106:E106" si="26">B34+B70</f>
        <v>0</v>
      </c>
      <c r="C106" s="466">
        <f t="shared" si="26"/>
        <v>0</v>
      </c>
      <c r="D106" s="466">
        <f t="shared" si="26"/>
        <v>0</v>
      </c>
      <c r="E106" s="466">
        <f t="shared" si="26"/>
        <v>0</v>
      </c>
      <c r="F106" s="80">
        <f>SUM(B106:E106)</f>
        <v>0</v>
      </c>
    </row>
    <row r="107" spans="1:6" ht="15" customHeight="1">
      <c r="A107" s="1422" t="s">
        <v>17</v>
      </c>
      <c r="B107" s="466">
        <f t="shared" ref="B107:E107" si="27">B35+B71</f>
        <v>0</v>
      </c>
      <c r="C107" s="466">
        <f t="shared" si="27"/>
        <v>0</v>
      </c>
      <c r="D107" s="466">
        <f t="shared" si="27"/>
        <v>0</v>
      </c>
      <c r="E107" s="466">
        <f t="shared" si="27"/>
        <v>0</v>
      </c>
      <c r="F107" s="80">
        <f>SUM(B107:E107)</f>
        <v>0</v>
      </c>
    </row>
    <row r="108" spans="1:6" ht="15" customHeight="1">
      <c r="A108" s="1422" t="s">
        <v>1677</v>
      </c>
      <c r="B108" s="466">
        <f>SUM(B109:B111)</f>
        <v>0</v>
      </c>
      <c r="C108" s="466">
        <f>SUM(C109:C111)</f>
        <v>0</v>
      </c>
      <c r="D108" s="466">
        <f>SUM(D109:D111)</f>
        <v>0</v>
      </c>
      <c r="E108" s="466">
        <f>SUM(E109:E111)</f>
        <v>0</v>
      </c>
      <c r="F108" s="80">
        <f t="shared" ref="F108" si="28">SUM(B108:E108)</f>
        <v>0</v>
      </c>
    </row>
    <row r="109" spans="1:6" ht="15" customHeight="1">
      <c r="A109" s="1422" t="s">
        <v>1678</v>
      </c>
      <c r="B109" s="466">
        <f t="shared" ref="B109:E109" si="29">B37+B73</f>
        <v>0</v>
      </c>
      <c r="C109" s="466">
        <f t="shared" si="29"/>
        <v>0</v>
      </c>
      <c r="D109" s="466">
        <f t="shared" si="29"/>
        <v>0</v>
      </c>
      <c r="E109" s="466">
        <f t="shared" si="29"/>
        <v>0</v>
      </c>
      <c r="F109" s="80">
        <f>SUM(B109:E109)</f>
        <v>0</v>
      </c>
    </row>
    <row r="110" spans="1:6" ht="15" customHeight="1">
      <c r="A110" s="1422" t="s">
        <v>1679</v>
      </c>
      <c r="B110" s="466">
        <f t="shared" ref="B110:E110" si="30">B38+B74</f>
        <v>0</v>
      </c>
      <c r="C110" s="466">
        <f t="shared" si="30"/>
        <v>0</v>
      </c>
      <c r="D110" s="466">
        <f t="shared" si="30"/>
        <v>0</v>
      </c>
      <c r="E110" s="466">
        <f t="shared" si="30"/>
        <v>0</v>
      </c>
      <c r="F110" s="80">
        <f>SUM(B110:E110)</f>
        <v>0</v>
      </c>
    </row>
    <row r="111" spans="1:6" ht="15" customHeight="1">
      <c r="A111" s="1422" t="s">
        <v>17</v>
      </c>
      <c r="B111" s="466">
        <f t="shared" ref="B111:E111" si="31">B39+B75</f>
        <v>0</v>
      </c>
      <c r="C111" s="466">
        <f t="shared" si="31"/>
        <v>0</v>
      </c>
      <c r="D111" s="466">
        <f t="shared" si="31"/>
        <v>0</v>
      </c>
      <c r="E111" s="466">
        <f t="shared" si="31"/>
        <v>0</v>
      </c>
      <c r="F111" s="80">
        <f>SUM(B111:E111)</f>
        <v>0</v>
      </c>
    </row>
    <row r="112" spans="1:6" ht="15" customHeight="1">
      <c r="A112" s="1422" t="s">
        <v>1680</v>
      </c>
      <c r="B112" s="466">
        <f>B104+B105-B108</f>
        <v>0</v>
      </c>
      <c r="C112" s="466">
        <f>C104+C105-C108</f>
        <v>0</v>
      </c>
      <c r="D112" s="466">
        <f>D104+D105-D108</f>
        <v>0</v>
      </c>
      <c r="E112" s="466">
        <f>E104+E105-E108</f>
        <v>0</v>
      </c>
      <c r="F112" s="80">
        <f t="shared" ref="F112:F114" si="32">SUM(B112:E112)</f>
        <v>0</v>
      </c>
    </row>
    <row r="113" spans="1:6" s="663" customFormat="1" ht="15" customHeight="1">
      <c r="A113" s="2977" t="s">
        <v>630</v>
      </c>
      <c r="B113" s="2978"/>
      <c r="C113" s="2978"/>
      <c r="D113" s="2978"/>
      <c r="E113" s="2978"/>
      <c r="F113" s="2979">
        <f t="shared" si="32"/>
        <v>0</v>
      </c>
    </row>
    <row r="114" spans="1:6" ht="15" customHeight="1">
      <c r="A114" s="1422" t="s">
        <v>1684</v>
      </c>
      <c r="B114" s="466">
        <f>B92-B102-B112</f>
        <v>0</v>
      </c>
      <c r="C114" s="466">
        <f>C92-C102-C112</f>
        <v>0</v>
      </c>
      <c r="D114" s="466">
        <f>D92-D102-D112</f>
        <v>0</v>
      </c>
      <c r="E114" s="466">
        <f>E92-E102-E112</f>
        <v>0</v>
      </c>
      <c r="F114" s="80">
        <f t="shared" si="32"/>
        <v>0</v>
      </c>
    </row>
    <row r="115" spans="1:6" ht="15" customHeight="1">
      <c r="A115" s="1422" t="s">
        <v>1685</v>
      </c>
      <c r="B115" s="466">
        <f>B82-B94-B104</f>
        <v>0</v>
      </c>
      <c r="C115" s="466">
        <f>C82-C94-C104</f>
        <v>0</v>
      </c>
      <c r="D115" s="466">
        <f>D82-D94-D104</f>
        <v>0</v>
      </c>
      <c r="E115" s="466">
        <f>E82-E94-E104</f>
        <v>0</v>
      </c>
      <c r="F115" s="80">
        <f>SUM(B115:E115)</f>
        <v>0</v>
      </c>
    </row>
    <row r="116" spans="1:6" ht="15" customHeight="1" thickBot="1">
      <c r="A116" s="1424" t="s">
        <v>7</v>
      </c>
      <c r="B116" s="229"/>
      <c r="C116" s="229"/>
      <c r="D116" s="229"/>
      <c r="E116" s="229"/>
      <c r="F116" s="326"/>
    </row>
    <row r="117" spans="1:6" ht="15" customHeight="1">
      <c r="A117" s="322" t="s">
        <v>178</v>
      </c>
    </row>
    <row r="118" spans="1:6" ht="15" customHeight="1">
      <c r="A118" s="322" t="s">
        <v>259</v>
      </c>
    </row>
    <row r="119" spans="1:6" ht="15" customHeight="1">
      <c r="A119" s="322" t="s">
        <v>234</v>
      </c>
    </row>
  </sheetData>
  <mergeCells count="16">
    <mergeCell ref="A41:F41"/>
    <mergeCell ref="A2:F2"/>
    <mergeCell ref="A7:F7"/>
    <mergeCell ref="A9:F9"/>
    <mergeCell ref="A21:F21"/>
    <mergeCell ref="A31:F31"/>
    <mergeCell ref="A45:F45"/>
    <mergeCell ref="A57:F57"/>
    <mergeCell ref="A67:F67"/>
    <mergeCell ref="A77:F77"/>
    <mergeCell ref="A44:F44"/>
    <mergeCell ref="A80:F80"/>
    <mergeCell ref="A81:F81"/>
    <mergeCell ref="A93:F93"/>
    <mergeCell ref="A103:F103"/>
    <mergeCell ref="A113:F113"/>
  </mergeCells>
  <phoneticPr fontId="5" type="noConversion"/>
  <printOptions horizontalCentered="1"/>
  <pageMargins left="0.70866141732283472" right="0.70866141732283472" top="0.74803149606299213" bottom="0.74803149606299213" header="0.31496062992125984" footer="0.31496062992125984"/>
  <pageSetup paperSize="9" scale="86" fitToHeight="0" orientation="portrait" blackAndWhite="1" verticalDpi="1200" r:id="rId1"/>
  <headerFooter alignWithMargins="0"/>
  <rowBreaks count="2" manualBreakCount="2">
    <brk id="43" max="5" man="1"/>
    <brk id="79" max="5" man="1"/>
  </rowBreaks>
  <legacyDrawingHF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70C0"/>
    <pageSetUpPr fitToPage="1"/>
  </sheetPr>
  <dimension ref="A1:F26"/>
  <sheetViews>
    <sheetView showZeros="0" view="pageBreakPreview" zoomScaleSheetLayoutView="100" workbookViewId="0">
      <selection activeCell="I17" sqref="I17"/>
    </sheetView>
  </sheetViews>
  <sheetFormatPr defaultColWidth="9.140625" defaultRowHeight="12" customHeight="1"/>
  <cols>
    <col min="1" max="1" width="32.140625" style="322" customWidth="1"/>
    <col min="2" max="2" width="12.7109375" style="322" customWidth="1"/>
    <col min="3" max="3" width="15.28515625" style="322" customWidth="1"/>
    <col min="4" max="4" width="14.42578125" style="322" customWidth="1"/>
    <col min="5" max="5" width="13.85546875" style="322" customWidth="1"/>
    <col min="6" max="6" width="16" style="322" customWidth="1"/>
    <col min="7" max="16384" width="9.140625" style="322"/>
  </cols>
  <sheetData>
    <row r="1" spans="1:6" s="640" customFormat="1" ht="15" customHeight="1">
      <c r="A1" s="2691" t="str">
        <f>HYPERLINK("#资产表审定!A1","返回资产表审定")</f>
        <v>返回资产表审定</v>
      </c>
      <c r="B1" s="2692" t="str">
        <f>HYPERLINK("#资产表原报!A1","返回资产表原报")</f>
        <v>返回资产表原报</v>
      </c>
    </row>
    <row r="2" spans="1:6" s="654" customFormat="1" ht="30" customHeight="1">
      <c r="A2" s="658" t="s">
        <v>1249</v>
      </c>
      <c r="B2" s="658"/>
      <c r="C2" s="658"/>
      <c r="D2" s="658"/>
      <c r="E2" s="658"/>
      <c r="F2" s="658"/>
    </row>
    <row r="3" spans="1:6" s="664" customFormat="1" ht="11.25">
      <c r="A3" s="956"/>
      <c r="B3" s="956"/>
      <c r="C3" s="956"/>
      <c r="D3" s="1396"/>
      <c r="E3" s="1396"/>
      <c r="F3" s="1397" t="str">
        <f>"单位："&amp;表头!$C$5</f>
        <v>单位：人民币元</v>
      </c>
    </row>
    <row r="4" spans="1:6" s="958" customFormat="1">
      <c r="A4" s="1155" t="str">
        <f>"客户："&amp;表头!C3</f>
        <v>客户：</v>
      </c>
      <c r="B4" s="1372"/>
      <c r="C4" s="948" t="str">
        <f>"编制人员："&amp;表头!$C$6</f>
        <v>编制人员：</v>
      </c>
      <c r="D4" s="1396"/>
      <c r="E4" s="957" t="s">
        <v>1460</v>
      </c>
      <c r="F4" s="2026" t="s">
        <v>73</v>
      </c>
    </row>
    <row r="5" spans="1:6" s="958" customFormat="1" ht="11.25">
      <c r="A5" s="1155" t="str">
        <f>"报表截止日："&amp;TEXT(表头!C4,"yyyy-mm-dd")</f>
        <v>报表截止日：2019-12-31</v>
      </c>
      <c r="B5" s="1372"/>
      <c r="C5" s="948" t="str">
        <f>"会计主管："&amp;表头!$C$7</f>
        <v>会计主管：</v>
      </c>
      <c r="D5" s="1396"/>
      <c r="E5" s="957" t="s">
        <v>1461</v>
      </c>
      <c r="F5" s="955"/>
    </row>
    <row r="6" spans="1:6" s="664" customFormat="1" ht="14.85" customHeight="1">
      <c r="A6" s="1337"/>
      <c r="B6" s="1337"/>
      <c r="C6" s="1337"/>
      <c r="D6" s="1337"/>
      <c r="E6" s="957"/>
      <c r="F6" s="955"/>
    </row>
    <row r="7" spans="1:6" s="663" customFormat="1" ht="15" customHeight="1" thickBot="1">
      <c r="A7" s="2981" t="s">
        <v>1686</v>
      </c>
      <c r="B7" s="2982"/>
      <c r="C7" s="2982"/>
      <c r="D7" s="2982"/>
      <c r="E7" s="2982"/>
      <c r="F7" s="2983"/>
    </row>
    <row r="8" spans="1:6" s="663" customFormat="1" ht="11.25">
      <c r="A8" s="2377" t="s">
        <v>502</v>
      </c>
      <c r="B8" s="2378" t="s">
        <v>626</v>
      </c>
      <c r="C8" s="2378" t="s">
        <v>485</v>
      </c>
      <c r="D8" s="2378" t="s">
        <v>33</v>
      </c>
      <c r="E8" s="2378" t="s">
        <v>17</v>
      </c>
      <c r="F8" s="1673" t="s">
        <v>631</v>
      </c>
    </row>
    <row r="9" spans="1:6" ht="15" customHeight="1">
      <c r="A9" s="1422" t="s">
        <v>632</v>
      </c>
      <c r="B9" s="132"/>
      <c r="C9" s="132"/>
      <c r="D9" s="132"/>
      <c r="E9" s="132"/>
      <c r="F9" s="80">
        <f>SUM(B9:E9)</f>
        <v>0</v>
      </c>
    </row>
    <row r="10" spans="1:6" ht="15" customHeight="1">
      <c r="A10" s="1422" t="s">
        <v>1004</v>
      </c>
      <c r="B10" s="1163"/>
      <c r="C10" s="1163"/>
      <c r="D10" s="1163"/>
      <c r="E10" s="1163"/>
      <c r="F10" s="80">
        <f>SUM(B10:E10)</f>
        <v>0</v>
      </c>
    </row>
    <row r="11" spans="1:6" ht="15" customHeight="1">
      <c r="A11" s="1422" t="s">
        <v>982</v>
      </c>
      <c r="B11" s="1328">
        <f>B9+B10</f>
        <v>0</v>
      </c>
      <c r="C11" s="1328">
        <f>C9+C10</f>
        <v>0</v>
      </c>
      <c r="D11" s="1328">
        <f>D9+D10</f>
        <v>0</v>
      </c>
      <c r="E11" s="1328">
        <f>E9+E10</f>
        <v>0</v>
      </c>
      <c r="F11" s="2043">
        <f>SUM(B11:E11)</f>
        <v>0</v>
      </c>
    </row>
    <row r="12" spans="1:6" ht="15" customHeight="1">
      <c r="A12" s="1422" t="s">
        <v>633</v>
      </c>
      <c r="B12" s="2729"/>
      <c r="C12" s="2729"/>
      <c r="D12" s="2729"/>
      <c r="E12" s="2729"/>
      <c r="F12" s="80"/>
    </row>
    <row r="13" spans="1:6" ht="15" customHeight="1">
      <c r="A13" s="1422" t="s">
        <v>634</v>
      </c>
      <c r="B13" s="132"/>
      <c r="C13" s="132"/>
      <c r="D13" s="132"/>
      <c r="E13" s="132"/>
      <c r="F13" s="80">
        <f>SUM(B13:E13)</f>
        <v>0</v>
      </c>
    </row>
    <row r="14" spans="1:6" ht="15" customHeight="1">
      <c r="A14" s="1422" t="s">
        <v>2051</v>
      </c>
      <c r="B14" s="132"/>
      <c r="C14" s="132"/>
      <c r="D14" s="132"/>
      <c r="E14" s="132"/>
      <c r="F14" s="80">
        <f t="shared" ref="F14:F19" si="0">SUM(B14:E14)</f>
        <v>0</v>
      </c>
    </row>
    <row r="15" spans="1:6" ht="15" customHeight="1">
      <c r="A15" s="1422" t="s">
        <v>2052</v>
      </c>
      <c r="B15" s="132"/>
      <c r="C15" s="132"/>
      <c r="D15" s="132"/>
      <c r="E15" s="132"/>
      <c r="F15" s="80">
        <f t="shared" si="0"/>
        <v>0</v>
      </c>
    </row>
    <row r="16" spans="1:6" ht="15" customHeight="1">
      <c r="A16" s="1422" t="s">
        <v>635</v>
      </c>
      <c r="B16" s="132"/>
      <c r="C16" s="132"/>
      <c r="D16" s="132"/>
      <c r="E16" s="132"/>
      <c r="F16" s="80">
        <f t="shared" si="0"/>
        <v>0</v>
      </c>
    </row>
    <row r="17" spans="1:6" ht="15" customHeight="1">
      <c r="A17" s="1422" t="s">
        <v>2053</v>
      </c>
      <c r="B17" s="132"/>
      <c r="C17" s="132"/>
      <c r="D17" s="132"/>
      <c r="E17" s="132"/>
      <c r="F17" s="80">
        <f>SUM(B17:E17)</f>
        <v>0</v>
      </c>
    </row>
    <row r="18" spans="1:6" ht="15" customHeight="1">
      <c r="A18" s="1422" t="s">
        <v>2050</v>
      </c>
      <c r="B18" s="132"/>
      <c r="C18" s="132"/>
      <c r="D18" s="132"/>
      <c r="E18" s="132"/>
      <c r="F18" s="80">
        <f t="shared" si="0"/>
        <v>0</v>
      </c>
    </row>
    <row r="19" spans="1:6" ht="15" customHeight="1">
      <c r="A19" s="1422" t="s">
        <v>17</v>
      </c>
      <c r="B19" s="132"/>
      <c r="C19" s="132"/>
      <c r="D19" s="132"/>
      <c r="E19" s="132"/>
      <c r="F19" s="80">
        <f t="shared" si="0"/>
        <v>0</v>
      </c>
    </row>
    <row r="20" spans="1:6" ht="15" customHeight="1">
      <c r="A20" s="1422" t="s">
        <v>636</v>
      </c>
      <c r="B20" s="64">
        <f>B9+SUM(B13:B15)-SUM(B16:B17)+B18+B19</f>
        <v>0</v>
      </c>
      <c r="C20" s="64">
        <f>C9+SUM(C13:C15)-SUM(C16:C17)+C18+C19</f>
        <v>0</v>
      </c>
      <c r="D20" s="64">
        <f>D9+SUM(D13:D15)-SUM(D16:D17)+D18+D19</f>
        <v>0</v>
      </c>
      <c r="E20" s="64">
        <f>E9+SUM(E13:E15)-SUM(E16:E17)+E18+E19</f>
        <v>0</v>
      </c>
      <c r="F20" s="80">
        <f>SUM(B20:E20)</f>
        <v>0</v>
      </c>
    </row>
    <row r="21" spans="1:6" ht="15" customHeight="1">
      <c r="A21" s="1422" t="s">
        <v>986</v>
      </c>
      <c r="B21" s="1163"/>
      <c r="C21" s="1163"/>
      <c r="D21" s="1163"/>
      <c r="E21" s="1163"/>
      <c r="F21" s="80">
        <f>SUM(B21:E21)</f>
        <v>0</v>
      </c>
    </row>
    <row r="22" spans="1:6" ht="15" customHeight="1" thickBot="1">
      <c r="A22" s="2379" t="s">
        <v>987</v>
      </c>
      <c r="B22" s="2380">
        <f>B20+B21</f>
        <v>0</v>
      </c>
      <c r="C22" s="2380">
        <f>C20+C21</f>
        <v>0</v>
      </c>
      <c r="D22" s="2380">
        <f>D20+D21</f>
        <v>0</v>
      </c>
      <c r="E22" s="2380">
        <f>E20+E21</f>
        <v>0</v>
      </c>
      <c r="F22" s="2381">
        <f>SUM(B22:E22)</f>
        <v>0</v>
      </c>
    </row>
    <row r="23" spans="1:6" ht="15" customHeight="1">
      <c r="A23" s="322" t="s">
        <v>178</v>
      </c>
    </row>
    <row r="24" spans="1:6" ht="15" customHeight="1">
      <c r="A24" s="322" t="s">
        <v>259</v>
      </c>
    </row>
    <row r="25" spans="1:6" ht="15" customHeight="1">
      <c r="A25" s="322" t="s">
        <v>234</v>
      </c>
    </row>
    <row r="26" spans="1:6" ht="12" customHeight="1">
      <c r="A26" s="322" t="s">
        <v>726</v>
      </c>
    </row>
  </sheetData>
  <mergeCells count="1">
    <mergeCell ref="A7:F7"/>
  </mergeCells>
  <phoneticPr fontId="5" type="noConversion"/>
  <printOptions horizontalCentered="1"/>
  <pageMargins left="0.70866141732283472" right="0.70866141732283472" top="0.74803149606299213" bottom="0.74803149606299213" header="0.31496062992125984" footer="0.31496062992125984"/>
  <pageSetup paperSize="9" scale="93" fitToHeight="0" orientation="portrait" blackAndWhite="1" verticalDpi="1200" r:id="rId1"/>
  <headerFooter alignWithMargins="0"/>
  <legacyDrawingHF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0070C0"/>
    <pageSetUpPr fitToPage="1"/>
  </sheetPr>
  <dimension ref="A1:J54"/>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F51" sqref="F51"/>
    </sheetView>
  </sheetViews>
  <sheetFormatPr defaultColWidth="9.140625" defaultRowHeight="12" customHeight="1"/>
  <cols>
    <col min="1" max="1" width="25.7109375" style="311" customWidth="1"/>
    <col min="2" max="5" width="13.7109375" style="311" customWidth="1"/>
    <col min="6" max="6" width="18" style="311" customWidth="1"/>
    <col min="7" max="9" width="13.5703125" style="311" customWidth="1"/>
    <col min="10" max="10" width="15.42578125" style="311" customWidth="1"/>
    <col min="11" max="16384" width="9.140625" style="311"/>
  </cols>
  <sheetData>
    <row r="1" spans="1:10" s="671" customFormat="1" ht="15" customHeight="1">
      <c r="A1" s="2691" t="str">
        <f>HYPERLINK("#资产表审定!A1","返回资产表审定")</f>
        <v>返回资产表审定</v>
      </c>
      <c r="B1" s="2692" t="str">
        <f>HYPERLINK("#资产表原报!A1","返回资产表原报")</f>
        <v>返回资产表原报</v>
      </c>
    </row>
    <row r="2" spans="1:10" s="673" customFormat="1" ht="30" customHeight="1">
      <c r="A2" s="2984" t="s">
        <v>1250</v>
      </c>
      <c r="B2" s="2984"/>
      <c r="C2" s="2984"/>
      <c r="D2" s="2984"/>
      <c r="E2" s="2984"/>
      <c r="F2" s="2984"/>
      <c r="G2" s="2984"/>
      <c r="H2" s="2984"/>
      <c r="I2" s="2984"/>
      <c r="J2" s="2984"/>
    </row>
    <row r="3" spans="1:10" s="1427" customFormat="1" ht="11.25">
      <c r="A3" s="1426"/>
      <c r="B3" s="1170"/>
      <c r="C3" s="1170"/>
      <c r="D3" s="1170"/>
      <c r="E3" s="947"/>
      <c r="F3" s="1322"/>
      <c r="J3" s="1322" t="str">
        <f>"单位："&amp;表头!$C$5</f>
        <v>单位：人民币元</v>
      </c>
    </row>
    <row r="4" spans="1:10" s="1428" customFormat="1">
      <c r="A4" s="1219" t="str">
        <f>"客户："&amp;表头!C3</f>
        <v>客户：</v>
      </c>
      <c r="B4" s="1170"/>
      <c r="C4" s="1323"/>
      <c r="D4" s="1170"/>
      <c r="E4" s="1323" t="str">
        <f>"编制人员："&amp;表头!$C$6</f>
        <v>编制人员：</v>
      </c>
      <c r="F4" s="1325"/>
      <c r="I4" s="1429" t="s">
        <v>1460</v>
      </c>
      <c r="J4" s="2147" t="s">
        <v>74</v>
      </c>
    </row>
    <row r="5" spans="1:10" s="1428" customFormat="1" ht="11.25">
      <c r="A5" s="1219" t="str">
        <f>"报表截止日："&amp;TEXT(表头!C4,"yyyy-mm-dd")</f>
        <v>报表截止日：2019-12-31</v>
      </c>
      <c r="B5" s="1170"/>
      <c r="C5" s="1323"/>
      <c r="D5" s="1170"/>
      <c r="E5" s="1323" t="str">
        <f>"会计主管："&amp;表头!$C$7</f>
        <v>会计主管：</v>
      </c>
      <c r="F5" s="1325"/>
      <c r="I5" s="1429" t="s">
        <v>1461</v>
      </c>
    </row>
    <row r="6" spans="1:10" s="514" customFormat="1" ht="8.1" customHeight="1" thickBot="1">
      <c r="A6" s="500"/>
      <c r="B6" s="500"/>
      <c r="C6" s="500"/>
      <c r="D6" s="500"/>
      <c r="E6" s="500"/>
      <c r="F6" s="500"/>
    </row>
    <row r="7" spans="1:10" ht="15" customHeight="1">
      <c r="A7" s="2382" t="s">
        <v>1687</v>
      </c>
      <c r="B7" s="1921" t="s">
        <v>918</v>
      </c>
      <c r="C7" s="1921" t="s">
        <v>989</v>
      </c>
      <c r="D7" s="1921" t="s">
        <v>1005</v>
      </c>
      <c r="E7" s="1921" t="s">
        <v>136</v>
      </c>
      <c r="F7" s="1921" t="s">
        <v>214</v>
      </c>
      <c r="G7" s="1921" t="s">
        <v>921</v>
      </c>
      <c r="H7" s="1921" t="s">
        <v>991</v>
      </c>
      <c r="I7" s="1921" t="s">
        <v>992</v>
      </c>
      <c r="J7" s="2183" t="s">
        <v>7</v>
      </c>
    </row>
    <row r="8" spans="1:10" ht="15" customHeight="1">
      <c r="A8" s="2383" t="s">
        <v>1688</v>
      </c>
      <c r="B8" s="2734">
        <f>SUM(B9:B17)</f>
        <v>0</v>
      </c>
      <c r="C8" s="2734">
        <f t="shared" ref="C8:I8" si="0">SUM(C9:C17)</f>
        <v>0</v>
      </c>
      <c r="D8" s="2734">
        <f t="shared" si="0"/>
        <v>0</v>
      </c>
      <c r="E8" s="2734">
        <f t="shared" si="0"/>
        <v>0</v>
      </c>
      <c r="F8" s="2734">
        <f t="shared" si="0"/>
        <v>0</v>
      </c>
      <c r="G8" s="2734">
        <f t="shared" si="0"/>
        <v>0</v>
      </c>
      <c r="H8" s="2734">
        <f t="shared" si="0"/>
        <v>0</v>
      </c>
      <c r="I8" s="2734">
        <f t="shared" si="0"/>
        <v>0</v>
      </c>
      <c r="J8" s="2384">
        <f>SUM(J9:J15)</f>
        <v>0</v>
      </c>
    </row>
    <row r="9" spans="1:10" ht="15" customHeight="1">
      <c r="A9" s="2068" t="s">
        <v>478</v>
      </c>
      <c r="B9" s="2735"/>
      <c r="C9" s="2736"/>
      <c r="D9" s="2737">
        <f>B9+C9</f>
        <v>0</v>
      </c>
      <c r="E9" s="2735"/>
      <c r="F9" s="2735"/>
      <c r="G9" s="1435">
        <f t="shared" ref="G9:G17" si="1">B9+E9-F9</f>
        <v>0</v>
      </c>
      <c r="H9" s="2736"/>
      <c r="I9" s="1435">
        <f>G9+H9</f>
        <v>0</v>
      </c>
      <c r="J9" s="2385"/>
    </row>
    <row r="10" spans="1:10" ht="15" customHeight="1">
      <c r="A10" s="2068" t="s">
        <v>479</v>
      </c>
      <c r="B10" s="2735"/>
      <c r="C10" s="2736"/>
      <c r="D10" s="2737">
        <f>B10+C10</f>
        <v>0</v>
      </c>
      <c r="E10" s="2735"/>
      <c r="F10" s="2735"/>
      <c r="G10" s="1435">
        <f t="shared" si="1"/>
        <v>0</v>
      </c>
      <c r="H10" s="2736"/>
      <c r="I10" s="1435">
        <f t="shared" ref="I10:I37" si="2">G10+H10</f>
        <v>0</v>
      </c>
      <c r="J10" s="2385"/>
    </row>
    <row r="11" spans="1:10" ht="15" customHeight="1">
      <c r="A11" s="2068" t="s">
        <v>480</v>
      </c>
      <c r="B11" s="2735"/>
      <c r="C11" s="2736"/>
      <c r="D11" s="2737">
        <f t="shared" ref="D11:D37" si="3">B11+C11</f>
        <v>0</v>
      </c>
      <c r="E11" s="2735"/>
      <c r="F11" s="2735"/>
      <c r="G11" s="1435">
        <f t="shared" si="1"/>
        <v>0</v>
      </c>
      <c r="H11" s="2736"/>
      <c r="I11" s="1435">
        <f t="shared" si="2"/>
        <v>0</v>
      </c>
      <c r="J11" s="2385"/>
    </row>
    <row r="12" spans="1:10" ht="15" customHeight="1">
      <c r="A12" s="2068" t="s">
        <v>1697</v>
      </c>
      <c r="B12" s="2735"/>
      <c r="C12" s="2736"/>
      <c r="D12" s="2737">
        <f t="shared" si="3"/>
        <v>0</v>
      </c>
      <c r="E12" s="2735"/>
      <c r="F12" s="2735"/>
      <c r="G12" s="1435">
        <f t="shared" si="1"/>
        <v>0</v>
      </c>
      <c r="H12" s="2736"/>
      <c r="I12" s="1435">
        <f t="shared" si="2"/>
        <v>0</v>
      </c>
      <c r="J12" s="2385"/>
    </row>
    <row r="13" spans="1:10" ht="15" customHeight="1">
      <c r="A13" s="2068" t="s">
        <v>481</v>
      </c>
      <c r="B13" s="2735"/>
      <c r="C13" s="2736"/>
      <c r="D13" s="2737">
        <f t="shared" si="3"/>
        <v>0</v>
      </c>
      <c r="E13" s="2735"/>
      <c r="F13" s="2735"/>
      <c r="G13" s="1435">
        <f t="shared" si="1"/>
        <v>0</v>
      </c>
      <c r="H13" s="2736"/>
      <c r="I13" s="1435">
        <f t="shared" si="2"/>
        <v>0</v>
      </c>
      <c r="J13" s="2385"/>
    </row>
    <row r="14" spans="1:10" ht="15" customHeight="1">
      <c r="A14" s="2068" t="s">
        <v>482</v>
      </c>
      <c r="B14" s="2735"/>
      <c r="C14" s="2736"/>
      <c r="D14" s="2737">
        <f t="shared" si="3"/>
        <v>0</v>
      </c>
      <c r="E14" s="2735"/>
      <c r="F14" s="2735"/>
      <c r="G14" s="1435">
        <f t="shared" si="1"/>
        <v>0</v>
      </c>
      <c r="H14" s="2736"/>
      <c r="I14" s="1435">
        <f t="shared" si="2"/>
        <v>0</v>
      </c>
      <c r="J14" s="2385"/>
    </row>
    <row r="15" spans="1:10" ht="15" customHeight="1">
      <c r="A15" s="2068" t="s">
        <v>483</v>
      </c>
      <c r="B15" s="2735"/>
      <c r="C15" s="2736"/>
      <c r="D15" s="2737">
        <f t="shared" si="3"/>
        <v>0</v>
      </c>
      <c r="E15" s="2735"/>
      <c r="F15" s="2735"/>
      <c r="G15" s="1435">
        <f t="shared" si="1"/>
        <v>0</v>
      </c>
      <c r="H15" s="2736"/>
      <c r="I15" s="1435">
        <f t="shared" si="2"/>
        <v>0</v>
      </c>
      <c r="J15" s="2385"/>
    </row>
    <row r="16" spans="1:10" ht="15" customHeight="1">
      <c r="A16" s="2068" t="s">
        <v>484</v>
      </c>
      <c r="B16" s="2735"/>
      <c r="C16" s="2736"/>
      <c r="D16" s="2737">
        <f t="shared" si="3"/>
        <v>0</v>
      </c>
      <c r="E16" s="2735"/>
      <c r="F16" s="2735"/>
      <c r="G16" s="1435">
        <f t="shared" si="1"/>
        <v>0</v>
      </c>
      <c r="H16" s="2736"/>
      <c r="I16" s="1435">
        <f t="shared" si="2"/>
        <v>0</v>
      </c>
      <c r="J16" s="2385"/>
    </row>
    <row r="17" spans="1:10" ht="15" customHeight="1">
      <c r="A17" s="2386" t="s">
        <v>18</v>
      </c>
      <c r="B17" s="2738"/>
      <c r="C17" s="2739"/>
      <c r="D17" s="2737">
        <f t="shared" si="3"/>
        <v>0</v>
      </c>
      <c r="E17" s="2738"/>
      <c r="F17" s="2738"/>
      <c r="G17" s="1435">
        <f t="shared" si="1"/>
        <v>0</v>
      </c>
      <c r="H17" s="2739"/>
      <c r="I17" s="1435">
        <f t="shared" si="2"/>
        <v>0</v>
      </c>
      <c r="J17" s="2385"/>
    </row>
    <row r="18" spans="1:10" ht="15" customHeight="1">
      <c r="A18" s="2383" t="s">
        <v>1689</v>
      </c>
      <c r="B18" s="1435">
        <f>SUM(B19:B27)</f>
        <v>0</v>
      </c>
      <c r="C18" s="1435">
        <f t="shared" ref="C18:I18" si="4">SUM(C19:C27)</f>
        <v>0</v>
      </c>
      <c r="D18" s="1435">
        <f>SUM(D19:D27)</f>
        <v>0</v>
      </c>
      <c r="E18" s="1435">
        <f t="shared" si="4"/>
        <v>0</v>
      </c>
      <c r="F18" s="1435">
        <f t="shared" si="4"/>
        <v>0</v>
      </c>
      <c r="G18" s="1435">
        <f t="shared" si="4"/>
        <v>0</v>
      </c>
      <c r="H18" s="1435">
        <f t="shared" si="4"/>
        <v>0</v>
      </c>
      <c r="I18" s="1435">
        <f t="shared" si="4"/>
        <v>0</v>
      </c>
      <c r="J18" s="2387" t="str">
        <f>IF(E18-F50&lt;&gt;0,"差异为"&amp;E18-F50&amp;"请核实原因"," ")</f>
        <v xml:space="preserve"> </v>
      </c>
    </row>
    <row r="19" spans="1:10" ht="15" customHeight="1">
      <c r="A19" s="2068" t="s">
        <v>478</v>
      </c>
      <c r="B19" s="2735"/>
      <c r="C19" s="2736"/>
      <c r="D19" s="2737">
        <f>B19+C19</f>
        <v>0</v>
      </c>
      <c r="E19" s="2735"/>
      <c r="F19" s="2735"/>
      <c r="G19" s="1435">
        <f>B19+E19-F19</f>
        <v>0</v>
      </c>
      <c r="H19" s="2736"/>
      <c r="I19" s="1435">
        <f>G19+H19</f>
        <v>0</v>
      </c>
      <c r="J19" s="2385"/>
    </row>
    <row r="20" spans="1:10" ht="15" customHeight="1">
      <c r="A20" s="2068" t="s">
        <v>479</v>
      </c>
      <c r="B20" s="2735"/>
      <c r="C20" s="2736"/>
      <c r="D20" s="2737">
        <f t="shared" si="3"/>
        <v>0</v>
      </c>
      <c r="E20" s="2735"/>
      <c r="F20" s="2735"/>
      <c r="G20" s="1435">
        <f t="shared" ref="G20:G27" si="5">B20+E20-F20</f>
        <v>0</v>
      </c>
      <c r="H20" s="2736"/>
      <c r="I20" s="1435">
        <f t="shared" si="2"/>
        <v>0</v>
      </c>
      <c r="J20" s="2385"/>
    </row>
    <row r="21" spans="1:10" ht="15" customHeight="1">
      <c r="A21" s="2068" t="s">
        <v>480</v>
      </c>
      <c r="B21" s="2735"/>
      <c r="C21" s="2736"/>
      <c r="D21" s="2737">
        <f t="shared" si="3"/>
        <v>0</v>
      </c>
      <c r="E21" s="2735"/>
      <c r="F21" s="2735"/>
      <c r="G21" s="1435">
        <f t="shared" si="5"/>
        <v>0</v>
      </c>
      <c r="H21" s="2736"/>
      <c r="I21" s="1435">
        <f t="shared" si="2"/>
        <v>0</v>
      </c>
      <c r="J21" s="2385"/>
    </row>
    <row r="22" spans="1:10" ht="15" customHeight="1">
      <c r="A22" s="2068" t="s">
        <v>1697</v>
      </c>
      <c r="B22" s="2735"/>
      <c r="C22" s="2736"/>
      <c r="D22" s="2737">
        <f t="shared" si="3"/>
        <v>0</v>
      </c>
      <c r="E22" s="2735"/>
      <c r="F22" s="2735"/>
      <c r="G22" s="1435">
        <f t="shared" si="5"/>
        <v>0</v>
      </c>
      <c r="H22" s="2736"/>
      <c r="I22" s="1435">
        <f t="shared" si="2"/>
        <v>0</v>
      </c>
      <c r="J22" s="2385"/>
    </row>
    <row r="23" spans="1:10" ht="15" customHeight="1">
      <c r="A23" s="2068" t="s">
        <v>481</v>
      </c>
      <c r="B23" s="2735"/>
      <c r="C23" s="2736"/>
      <c r="D23" s="2737">
        <f t="shared" si="3"/>
        <v>0</v>
      </c>
      <c r="E23" s="2735"/>
      <c r="F23" s="2735"/>
      <c r="G23" s="1435">
        <f t="shared" si="5"/>
        <v>0</v>
      </c>
      <c r="H23" s="2736"/>
      <c r="I23" s="1435">
        <f t="shared" si="2"/>
        <v>0</v>
      </c>
      <c r="J23" s="2385"/>
    </row>
    <row r="24" spans="1:10" ht="15" customHeight="1">
      <c r="A24" s="2068" t="s">
        <v>482</v>
      </c>
      <c r="B24" s="2735"/>
      <c r="C24" s="2736"/>
      <c r="D24" s="2737">
        <f t="shared" si="3"/>
        <v>0</v>
      </c>
      <c r="E24" s="2735"/>
      <c r="F24" s="2735"/>
      <c r="G24" s="1435">
        <f t="shared" si="5"/>
        <v>0</v>
      </c>
      <c r="H24" s="2736"/>
      <c r="I24" s="1435">
        <f t="shared" si="2"/>
        <v>0</v>
      </c>
      <c r="J24" s="2385"/>
    </row>
    <row r="25" spans="1:10" ht="15" customHeight="1">
      <c r="A25" s="2068" t="s">
        <v>483</v>
      </c>
      <c r="B25" s="2735"/>
      <c r="C25" s="2736"/>
      <c r="D25" s="2737">
        <f t="shared" si="3"/>
        <v>0</v>
      </c>
      <c r="E25" s="2735"/>
      <c r="F25" s="2735"/>
      <c r="G25" s="1435">
        <f t="shared" si="5"/>
        <v>0</v>
      </c>
      <c r="H25" s="2736"/>
      <c r="I25" s="1435">
        <f t="shared" si="2"/>
        <v>0</v>
      </c>
      <c r="J25" s="2385"/>
    </row>
    <row r="26" spans="1:10" ht="15" customHeight="1">
      <c r="A26" s="2068" t="s">
        <v>484</v>
      </c>
      <c r="B26" s="2735"/>
      <c r="C26" s="2736"/>
      <c r="D26" s="2737">
        <f t="shared" si="3"/>
        <v>0</v>
      </c>
      <c r="E26" s="2735"/>
      <c r="F26" s="2735"/>
      <c r="G26" s="1435">
        <f t="shared" si="5"/>
        <v>0</v>
      </c>
      <c r="H26" s="2736"/>
      <c r="I26" s="1435">
        <f t="shared" si="2"/>
        <v>0</v>
      </c>
      <c r="J26" s="2385"/>
    </row>
    <row r="27" spans="1:10" ht="15" customHeight="1">
      <c r="A27" s="2383" t="str">
        <f>A17</f>
        <v>……</v>
      </c>
      <c r="B27" s="2738"/>
      <c r="C27" s="2736"/>
      <c r="D27" s="2737">
        <f t="shared" si="3"/>
        <v>0</v>
      </c>
      <c r="E27" s="2738"/>
      <c r="F27" s="2738"/>
      <c r="G27" s="1435">
        <f t="shared" si="5"/>
        <v>0</v>
      </c>
      <c r="H27" s="2739"/>
      <c r="I27" s="1435">
        <f t="shared" si="2"/>
        <v>0</v>
      </c>
      <c r="J27" s="2385"/>
    </row>
    <row r="28" spans="1:10" ht="15" customHeight="1">
      <c r="A28" s="2383" t="s">
        <v>1690</v>
      </c>
      <c r="B28" s="1435">
        <f>SUM(B29:B37)</f>
        <v>0</v>
      </c>
      <c r="C28" s="1435">
        <f>SUM(C29:C37)</f>
        <v>0</v>
      </c>
      <c r="D28" s="1435">
        <f t="shared" ref="D28:I28" si="6">SUM(D29:D37)</f>
        <v>0</v>
      </c>
      <c r="E28" s="1435">
        <f t="shared" si="6"/>
        <v>0</v>
      </c>
      <c r="F28" s="1435">
        <f t="shared" si="6"/>
        <v>0</v>
      </c>
      <c r="G28" s="1435">
        <f t="shared" si="6"/>
        <v>0</v>
      </c>
      <c r="H28" s="1435">
        <f t="shared" si="6"/>
        <v>0</v>
      </c>
      <c r="I28" s="1435">
        <f t="shared" si="6"/>
        <v>0</v>
      </c>
      <c r="J28" s="2384">
        <f>SUM(J29:J32)</f>
        <v>0</v>
      </c>
    </row>
    <row r="29" spans="1:10" ht="15" customHeight="1">
      <c r="A29" s="2068" t="s">
        <v>478</v>
      </c>
      <c r="B29" s="2735"/>
      <c r="C29" s="2736"/>
      <c r="D29" s="2737">
        <f t="shared" si="3"/>
        <v>0</v>
      </c>
      <c r="E29" s="2735"/>
      <c r="F29" s="2735"/>
      <c r="G29" s="1435">
        <f t="shared" ref="G29:G37" si="7">B29+E29-F29</f>
        <v>0</v>
      </c>
      <c r="H29" s="2736"/>
      <c r="I29" s="1435">
        <f>G29+H29</f>
        <v>0</v>
      </c>
      <c r="J29" s="2385"/>
    </row>
    <row r="30" spans="1:10" ht="15" customHeight="1">
      <c r="A30" s="2068" t="s">
        <v>479</v>
      </c>
      <c r="B30" s="2735"/>
      <c r="C30" s="2736"/>
      <c r="D30" s="2737">
        <f t="shared" si="3"/>
        <v>0</v>
      </c>
      <c r="E30" s="2735"/>
      <c r="F30" s="2735"/>
      <c r="G30" s="1435">
        <f t="shared" si="7"/>
        <v>0</v>
      </c>
      <c r="H30" s="2736"/>
      <c r="I30" s="1435">
        <f t="shared" si="2"/>
        <v>0</v>
      </c>
      <c r="J30" s="2385"/>
    </row>
    <row r="31" spans="1:10" ht="15" customHeight="1">
      <c r="A31" s="2068" t="s">
        <v>480</v>
      </c>
      <c r="B31" s="2735"/>
      <c r="C31" s="2736"/>
      <c r="D31" s="2737">
        <f t="shared" si="3"/>
        <v>0</v>
      </c>
      <c r="E31" s="2735"/>
      <c r="F31" s="2735"/>
      <c r="G31" s="1435">
        <f t="shared" si="7"/>
        <v>0</v>
      </c>
      <c r="H31" s="2736"/>
      <c r="I31" s="1435">
        <f t="shared" si="2"/>
        <v>0</v>
      </c>
      <c r="J31" s="2385"/>
    </row>
    <row r="32" spans="1:10" ht="15" customHeight="1">
      <c r="A32" s="2068" t="s">
        <v>1697</v>
      </c>
      <c r="B32" s="2735"/>
      <c r="C32" s="2736"/>
      <c r="D32" s="2737">
        <f t="shared" si="3"/>
        <v>0</v>
      </c>
      <c r="E32" s="2735"/>
      <c r="F32" s="2735"/>
      <c r="G32" s="1435">
        <f t="shared" si="7"/>
        <v>0</v>
      </c>
      <c r="H32" s="2736"/>
      <c r="I32" s="1435">
        <f t="shared" si="2"/>
        <v>0</v>
      </c>
      <c r="J32" s="2385"/>
    </row>
    <row r="33" spans="1:10" ht="15" customHeight="1">
      <c r="A33" s="2068" t="s">
        <v>481</v>
      </c>
      <c r="B33" s="2735"/>
      <c r="C33" s="2736"/>
      <c r="D33" s="2737">
        <f t="shared" si="3"/>
        <v>0</v>
      </c>
      <c r="E33" s="2735"/>
      <c r="F33" s="2735"/>
      <c r="G33" s="1435">
        <f t="shared" si="7"/>
        <v>0</v>
      </c>
      <c r="H33" s="2736"/>
      <c r="I33" s="1435">
        <f t="shared" si="2"/>
        <v>0</v>
      </c>
      <c r="J33" s="2385"/>
    </row>
    <row r="34" spans="1:10" ht="15" customHeight="1">
      <c r="A34" s="2068" t="s">
        <v>482</v>
      </c>
      <c r="B34" s="2735"/>
      <c r="C34" s="2736"/>
      <c r="D34" s="2737">
        <f t="shared" si="3"/>
        <v>0</v>
      </c>
      <c r="E34" s="2735"/>
      <c r="F34" s="2735"/>
      <c r="G34" s="1435">
        <f t="shared" si="7"/>
        <v>0</v>
      </c>
      <c r="H34" s="2736"/>
      <c r="I34" s="1435">
        <f t="shared" si="2"/>
        <v>0</v>
      </c>
      <c r="J34" s="2385"/>
    </row>
    <row r="35" spans="1:10" ht="15" customHeight="1">
      <c r="A35" s="2068" t="s">
        <v>483</v>
      </c>
      <c r="B35" s="2735"/>
      <c r="C35" s="2736"/>
      <c r="D35" s="2737">
        <f t="shared" si="3"/>
        <v>0</v>
      </c>
      <c r="E35" s="2735"/>
      <c r="F35" s="2735"/>
      <c r="G35" s="1435">
        <f t="shared" si="7"/>
        <v>0</v>
      </c>
      <c r="H35" s="2736"/>
      <c r="I35" s="1435">
        <f t="shared" si="2"/>
        <v>0</v>
      </c>
      <c r="J35" s="2385"/>
    </row>
    <row r="36" spans="1:10" ht="15" customHeight="1">
      <c r="A36" s="2068" t="s">
        <v>484</v>
      </c>
      <c r="B36" s="2735"/>
      <c r="C36" s="2736"/>
      <c r="D36" s="2737">
        <f t="shared" si="3"/>
        <v>0</v>
      </c>
      <c r="E36" s="2735"/>
      <c r="F36" s="2735"/>
      <c r="G36" s="1435">
        <f t="shared" si="7"/>
        <v>0</v>
      </c>
      <c r="H36" s="2736"/>
      <c r="I36" s="1435">
        <f t="shared" si="2"/>
        <v>0</v>
      </c>
      <c r="J36" s="2385"/>
    </row>
    <row r="37" spans="1:10" ht="15" customHeight="1">
      <c r="A37" s="2383" t="str">
        <f>A17</f>
        <v>……</v>
      </c>
      <c r="B37" s="2738"/>
      <c r="C37" s="2736"/>
      <c r="D37" s="2737">
        <f t="shared" si="3"/>
        <v>0</v>
      </c>
      <c r="E37" s="2738"/>
      <c r="F37" s="2738"/>
      <c r="G37" s="1435">
        <f t="shared" si="7"/>
        <v>0</v>
      </c>
      <c r="H37" s="2739"/>
      <c r="I37" s="1435">
        <f t="shared" si="2"/>
        <v>0</v>
      </c>
      <c r="J37" s="2385"/>
    </row>
    <row r="38" spans="1:10" ht="15" customHeight="1">
      <c r="A38" s="2383" t="s">
        <v>1691</v>
      </c>
      <c r="B38" s="1435">
        <f>SUM(B39:B47)</f>
        <v>0</v>
      </c>
      <c r="C38" s="1435">
        <f>SUM(C39:C47)</f>
        <v>0</v>
      </c>
      <c r="D38" s="1435">
        <f>SUM(D39:D47)</f>
        <v>0</v>
      </c>
      <c r="E38" s="1435">
        <f t="shared" ref="E38:F38" si="8">SUM(E39:E47)</f>
        <v>0</v>
      </c>
      <c r="F38" s="1435">
        <f t="shared" si="8"/>
        <v>0</v>
      </c>
      <c r="G38" s="1435">
        <f>SUM(G39:G47)</f>
        <v>0</v>
      </c>
      <c r="H38" s="1435">
        <f>SUM(H39:H47)</f>
        <v>0</v>
      </c>
      <c r="I38" s="1435">
        <f>SUM(I39:I47)</f>
        <v>0</v>
      </c>
      <c r="J38" s="2384">
        <f>SUM(J39:J45)</f>
        <v>0</v>
      </c>
    </row>
    <row r="39" spans="1:10" ht="15" customHeight="1">
      <c r="A39" s="2068" t="s">
        <v>478</v>
      </c>
      <c r="B39" s="1435">
        <f>B9-B19-B29</f>
        <v>0</v>
      </c>
      <c r="C39" s="1435">
        <f>C9-C19-C29</f>
        <v>0</v>
      </c>
      <c r="D39" s="1435">
        <f>D9-D19-D29</f>
        <v>0</v>
      </c>
      <c r="E39" s="1435">
        <f t="shared" ref="E39:F39" si="9">E9-E19-E29</f>
        <v>0</v>
      </c>
      <c r="F39" s="1435">
        <f t="shared" si="9"/>
        <v>0</v>
      </c>
      <c r="G39" s="1435">
        <f>G9-G19-G29</f>
        <v>0</v>
      </c>
      <c r="H39" s="1435">
        <f>H9-H19-H29</f>
        <v>0</v>
      </c>
      <c r="I39" s="1435">
        <f>I9-I19-I29</f>
        <v>0</v>
      </c>
      <c r="J39" s="2388"/>
    </row>
    <row r="40" spans="1:10" ht="15" customHeight="1">
      <c r="A40" s="2068" t="s">
        <v>479</v>
      </c>
      <c r="B40" s="1435">
        <f t="shared" ref="B40:C46" si="10">B10-B20-B30</f>
        <v>0</v>
      </c>
      <c r="C40" s="1435">
        <f t="shared" si="10"/>
        <v>0</v>
      </c>
      <c r="D40" s="1435">
        <f t="shared" ref="D40:F47" si="11">D10-D20-D30</f>
        <v>0</v>
      </c>
      <c r="E40" s="1435">
        <f t="shared" si="11"/>
        <v>0</v>
      </c>
      <c r="F40" s="1435">
        <f>F10-F20-F30</f>
        <v>0</v>
      </c>
      <c r="G40" s="1435">
        <f t="shared" ref="G40:I47" si="12">G10-G20-G30</f>
        <v>0</v>
      </c>
      <c r="H40" s="1435">
        <f t="shared" si="12"/>
        <v>0</v>
      </c>
      <c r="I40" s="1435">
        <f t="shared" si="12"/>
        <v>0</v>
      </c>
      <c r="J40" s="2388"/>
    </row>
    <row r="41" spans="1:10" ht="15" customHeight="1">
      <c r="A41" s="2068" t="s">
        <v>480</v>
      </c>
      <c r="B41" s="1435">
        <f t="shared" si="10"/>
        <v>0</v>
      </c>
      <c r="C41" s="1435">
        <f t="shared" si="10"/>
        <v>0</v>
      </c>
      <c r="D41" s="1435">
        <f>D11-D21-D31</f>
        <v>0</v>
      </c>
      <c r="E41" s="1435">
        <f t="shared" ref="E41:F41" si="13">E11-E21-E31</f>
        <v>0</v>
      </c>
      <c r="F41" s="1435">
        <f t="shared" si="13"/>
        <v>0</v>
      </c>
      <c r="G41" s="1435">
        <f t="shared" si="12"/>
        <v>0</v>
      </c>
      <c r="H41" s="1435">
        <f t="shared" si="12"/>
        <v>0</v>
      </c>
      <c r="I41" s="1435">
        <f t="shared" si="12"/>
        <v>0</v>
      </c>
      <c r="J41" s="2388"/>
    </row>
    <row r="42" spans="1:10" ht="15" customHeight="1">
      <c r="A42" s="2068" t="s">
        <v>1697</v>
      </c>
      <c r="B42" s="1435">
        <f t="shared" si="10"/>
        <v>0</v>
      </c>
      <c r="C42" s="1435">
        <f t="shared" si="10"/>
        <v>0</v>
      </c>
      <c r="D42" s="1435">
        <f t="shared" si="11"/>
        <v>0</v>
      </c>
      <c r="E42" s="1435">
        <f t="shared" si="11"/>
        <v>0</v>
      </c>
      <c r="F42" s="1435">
        <f t="shared" si="11"/>
        <v>0</v>
      </c>
      <c r="G42" s="1435">
        <f t="shared" si="12"/>
        <v>0</v>
      </c>
      <c r="H42" s="1435">
        <f t="shared" si="12"/>
        <v>0</v>
      </c>
      <c r="I42" s="1435">
        <f t="shared" si="12"/>
        <v>0</v>
      </c>
      <c r="J42" s="2388"/>
    </row>
    <row r="43" spans="1:10" ht="15" customHeight="1">
      <c r="A43" s="2068" t="s">
        <v>481</v>
      </c>
      <c r="B43" s="1435">
        <f t="shared" si="10"/>
        <v>0</v>
      </c>
      <c r="C43" s="1435">
        <f t="shared" si="10"/>
        <v>0</v>
      </c>
      <c r="D43" s="1435">
        <f t="shared" si="11"/>
        <v>0</v>
      </c>
      <c r="E43" s="1435">
        <f t="shared" si="11"/>
        <v>0</v>
      </c>
      <c r="F43" s="1435">
        <f t="shared" si="11"/>
        <v>0</v>
      </c>
      <c r="G43" s="1435">
        <f t="shared" si="12"/>
        <v>0</v>
      </c>
      <c r="H43" s="1435">
        <f t="shared" si="12"/>
        <v>0</v>
      </c>
      <c r="I43" s="1435">
        <f t="shared" si="12"/>
        <v>0</v>
      </c>
      <c r="J43" s="2388"/>
    </row>
    <row r="44" spans="1:10" ht="15" customHeight="1">
      <c r="A44" s="2068" t="s">
        <v>482</v>
      </c>
      <c r="B44" s="1435">
        <f t="shared" si="10"/>
        <v>0</v>
      </c>
      <c r="C44" s="1435">
        <f t="shared" si="10"/>
        <v>0</v>
      </c>
      <c r="D44" s="1435">
        <f>D14-D24-D34</f>
        <v>0</v>
      </c>
      <c r="E44" s="1435">
        <f t="shared" ref="E44:F44" si="14">E14-E24-E34</f>
        <v>0</v>
      </c>
      <c r="F44" s="1435">
        <f t="shared" si="14"/>
        <v>0</v>
      </c>
      <c r="G44" s="1435">
        <f t="shared" si="12"/>
        <v>0</v>
      </c>
      <c r="H44" s="1435">
        <f t="shared" si="12"/>
        <v>0</v>
      </c>
      <c r="I44" s="1435">
        <f t="shared" si="12"/>
        <v>0</v>
      </c>
      <c r="J44" s="2388"/>
    </row>
    <row r="45" spans="1:10" ht="15" customHeight="1">
      <c r="A45" s="2068" t="s">
        <v>483</v>
      </c>
      <c r="B45" s="1435">
        <f t="shared" si="10"/>
        <v>0</v>
      </c>
      <c r="C45" s="1435">
        <f t="shared" si="10"/>
        <v>0</v>
      </c>
      <c r="D45" s="1435">
        <f t="shared" si="11"/>
        <v>0</v>
      </c>
      <c r="E45" s="1435">
        <f t="shared" si="11"/>
        <v>0</v>
      </c>
      <c r="F45" s="1435">
        <f t="shared" si="11"/>
        <v>0</v>
      </c>
      <c r="G45" s="1435">
        <f t="shared" si="12"/>
        <v>0</v>
      </c>
      <c r="H45" s="1435">
        <f t="shared" si="12"/>
        <v>0</v>
      </c>
      <c r="I45" s="1435">
        <f t="shared" si="12"/>
        <v>0</v>
      </c>
      <c r="J45" s="2388"/>
    </row>
    <row r="46" spans="1:10" ht="15" customHeight="1">
      <c r="A46" s="2068" t="s">
        <v>484</v>
      </c>
      <c r="B46" s="1435">
        <f t="shared" si="10"/>
        <v>0</v>
      </c>
      <c r="C46" s="1435">
        <f t="shared" si="10"/>
        <v>0</v>
      </c>
      <c r="D46" s="1435">
        <f t="shared" si="11"/>
        <v>0</v>
      </c>
      <c r="E46" s="1435">
        <f t="shared" si="11"/>
        <v>0</v>
      </c>
      <c r="F46" s="1435">
        <f t="shared" si="11"/>
        <v>0</v>
      </c>
      <c r="G46" s="1435">
        <f t="shared" si="12"/>
        <v>0</v>
      </c>
      <c r="H46" s="1435">
        <f t="shared" si="12"/>
        <v>0</v>
      </c>
      <c r="I46" s="1435">
        <f t="shared" si="12"/>
        <v>0</v>
      </c>
      <c r="J46" s="2388"/>
    </row>
    <row r="47" spans="1:10" ht="15" customHeight="1" thickBot="1">
      <c r="A47" s="2389" t="str">
        <f>A17</f>
        <v>……</v>
      </c>
      <c r="B47" s="2390">
        <f>B17-B27-B37</f>
        <v>0</v>
      </c>
      <c r="C47" s="2390">
        <f t="shared" ref="C47" si="15">C17-C27-C37</f>
        <v>0</v>
      </c>
      <c r="D47" s="2390">
        <f t="shared" si="11"/>
        <v>0</v>
      </c>
      <c r="E47" s="2390">
        <f t="shared" si="11"/>
        <v>0</v>
      </c>
      <c r="F47" s="2390">
        <f t="shared" si="11"/>
        <v>0</v>
      </c>
      <c r="G47" s="2390">
        <f>G17-G27-G37</f>
        <v>0</v>
      </c>
      <c r="H47" s="2390">
        <f>H17-H27-H37</f>
        <v>0</v>
      </c>
      <c r="I47" s="2390">
        <f t="shared" si="12"/>
        <v>0</v>
      </c>
      <c r="J47" s="2391"/>
    </row>
    <row r="48" spans="1:10" ht="15" customHeight="1" thickBot="1">
      <c r="A48" s="1430"/>
      <c r="B48" s="202"/>
      <c r="C48" s="202"/>
      <c r="D48" s="202"/>
      <c r="E48" s="202"/>
      <c r="F48" s="203"/>
      <c r="G48" s="522"/>
      <c r="H48" s="522"/>
      <c r="I48" s="522"/>
      <c r="J48" s="522"/>
    </row>
    <row r="49" spans="1:10" s="332" customFormat="1" ht="15" customHeight="1">
      <c r="A49" s="1431" t="s">
        <v>138</v>
      </c>
      <c r="B49" s="929" t="s">
        <v>618</v>
      </c>
      <c r="C49" s="929" t="s">
        <v>1698</v>
      </c>
      <c r="D49" s="929" t="s">
        <v>1699</v>
      </c>
      <c r="E49" s="929" t="s">
        <v>1481</v>
      </c>
      <c r="F49" s="934" t="s">
        <v>220</v>
      </c>
      <c r="G49" s="672"/>
      <c r="H49" s="672"/>
      <c r="I49" s="672"/>
      <c r="J49" s="672"/>
    </row>
    <row r="50" spans="1:10" s="332" customFormat="1" ht="15" customHeight="1" thickBot="1">
      <c r="A50" s="1432" t="s">
        <v>1692</v>
      </c>
      <c r="B50" s="63"/>
      <c r="C50" s="63"/>
      <c r="D50" s="63"/>
      <c r="E50" s="63"/>
      <c r="F50" s="204">
        <f>SUM(B50:E50)</f>
        <v>0</v>
      </c>
      <c r="G50" s="672"/>
      <c r="H50" s="672"/>
      <c r="I50" s="672"/>
      <c r="J50" s="672"/>
    </row>
    <row r="51" spans="1:10" ht="15" customHeight="1">
      <c r="A51" s="943" t="s">
        <v>1693</v>
      </c>
      <c r="B51" s="19"/>
      <c r="C51" s="426"/>
      <c r="D51" s="19"/>
      <c r="E51" s="19"/>
      <c r="F51" s="19"/>
      <c r="G51" s="522"/>
      <c r="H51" s="522"/>
      <c r="I51" s="522"/>
      <c r="J51" s="522"/>
    </row>
    <row r="52" spans="1:10" ht="15" customHeight="1">
      <c r="A52" s="943" t="s">
        <v>1694</v>
      </c>
      <c r="B52" s="8"/>
      <c r="C52" s="8"/>
      <c r="D52" s="8"/>
      <c r="E52" s="8"/>
      <c r="F52" s="19"/>
      <c r="G52" s="522"/>
      <c r="H52" s="522"/>
      <c r="I52" s="522"/>
      <c r="J52" s="522"/>
    </row>
    <row r="53" spans="1:10" ht="15" customHeight="1">
      <c r="A53" s="1433" t="s">
        <v>1695</v>
      </c>
      <c r="B53" s="27"/>
      <c r="C53" s="8"/>
      <c r="D53" s="1433" t="s">
        <v>1700</v>
      </c>
      <c r="E53" s="27"/>
      <c r="F53" s="19"/>
      <c r="G53" s="522"/>
      <c r="H53" s="522"/>
      <c r="I53" s="522"/>
      <c r="J53" s="522"/>
    </row>
    <row r="54" spans="1:10" ht="15" customHeight="1">
      <c r="A54" s="1433" t="s">
        <v>1696</v>
      </c>
      <c r="B54" s="27"/>
      <c r="C54" s="8"/>
      <c r="D54" s="1433" t="s">
        <v>1701</v>
      </c>
      <c r="E54" s="27"/>
      <c r="F54" s="8"/>
      <c r="G54" s="522"/>
      <c r="H54" s="522"/>
      <c r="I54" s="522"/>
      <c r="J54" s="522"/>
    </row>
  </sheetData>
  <mergeCells count="1">
    <mergeCell ref="A2:J2"/>
  </mergeCells>
  <phoneticPr fontId="5" type="noConversion"/>
  <printOptions horizontalCentered="1"/>
  <pageMargins left="0.70866141732283472" right="0.70866141732283472" top="0.74803149606299213" bottom="0.74803149606299213" header="0.31496062992125984" footer="0.31496062992125984"/>
  <pageSetup paperSize="9" scale="63" fitToHeight="0" orientation="portrait" blackAndWhite="1" verticalDpi="1200" r:id="rId1"/>
  <headerFooter alignWithMargins="0"/>
  <legacyDrawingHF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0070C0"/>
    <pageSetUpPr fitToPage="1"/>
  </sheetPr>
  <dimension ref="A1:J111"/>
  <sheetViews>
    <sheetView showZeros="0" view="pageBreakPreview" zoomScaleSheetLayoutView="100" workbookViewId="0">
      <selection activeCell="K18" sqref="K18"/>
    </sheetView>
  </sheetViews>
  <sheetFormatPr defaultColWidth="9.140625" defaultRowHeight="12" customHeight="1"/>
  <cols>
    <col min="1" max="1" width="25.7109375" style="322" customWidth="1"/>
    <col min="2" max="6" width="13.7109375" style="322" customWidth="1"/>
    <col min="7" max="7" width="15.28515625" style="322" customWidth="1"/>
    <col min="8" max="16384" width="9.140625" style="322"/>
  </cols>
  <sheetData>
    <row r="1" spans="1:7" s="640" customFormat="1" ht="15" customHeight="1">
      <c r="A1" s="2691" t="str">
        <f>HYPERLINK("#资产表审定!A1","返回资产表审定")</f>
        <v>返回资产表审定</v>
      </c>
      <c r="B1" s="2692" t="str">
        <f>HYPERLINK("#资产表原报!A1","返回资产表原报")</f>
        <v>返回资产表原报</v>
      </c>
    </row>
    <row r="2" spans="1:7" s="675" customFormat="1" ht="30" customHeight="1">
      <c r="A2" s="652" t="s">
        <v>1250</v>
      </c>
      <c r="B2" s="674"/>
      <c r="C2" s="674"/>
      <c r="D2" s="674"/>
      <c r="E2" s="674"/>
      <c r="F2" s="674"/>
      <c r="G2" s="674"/>
    </row>
    <row r="3" spans="1:7" s="664" customFormat="1" ht="11.25">
      <c r="A3" s="985"/>
      <c r="B3" s="1221"/>
      <c r="C3" s="1221"/>
      <c r="D3" s="1221"/>
      <c r="E3" s="1221"/>
      <c r="F3" s="956"/>
      <c r="G3" s="944" t="str">
        <f>"单位："&amp;表头!$C$5</f>
        <v>单位：人民币元</v>
      </c>
    </row>
    <row r="4" spans="1:7" s="958" customFormat="1">
      <c r="A4" s="1155" t="str">
        <f>"客户："&amp;表头!C3</f>
        <v>客户：</v>
      </c>
      <c r="B4" s="1221"/>
      <c r="C4" s="948" t="str">
        <f>"编制人员："&amp;表头!$C$6</f>
        <v>编制人员：</v>
      </c>
      <c r="D4" s="948"/>
      <c r="E4" s="948"/>
      <c r="F4" s="957" t="s">
        <v>1460</v>
      </c>
      <c r="G4" s="2026" t="s">
        <v>74</v>
      </c>
    </row>
    <row r="5" spans="1:7" s="958" customFormat="1" ht="11.25">
      <c r="A5" s="1155" t="str">
        <f>"报表截止日："&amp;TEXT(表头!C4,"yyyy-mm-dd")</f>
        <v>报表截止日：2019-12-31</v>
      </c>
      <c r="B5" s="1221"/>
      <c r="C5" s="948" t="str">
        <f>"会计主管："&amp;表头!$C$7</f>
        <v>会计主管：</v>
      </c>
      <c r="D5" s="948"/>
      <c r="E5" s="948"/>
      <c r="F5" s="957" t="s">
        <v>1461</v>
      </c>
      <c r="G5" s="955"/>
    </row>
    <row r="6" spans="1:7" s="301" customFormat="1" ht="8.1" customHeight="1" thickBot="1">
      <c r="A6" s="16"/>
      <c r="B6" s="16"/>
      <c r="C6" s="16"/>
      <c r="D6" s="16"/>
      <c r="E6" s="16"/>
      <c r="F6" s="16"/>
      <c r="G6" s="16"/>
    </row>
    <row r="7" spans="1:7" ht="15" customHeight="1">
      <c r="A7" s="1436" t="s">
        <v>502</v>
      </c>
      <c r="B7" s="1437" t="s">
        <v>626</v>
      </c>
      <c r="C7" s="1437" t="s">
        <v>637</v>
      </c>
      <c r="D7" s="1437" t="s">
        <v>1705</v>
      </c>
      <c r="E7" s="1437" t="s">
        <v>1706</v>
      </c>
      <c r="F7" s="1437" t="s">
        <v>17</v>
      </c>
      <c r="G7" s="2081" t="s">
        <v>638</v>
      </c>
    </row>
    <row r="8" spans="1:7" ht="15" customHeight="1">
      <c r="A8" s="1438" t="s">
        <v>627</v>
      </c>
      <c r="B8" s="79"/>
      <c r="C8" s="79"/>
      <c r="D8" s="79"/>
      <c r="E8" s="79"/>
      <c r="F8" s="79"/>
      <c r="G8" s="232"/>
    </row>
    <row r="9" spans="1:7" ht="15" customHeight="1">
      <c r="A9" s="1439" t="s">
        <v>1672</v>
      </c>
      <c r="B9" s="61"/>
      <c r="C9" s="61"/>
      <c r="D9" s="61"/>
      <c r="E9" s="61"/>
      <c r="F9" s="61"/>
      <c r="G9" s="230">
        <f>SUM(B9:F9)</f>
        <v>0</v>
      </c>
    </row>
    <row r="10" spans="1:7" ht="15" customHeight="1">
      <c r="A10" s="1439" t="s">
        <v>1673</v>
      </c>
      <c r="B10" s="79">
        <f>SUM(B11:B14)</f>
        <v>0</v>
      </c>
      <c r="C10" s="79">
        <f>SUM(C11:C14)</f>
        <v>0</v>
      </c>
      <c r="D10" s="79">
        <f>SUM(D11:D14)</f>
        <v>0</v>
      </c>
      <c r="E10" s="79">
        <f>SUM(E11:E14)</f>
        <v>0</v>
      </c>
      <c r="F10" s="79">
        <f>SUM(F11:F14)</f>
        <v>0</v>
      </c>
      <c r="G10" s="230">
        <f t="shared" ref="G10:G39" si="0">SUM(B10:F10)</f>
        <v>0</v>
      </c>
    </row>
    <row r="11" spans="1:7" ht="15" customHeight="1">
      <c r="A11" s="1439" t="s">
        <v>1702</v>
      </c>
      <c r="B11" s="61"/>
      <c r="C11" s="61"/>
      <c r="D11" s="61"/>
      <c r="E11" s="61"/>
      <c r="F11" s="61"/>
      <c r="G11" s="230">
        <f t="shared" si="0"/>
        <v>0</v>
      </c>
    </row>
    <row r="12" spans="1:7" ht="15" customHeight="1">
      <c r="A12" s="1439" t="s">
        <v>1703</v>
      </c>
      <c r="B12" s="61"/>
      <c r="C12" s="61"/>
      <c r="D12" s="61"/>
      <c r="E12" s="61"/>
      <c r="F12" s="61"/>
      <c r="G12" s="230">
        <f t="shared" si="0"/>
        <v>0</v>
      </c>
    </row>
    <row r="13" spans="1:7" ht="15" customHeight="1">
      <c r="A13" s="1439" t="s">
        <v>1676</v>
      </c>
      <c r="B13" s="61"/>
      <c r="C13" s="61"/>
      <c r="D13" s="61"/>
      <c r="E13" s="61"/>
      <c r="F13" s="61"/>
      <c r="G13" s="230">
        <f t="shared" si="0"/>
        <v>0</v>
      </c>
    </row>
    <row r="14" spans="1:7" ht="15" customHeight="1">
      <c r="A14" s="1439" t="s">
        <v>2651</v>
      </c>
      <c r="B14" s="61"/>
      <c r="C14" s="61"/>
      <c r="D14" s="61"/>
      <c r="E14" s="61"/>
      <c r="F14" s="61"/>
      <c r="G14" s="230">
        <f t="shared" si="0"/>
        <v>0</v>
      </c>
    </row>
    <row r="15" spans="1:7" ht="15" customHeight="1">
      <c r="A15" s="1439" t="s">
        <v>1677</v>
      </c>
      <c r="B15" s="79">
        <f>SUM(B16:B17)</f>
        <v>0</v>
      </c>
      <c r="C15" s="79">
        <f>SUM(C16:C17)</f>
        <v>0</v>
      </c>
      <c r="D15" s="79">
        <f>SUM(D16:D17)</f>
        <v>0</v>
      </c>
      <c r="E15" s="79">
        <f>SUM(E16:E17)</f>
        <v>0</v>
      </c>
      <c r="F15" s="79">
        <f>SUM(F16:F17)</f>
        <v>0</v>
      </c>
      <c r="G15" s="230">
        <f t="shared" si="0"/>
        <v>0</v>
      </c>
    </row>
    <row r="16" spans="1:7" ht="15" customHeight="1">
      <c r="A16" s="1439" t="s">
        <v>1704</v>
      </c>
      <c r="B16" s="61"/>
      <c r="C16" s="61"/>
      <c r="D16" s="61"/>
      <c r="E16" s="61"/>
      <c r="F16" s="61"/>
      <c r="G16" s="230">
        <f t="shared" si="0"/>
        <v>0</v>
      </c>
    </row>
    <row r="17" spans="1:7" ht="15" customHeight="1">
      <c r="A17" s="1439" t="s">
        <v>17</v>
      </c>
      <c r="B17" s="61"/>
      <c r="C17" s="61"/>
      <c r="D17" s="61"/>
      <c r="E17" s="61"/>
      <c r="F17" s="61"/>
      <c r="G17" s="230">
        <f t="shared" si="0"/>
        <v>0</v>
      </c>
    </row>
    <row r="18" spans="1:7" ht="15" customHeight="1">
      <c r="A18" s="1439" t="s">
        <v>1680</v>
      </c>
      <c r="B18" s="79">
        <f>B9+B10-B15</f>
        <v>0</v>
      </c>
      <c r="C18" s="79">
        <f>C9+C10-C15</f>
        <v>0</v>
      </c>
      <c r="D18" s="79">
        <f>D9+D10-D15</f>
        <v>0</v>
      </c>
      <c r="E18" s="79">
        <f>E9+E10-E15</f>
        <v>0</v>
      </c>
      <c r="F18" s="79">
        <f>F9+F10-F15</f>
        <v>0</v>
      </c>
      <c r="G18" s="230">
        <f t="shared" si="0"/>
        <v>0</v>
      </c>
    </row>
    <row r="19" spans="1:7" ht="15" customHeight="1">
      <c r="A19" s="1438" t="s">
        <v>640</v>
      </c>
      <c r="B19" s="79"/>
      <c r="C19" s="79"/>
      <c r="D19" s="79"/>
      <c r="E19" s="79"/>
      <c r="F19" s="79"/>
      <c r="G19" s="232"/>
    </row>
    <row r="20" spans="1:7" ht="15" customHeight="1">
      <c r="A20" s="1439" t="s">
        <v>1672</v>
      </c>
      <c r="B20" s="61">
        <v>0</v>
      </c>
      <c r="C20" s="61"/>
      <c r="D20" s="61"/>
      <c r="E20" s="61"/>
      <c r="F20" s="61"/>
      <c r="G20" s="230">
        <f t="shared" si="0"/>
        <v>0</v>
      </c>
    </row>
    <row r="21" spans="1:7" ht="15" customHeight="1">
      <c r="A21" s="1439" t="s">
        <v>1673</v>
      </c>
      <c r="B21" s="79">
        <f>SUM(B22:B23)</f>
        <v>0</v>
      </c>
      <c r="C21" s="79">
        <f>SUM(C22:C23)</f>
        <v>0</v>
      </c>
      <c r="D21" s="79">
        <f>SUM(D22:D23)</f>
        <v>0</v>
      </c>
      <c r="E21" s="79">
        <f>SUM(E22:E23)</f>
        <v>0</v>
      </c>
      <c r="F21" s="79">
        <f>SUM(F22:F23)</f>
        <v>0</v>
      </c>
      <c r="G21" s="230">
        <f t="shared" si="0"/>
        <v>0</v>
      </c>
    </row>
    <row r="22" spans="1:7" ht="15" customHeight="1">
      <c r="A22" s="1439" t="s">
        <v>1683</v>
      </c>
      <c r="B22" s="147"/>
      <c r="C22" s="147"/>
      <c r="D22" s="147"/>
      <c r="E22" s="147"/>
      <c r="F22" s="147"/>
      <c r="G22" s="230">
        <f t="shared" si="0"/>
        <v>0</v>
      </c>
    </row>
    <row r="23" spans="1:7" ht="15" customHeight="1">
      <c r="A23" s="1439" t="s">
        <v>17</v>
      </c>
      <c r="B23" s="61"/>
      <c r="C23" s="61"/>
      <c r="D23" s="61"/>
      <c r="E23" s="61"/>
      <c r="F23" s="61"/>
      <c r="G23" s="230">
        <f t="shared" si="0"/>
        <v>0</v>
      </c>
    </row>
    <row r="24" spans="1:7" ht="15" customHeight="1">
      <c r="A24" s="1439" t="s">
        <v>1677</v>
      </c>
      <c r="B24" s="79">
        <f>SUM(B25:B26)</f>
        <v>0</v>
      </c>
      <c r="C24" s="79">
        <f>SUM(C25:C26)</f>
        <v>0</v>
      </c>
      <c r="D24" s="79">
        <f>SUM(D25:D26)</f>
        <v>0</v>
      </c>
      <c r="E24" s="79">
        <f>SUM(E25:E26)</f>
        <v>0</v>
      </c>
      <c r="F24" s="79">
        <f>SUM(F25:F26)</f>
        <v>0</v>
      </c>
      <c r="G24" s="230">
        <f t="shared" si="0"/>
        <v>0</v>
      </c>
    </row>
    <row r="25" spans="1:7" ht="15" customHeight="1">
      <c r="A25" s="1439" t="s">
        <v>1704</v>
      </c>
      <c r="B25" s="61"/>
      <c r="C25" s="61"/>
      <c r="D25" s="61"/>
      <c r="E25" s="61"/>
      <c r="F25" s="61"/>
      <c r="G25" s="230">
        <f t="shared" si="0"/>
        <v>0</v>
      </c>
    </row>
    <row r="26" spans="1:7" ht="15" customHeight="1">
      <c r="A26" s="1439" t="s">
        <v>17</v>
      </c>
      <c r="B26" s="61"/>
      <c r="C26" s="61"/>
      <c r="D26" s="61"/>
      <c r="E26" s="61"/>
      <c r="F26" s="61"/>
      <c r="G26" s="230">
        <f t="shared" si="0"/>
        <v>0</v>
      </c>
    </row>
    <row r="27" spans="1:7" ht="15" customHeight="1">
      <c r="A27" s="1439" t="s">
        <v>1680</v>
      </c>
      <c r="B27" s="79">
        <f>B20+B21-B24</f>
        <v>0</v>
      </c>
      <c r="C27" s="79">
        <f>C20+C21-C24</f>
        <v>0</v>
      </c>
      <c r="D27" s="79">
        <f>D20+D21-D24</f>
        <v>0</v>
      </c>
      <c r="E27" s="79">
        <f>E20+E21-E24</f>
        <v>0</v>
      </c>
      <c r="F27" s="79">
        <f>F20+F21-F24</f>
        <v>0</v>
      </c>
      <c r="G27" s="230">
        <f t="shared" si="0"/>
        <v>0</v>
      </c>
    </row>
    <row r="28" spans="1:7" ht="15" customHeight="1">
      <c r="A28" s="1438" t="s">
        <v>629</v>
      </c>
      <c r="B28" s="79"/>
      <c r="C28" s="79"/>
      <c r="D28" s="79"/>
      <c r="E28" s="79"/>
      <c r="F28" s="79"/>
      <c r="G28" s="232"/>
    </row>
    <row r="29" spans="1:7" ht="15" customHeight="1">
      <c r="A29" s="1439" t="s">
        <v>1672</v>
      </c>
      <c r="B29" s="147"/>
      <c r="C29" s="147"/>
      <c r="D29" s="147"/>
      <c r="E29" s="147"/>
      <c r="F29" s="147"/>
      <c r="G29" s="230">
        <f t="shared" si="0"/>
        <v>0</v>
      </c>
    </row>
    <row r="30" spans="1:7" ht="15" customHeight="1">
      <c r="A30" s="1439" t="s">
        <v>1673</v>
      </c>
      <c r="B30" s="79">
        <f>SUM(B31:B32)</f>
        <v>0</v>
      </c>
      <c r="C30" s="79">
        <f>SUM(C31:C32)</f>
        <v>0</v>
      </c>
      <c r="D30" s="79">
        <f>SUM(D31:D32)</f>
        <v>0</v>
      </c>
      <c r="E30" s="79">
        <f>SUM(E31:E32)</f>
        <v>0</v>
      </c>
      <c r="F30" s="79">
        <f>SUM(F31:F32)</f>
        <v>0</v>
      </c>
      <c r="G30" s="230">
        <f t="shared" si="0"/>
        <v>0</v>
      </c>
    </row>
    <row r="31" spans="1:7" ht="15" customHeight="1">
      <c r="A31" s="1439" t="s">
        <v>1683</v>
      </c>
      <c r="B31" s="62"/>
      <c r="C31" s="62"/>
      <c r="D31" s="62"/>
      <c r="E31" s="62"/>
      <c r="F31" s="62"/>
      <c r="G31" s="230">
        <f t="shared" si="0"/>
        <v>0</v>
      </c>
    </row>
    <row r="32" spans="1:7" ht="15" customHeight="1">
      <c r="A32" s="1439" t="s">
        <v>17</v>
      </c>
      <c r="B32" s="62"/>
      <c r="C32" s="62"/>
      <c r="D32" s="62"/>
      <c r="E32" s="62"/>
      <c r="F32" s="62"/>
      <c r="G32" s="230">
        <f t="shared" si="0"/>
        <v>0</v>
      </c>
    </row>
    <row r="33" spans="1:7" ht="15" customHeight="1">
      <c r="A33" s="1439" t="s">
        <v>1677</v>
      </c>
      <c r="B33" s="79">
        <f>SUM(B34:B35)</f>
        <v>0</v>
      </c>
      <c r="C33" s="79">
        <f>SUM(C34:C35)</f>
        <v>0</v>
      </c>
      <c r="D33" s="79">
        <f>SUM(D34:D35)</f>
        <v>0</v>
      </c>
      <c r="E33" s="79">
        <f>SUM(E34:E35)</f>
        <v>0</v>
      </c>
      <c r="F33" s="79">
        <f>SUM(F34:F35)</f>
        <v>0</v>
      </c>
      <c r="G33" s="230">
        <f t="shared" si="0"/>
        <v>0</v>
      </c>
    </row>
    <row r="34" spans="1:7" ht="15" customHeight="1">
      <c r="A34" s="1439" t="s">
        <v>1704</v>
      </c>
      <c r="B34" s="62"/>
      <c r="C34" s="62"/>
      <c r="D34" s="62"/>
      <c r="E34" s="62"/>
      <c r="F34" s="62"/>
      <c r="G34" s="230">
        <f t="shared" si="0"/>
        <v>0</v>
      </c>
    </row>
    <row r="35" spans="1:7" ht="15" customHeight="1">
      <c r="A35" s="1439" t="s">
        <v>17</v>
      </c>
      <c r="B35" s="62"/>
      <c r="C35" s="62"/>
      <c r="D35" s="62"/>
      <c r="E35" s="62"/>
      <c r="F35" s="62"/>
      <c r="G35" s="230">
        <f t="shared" si="0"/>
        <v>0</v>
      </c>
    </row>
    <row r="36" spans="1:7" ht="15" customHeight="1">
      <c r="A36" s="1439" t="s">
        <v>1680</v>
      </c>
      <c r="B36" s="79">
        <f>B29+B30-B33</f>
        <v>0</v>
      </c>
      <c r="C36" s="79">
        <f>C29+C30-C33</f>
        <v>0</v>
      </c>
      <c r="D36" s="79">
        <f>D29+D30-D33</f>
        <v>0</v>
      </c>
      <c r="E36" s="79">
        <f>E29+E30-E33</f>
        <v>0</v>
      </c>
      <c r="F36" s="79">
        <f>F29+F30-F33</f>
        <v>0</v>
      </c>
      <c r="G36" s="230">
        <f t="shared" si="0"/>
        <v>0</v>
      </c>
    </row>
    <row r="37" spans="1:7" ht="15" customHeight="1">
      <c r="A37" s="1440" t="s">
        <v>630</v>
      </c>
      <c r="B37" s="243"/>
      <c r="C37" s="243"/>
      <c r="D37" s="243"/>
      <c r="E37" s="243"/>
      <c r="F37" s="243"/>
      <c r="G37" s="230">
        <f t="shared" si="0"/>
        <v>0</v>
      </c>
    </row>
    <row r="38" spans="1:7" ht="15" customHeight="1">
      <c r="A38" s="1439" t="s">
        <v>1684</v>
      </c>
      <c r="B38" s="79">
        <f>B18-B27-B36</f>
        <v>0</v>
      </c>
      <c r="C38" s="79">
        <f>C18-C27-C36</f>
        <v>0</v>
      </c>
      <c r="D38" s="79">
        <f>D18-D27-D36</f>
        <v>0</v>
      </c>
      <c r="E38" s="79">
        <f>E18-E27-E36</f>
        <v>0</v>
      </c>
      <c r="F38" s="79">
        <f>F18-F27-F36</f>
        <v>0</v>
      </c>
      <c r="G38" s="230">
        <f t="shared" si="0"/>
        <v>0</v>
      </c>
    </row>
    <row r="39" spans="1:7" ht="15" customHeight="1">
      <c r="A39" s="1439" t="s">
        <v>1685</v>
      </c>
      <c r="B39" s="79">
        <f>B9-B20-B29</f>
        <v>0</v>
      </c>
      <c r="C39" s="79">
        <f>C9-C20-C29</f>
        <v>0</v>
      </c>
      <c r="D39" s="79">
        <f>D9-D20-D29</f>
        <v>0</v>
      </c>
      <c r="E39" s="79">
        <f>E9-E20-E29</f>
        <v>0</v>
      </c>
      <c r="F39" s="79">
        <f>F9-F20-F29</f>
        <v>0</v>
      </c>
      <c r="G39" s="230">
        <f t="shared" si="0"/>
        <v>0</v>
      </c>
    </row>
    <row r="40" spans="1:7" ht="15" customHeight="1">
      <c r="A40" s="2985" t="s">
        <v>2158</v>
      </c>
      <c r="B40" s="2986"/>
      <c r="C40" s="2986"/>
      <c r="D40" s="2986"/>
      <c r="E40" s="2986"/>
      <c r="F40" s="2986"/>
      <c r="G40" s="2987"/>
    </row>
    <row r="41" spans="1:7" ht="15" customHeight="1">
      <c r="A41" s="1438" t="s">
        <v>627</v>
      </c>
      <c r="B41" s="79"/>
      <c r="C41" s="79"/>
      <c r="D41" s="79"/>
      <c r="E41" s="79"/>
      <c r="F41" s="79"/>
      <c r="G41" s="232"/>
    </row>
    <row r="42" spans="1:7" ht="15" customHeight="1">
      <c r="A42" s="1439" t="s">
        <v>1672</v>
      </c>
      <c r="B42" s="518"/>
      <c r="C42" s="518"/>
      <c r="D42" s="518"/>
      <c r="E42" s="518"/>
      <c r="F42" s="518"/>
      <c r="G42" s="230">
        <f>SUM(B42:F42)</f>
        <v>0</v>
      </c>
    </row>
    <row r="43" spans="1:7" ht="15" customHeight="1">
      <c r="A43" s="1439" t="s">
        <v>1673</v>
      </c>
      <c r="B43" s="79">
        <f>SUM(B44:B47)</f>
        <v>0</v>
      </c>
      <c r="C43" s="79">
        <f>SUM(C44:C47)</f>
        <v>0</v>
      </c>
      <c r="D43" s="79">
        <f>SUM(D44:D47)</f>
        <v>0</v>
      </c>
      <c r="E43" s="79">
        <f>SUM(E44:E47)</f>
        <v>0</v>
      </c>
      <c r="F43" s="79">
        <f>SUM(F44:F47)</f>
        <v>0</v>
      </c>
      <c r="G43" s="230">
        <f t="shared" ref="G43:G51" si="1">SUM(B43:F43)</f>
        <v>0</v>
      </c>
    </row>
    <row r="44" spans="1:7" ht="15" customHeight="1">
      <c r="A44" s="1439" t="s">
        <v>1702</v>
      </c>
      <c r="B44" s="518"/>
      <c r="C44" s="518"/>
      <c r="D44" s="518"/>
      <c r="E44" s="518"/>
      <c r="F44" s="518"/>
      <c r="G44" s="230">
        <f t="shared" si="1"/>
        <v>0</v>
      </c>
    </row>
    <row r="45" spans="1:7" ht="15" customHeight="1">
      <c r="A45" s="1439" t="s">
        <v>1703</v>
      </c>
      <c r="B45" s="518"/>
      <c r="C45" s="518"/>
      <c r="D45" s="518"/>
      <c r="E45" s="518"/>
      <c r="F45" s="518"/>
      <c r="G45" s="230">
        <f t="shared" si="1"/>
        <v>0</v>
      </c>
    </row>
    <row r="46" spans="1:7" ht="15" customHeight="1">
      <c r="A46" s="1439" t="s">
        <v>1676</v>
      </c>
      <c r="B46" s="518"/>
      <c r="C46" s="518"/>
      <c r="D46" s="518"/>
      <c r="E46" s="518"/>
      <c r="F46" s="518"/>
      <c r="G46" s="230">
        <f t="shared" si="1"/>
        <v>0</v>
      </c>
    </row>
    <row r="47" spans="1:7" ht="15" customHeight="1">
      <c r="A47" s="1439" t="s">
        <v>2651</v>
      </c>
      <c r="B47" s="518"/>
      <c r="C47" s="518"/>
      <c r="D47" s="518"/>
      <c r="E47" s="518"/>
      <c r="F47" s="518"/>
      <c r="G47" s="230">
        <f t="shared" si="1"/>
        <v>0</v>
      </c>
    </row>
    <row r="48" spans="1:7" ht="15" customHeight="1">
      <c r="A48" s="1439" t="s">
        <v>1677</v>
      </c>
      <c r="B48" s="79">
        <f>SUM(B49:B50)</f>
        <v>0</v>
      </c>
      <c r="C48" s="79">
        <f>SUM(C49:C50)</f>
        <v>0</v>
      </c>
      <c r="D48" s="79">
        <f>SUM(D49:D50)</f>
        <v>0</v>
      </c>
      <c r="E48" s="79">
        <f>SUM(E49:E50)</f>
        <v>0</v>
      </c>
      <c r="F48" s="79">
        <f>SUM(F49:F50)</f>
        <v>0</v>
      </c>
      <c r="G48" s="230">
        <f t="shared" si="1"/>
        <v>0</v>
      </c>
    </row>
    <row r="49" spans="1:7" ht="15" customHeight="1">
      <c r="A49" s="1439" t="s">
        <v>1704</v>
      </c>
      <c r="B49" s="518"/>
      <c r="C49" s="518"/>
      <c r="D49" s="518"/>
      <c r="E49" s="518"/>
      <c r="F49" s="518"/>
      <c r="G49" s="230">
        <f t="shared" si="1"/>
        <v>0</v>
      </c>
    </row>
    <row r="50" spans="1:7" ht="15" customHeight="1">
      <c r="A50" s="1439" t="s">
        <v>17</v>
      </c>
      <c r="B50" s="518"/>
      <c r="C50" s="518"/>
      <c r="D50" s="518"/>
      <c r="E50" s="518"/>
      <c r="F50" s="518"/>
      <c r="G50" s="230">
        <f t="shared" si="1"/>
        <v>0</v>
      </c>
    </row>
    <row r="51" spans="1:7" ht="15" customHeight="1">
      <c r="A51" s="1439" t="s">
        <v>1680</v>
      </c>
      <c r="B51" s="79">
        <f>B42+B43-B48</f>
        <v>0</v>
      </c>
      <c r="C51" s="79">
        <f>C42+C43-C48</f>
        <v>0</v>
      </c>
      <c r="D51" s="79">
        <f>D42+D43-D48</f>
        <v>0</v>
      </c>
      <c r="E51" s="79">
        <f>E42+E43-E48</f>
        <v>0</v>
      </c>
      <c r="F51" s="79">
        <f>F42+F43-F48</f>
        <v>0</v>
      </c>
      <c r="G51" s="230">
        <f t="shared" si="1"/>
        <v>0</v>
      </c>
    </row>
    <row r="52" spans="1:7" ht="15" customHeight="1">
      <c r="A52" s="1438" t="s">
        <v>640</v>
      </c>
      <c r="B52" s="79"/>
      <c r="C52" s="79"/>
      <c r="D52" s="79"/>
      <c r="E52" s="79"/>
      <c r="F52" s="79"/>
      <c r="G52" s="232"/>
    </row>
    <row r="53" spans="1:7" ht="15" customHeight="1">
      <c r="A53" s="1439" t="s">
        <v>1672</v>
      </c>
      <c r="B53" s="518"/>
      <c r="C53" s="518"/>
      <c r="D53" s="518"/>
      <c r="E53" s="518"/>
      <c r="F53" s="518"/>
      <c r="G53" s="230">
        <f t="shared" ref="G53:G60" si="2">SUM(B53:F53)</f>
        <v>0</v>
      </c>
    </row>
    <row r="54" spans="1:7" ht="15" customHeight="1">
      <c r="A54" s="1439" t="s">
        <v>1673</v>
      </c>
      <c r="B54" s="79">
        <f>SUM(B55:B56)</f>
        <v>0</v>
      </c>
      <c r="C54" s="79">
        <f>SUM(C55:C56)</f>
        <v>0</v>
      </c>
      <c r="D54" s="79">
        <f>SUM(D55:D56)</f>
        <v>0</v>
      </c>
      <c r="E54" s="79">
        <f>SUM(E55:E56)</f>
        <v>0</v>
      </c>
      <c r="F54" s="79">
        <f>SUM(F55:F56)</f>
        <v>0</v>
      </c>
      <c r="G54" s="230">
        <f t="shared" si="2"/>
        <v>0</v>
      </c>
    </row>
    <row r="55" spans="1:7" ht="15" customHeight="1">
      <c r="A55" s="1439" t="s">
        <v>1683</v>
      </c>
      <c r="B55" s="518"/>
      <c r="C55" s="518"/>
      <c r="D55" s="518"/>
      <c r="E55" s="518"/>
      <c r="F55" s="518"/>
      <c r="G55" s="230">
        <f t="shared" si="2"/>
        <v>0</v>
      </c>
    </row>
    <row r="56" spans="1:7" ht="15" customHeight="1">
      <c r="A56" s="1439" t="s">
        <v>17</v>
      </c>
      <c r="B56" s="518"/>
      <c r="C56" s="518"/>
      <c r="D56" s="518"/>
      <c r="E56" s="518"/>
      <c r="F56" s="518"/>
      <c r="G56" s="230">
        <f t="shared" si="2"/>
        <v>0</v>
      </c>
    </row>
    <row r="57" spans="1:7" ht="15" customHeight="1">
      <c r="A57" s="1439" t="s">
        <v>1677</v>
      </c>
      <c r="B57" s="79">
        <f>SUM(B58:B59)</f>
        <v>0</v>
      </c>
      <c r="C57" s="79">
        <f>SUM(C58:C59)</f>
        <v>0</v>
      </c>
      <c r="D57" s="79">
        <f>SUM(D58:D59)</f>
        <v>0</v>
      </c>
      <c r="E57" s="79">
        <f>SUM(E58:E59)</f>
        <v>0</v>
      </c>
      <c r="F57" s="79">
        <f>SUM(F58:F59)</f>
        <v>0</v>
      </c>
      <c r="G57" s="230">
        <f t="shared" si="2"/>
        <v>0</v>
      </c>
    </row>
    <row r="58" spans="1:7" ht="15" customHeight="1">
      <c r="A58" s="1439" t="s">
        <v>1704</v>
      </c>
      <c r="B58" s="518"/>
      <c r="C58" s="518"/>
      <c r="D58" s="518"/>
      <c r="E58" s="518"/>
      <c r="F58" s="518"/>
      <c r="G58" s="230">
        <f t="shared" si="2"/>
        <v>0</v>
      </c>
    </row>
    <row r="59" spans="1:7" ht="15" customHeight="1">
      <c r="A59" s="1439" t="s">
        <v>17</v>
      </c>
      <c r="B59" s="518"/>
      <c r="C59" s="518"/>
      <c r="D59" s="518"/>
      <c r="E59" s="518"/>
      <c r="F59" s="518"/>
      <c r="G59" s="230">
        <f t="shared" si="2"/>
        <v>0</v>
      </c>
    </row>
    <row r="60" spans="1:7" ht="15" customHeight="1">
      <c r="A60" s="1439" t="s">
        <v>1680</v>
      </c>
      <c r="B60" s="79">
        <f>B53+B54-B57</f>
        <v>0</v>
      </c>
      <c r="C60" s="79">
        <f>C53+C54-C57</f>
        <v>0</v>
      </c>
      <c r="D60" s="79">
        <f>D53+D54-D57</f>
        <v>0</v>
      </c>
      <c r="E60" s="79">
        <f>E53+E54-E57</f>
        <v>0</v>
      </c>
      <c r="F60" s="79">
        <f>F53+F54-F57</f>
        <v>0</v>
      </c>
      <c r="G60" s="230">
        <f t="shared" si="2"/>
        <v>0</v>
      </c>
    </row>
    <row r="61" spans="1:7" ht="15" customHeight="1">
      <c r="A61" s="1438" t="s">
        <v>629</v>
      </c>
      <c r="B61" s="79"/>
      <c r="C61" s="79"/>
      <c r="D61" s="79"/>
      <c r="E61" s="79"/>
      <c r="F61" s="79"/>
      <c r="G61" s="232"/>
    </row>
    <row r="62" spans="1:7" ht="15" customHeight="1">
      <c r="A62" s="1439" t="s">
        <v>1672</v>
      </c>
      <c r="B62" s="518"/>
      <c r="C62" s="518"/>
      <c r="D62" s="518"/>
      <c r="E62" s="518"/>
      <c r="F62" s="518"/>
      <c r="G62" s="230">
        <f t="shared" ref="G62:G72" si="3">SUM(B62:F62)</f>
        <v>0</v>
      </c>
    </row>
    <row r="63" spans="1:7" ht="15" customHeight="1">
      <c r="A63" s="1439" t="s">
        <v>1673</v>
      </c>
      <c r="B63" s="79">
        <f>SUM(B64:B65)</f>
        <v>0</v>
      </c>
      <c r="C63" s="79">
        <f>SUM(C64:C65)</f>
        <v>0</v>
      </c>
      <c r="D63" s="79">
        <f>SUM(D64:D65)</f>
        <v>0</v>
      </c>
      <c r="E63" s="79">
        <f>SUM(E64:E65)</f>
        <v>0</v>
      </c>
      <c r="F63" s="79">
        <f>SUM(F64:F65)</f>
        <v>0</v>
      </c>
      <c r="G63" s="230">
        <f t="shared" si="3"/>
        <v>0</v>
      </c>
    </row>
    <row r="64" spans="1:7" ht="15" customHeight="1">
      <c r="A64" s="1439" t="s">
        <v>1683</v>
      </c>
      <c r="B64" s="518"/>
      <c r="C64" s="518"/>
      <c r="D64" s="518"/>
      <c r="E64" s="518"/>
      <c r="F64" s="518"/>
      <c r="G64" s="230">
        <f t="shared" si="3"/>
        <v>0</v>
      </c>
    </row>
    <row r="65" spans="1:7" ht="15" customHeight="1">
      <c r="A65" s="1439" t="s">
        <v>17</v>
      </c>
      <c r="B65" s="518"/>
      <c r="C65" s="518"/>
      <c r="D65" s="518"/>
      <c r="E65" s="518"/>
      <c r="F65" s="518"/>
      <c r="G65" s="230">
        <f t="shared" si="3"/>
        <v>0</v>
      </c>
    </row>
    <row r="66" spans="1:7" ht="15" customHeight="1">
      <c r="A66" s="1439" t="s">
        <v>1677</v>
      </c>
      <c r="B66" s="79">
        <f>SUM(B67:B68)</f>
        <v>0</v>
      </c>
      <c r="C66" s="79">
        <f>SUM(C67:C68)</f>
        <v>0</v>
      </c>
      <c r="D66" s="79">
        <f>SUM(D67:D68)</f>
        <v>0</v>
      </c>
      <c r="E66" s="79">
        <f>SUM(E67:E68)</f>
        <v>0</v>
      </c>
      <c r="F66" s="79">
        <f>SUM(F67:F68)</f>
        <v>0</v>
      </c>
      <c r="G66" s="230">
        <f t="shared" si="3"/>
        <v>0</v>
      </c>
    </row>
    <row r="67" spans="1:7" ht="15" customHeight="1">
      <c r="A67" s="1439" t="s">
        <v>1704</v>
      </c>
      <c r="B67" s="518"/>
      <c r="C67" s="518"/>
      <c r="D67" s="518"/>
      <c r="E67" s="518"/>
      <c r="F67" s="518"/>
      <c r="G67" s="230">
        <f t="shared" si="3"/>
        <v>0</v>
      </c>
    </row>
    <row r="68" spans="1:7" ht="15" customHeight="1">
      <c r="A68" s="1439" t="s">
        <v>17</v>
      </c>
      <c r="B68" s="518"/>
      <c r="C68" s="518"/>
      <c r="D68" s="518"/>
      <c r="E68" s="518"/>
      <c r="F68" s="518"/>
      <c r="G68" s="230">
        <f t="shared" si="3"/>
        <v>0</v>
      </c>
    </row>
    <row r="69" spans="1:7" ht="15" customHeight="1">
      <c r="A69" s="1439" t="s">
        <v>1680</v>
      </c>
      <c r="B69" s="79">
        <f>B62+B63-B66</f>
        <v>0</v>
      </c>
      <c r="C69" s="79">
        <f>C62+C63-C66</f>
        <v>0</v>
      </c>
      <c r="D69" s="79">
        <f>D62+D63-D66</f>
        <v>0</v>
      </c>
      <c r="E69" s="79">
        <f>E62+E63-E66</f>
        <v>0</v>
      </c>
      <c r="F69" s="79">
        <f>F62+F63-F66</f>
        <v>0</v>
      </c>
      <c r="G69" s="230">
        <f t="shared" si="3"/>
        <v>0</v>
      </c>
    </row>
    <row r="70" spans="1:7" ht="15" customHeight="1">
      <c r="A70" s="1440" t="s">
        <v>630</v>
      </c>
      <c r="B70" s="243"/>
      <c r="C70" s="243"/>
      <c r="D70" s="243"/>
      <c r="E70" s="243"/>
      <c r="F70" s="243"/>
      <c r="G70" s="230">
        <f t="shared" si="3"/>
        <v>0</v>
      </c>
    </row>
    <row r="71" spans="1:7" ht="15" customHeight="1">
      <c r="A71" s="1439" t="s">
        <v>1684</v>
      </c>
      <c r="B71" s="79">
        <f>B51-B60-B69</f>
        <v>0</v>
      </c>
      <c r="C71" s="79">
        <f>C51-C60-C69</f>
        <v>0</v>
      </c>
      <c r="D71" s="79">
        <f>D51-D60-D69</f>
        <v>0</v>
      </c>
      <c r="E71" s="79">
        <f>E51-E60-E69</f>
        <v>0</v>
      </c>
      <c r="F71" s="79">
        <f>F51-F60-F69</f>
        <v>0</v>
      </c>
      <c r="G71" s="230">
        <f t="shared" si="3"/>
        <v>0</v>
      </c>
    </row>
    <row r="72" spans="1:7" ht="15" customHeight="1">
      <c r="A72" s="1439" t="s">
        <v>1685</v>
      </c>
      <c r="B72" s="79">
        <f>B42-B53-B62</f>
        <v>0</v>
      </c>
      <c r="C72" s="79">
        <f>C42-C53-C62</f>
        <v>0</v>
      </c>
      <c r="D72" s="79">
        <f>D42-D53-D62</f>
        <v>0</v>
      </c>
      <c r="E72" s="79">
        <f>E42-E53-E62</f>
        <v>0</v>
      </c>
      <c r="F72" s="79">
        <f>F42-F53-F62</f>
        <v>0</v>
      </c>
      <c r="G72" s="230">
        <f t="shared" si="3"/>
        <v>0</v>
      </c>
    </row>
    <row r="73" spans="1:7" ht="15" customHeight="1">
      <c r="A73" s="2985" t="s">
        <v>2159</v>
      </c>
      <c r="B73" s="2986"/>
      <c r="C73" s="2986"/>
      <c r="D73" s="2986"/>
      <c r="E73" s="2986"/>
      <c r="F73" s="2986"/>
      <c r="G73" s="2987"/>
    </row>
    <row r="74" spans="1:7" ht="15" customHeight="1">
      <c r="A74" s="1438" t="s">
        <v>627</v>
      </c>
      <c r="B74" s="79"/>
      <c r="C74" s="79"/>
      <c r="D74" s="79"/>
      <c r="E74" s="79"/>
      <c r="F74" s="79"/>
      <c r="G74" s="232"/>
    </row>
    <row r="75" spans="1:7" ht="15" customHeight="1">
      <c r="A75" s="1439" t="s">
        <v>1672</v>
      </c>
      <c r="B75" s="79">
        <f>B9+B42</f>
        <v>0</v>
      </c>
      <c r="C75" s="79">
        <f t="shared" ref="C75:F75" si="4">C9+C42</f>
        <v>0</v>
      </c>
      <c r="D75" s="79">
        <f t="shared" si="4"/>
        <v>0</v>
      </c>
      <c r="E75" s="79">
        <f t="shared" si="4"/>
        <v>0</v>
      </c>
      <c r="F75" s="79">
        <f t="shared" si="4"/>
        <v>0</v>
      </c>
      <c r="G75" s="230">
        <f>SUM(B75:F75)</f>
        <v>0</v>
      </c>
    </row>
    <row r="76" spans="1:7" ht="15" customHeight="1">
      <c r="A76" s="1439" t="s">
        <v>1673</v>
      </c>
      <c r="B76" s="79">
        <f>SUM(B77:B80)</f>
        <v>0</v>
      </c>
      <c r="C76" s="79">
        <f>SUM(C77:C80)</f>
        <v>0</v>
      </c>
      <c r="D76" s="79">
        <f>SUM(D77:D80)</f>
        <v>0</v>
      </c>
      <c r="E76" s="79">
        <f>SUM(E77:E80)</f>
        <v>0</v>
      </c>
      <c r="F76" s="79">
        <f>SUM(F77:F80)</f>
        <v>0</v>
      </c>
      <c r="G76" s="230">
        <f t="shared" ref="G76:G84" si="5">SUM(B76:F76)</f>
        <v>0</v>
      </c>
    </row>
    <row r="77" spans="1:7" ht="15" customHeight="1">
      <c r="A77" s="1439" t="s">
        <v>1702</v>
      </c>
      <c r="B77" s="79">
        <f t="shared" ref="B77:F77" si="6">B11+B44</f>
        <v>0</v>
      </c>
      <c r="C77" s="79">
        <f t="shared" si="6"/>
        <v>0</v>
      </c>
      <c r="D77" s="79">
        <f t="shared" si="6"/>
        <v>0</v>
      </c>
      <c r="E77" s="79">
        <f t="shared" si="6"/>
        <v>0</v>
      </c>
      <c r="F77" s="79">
        <f t="shared" si="6"/>
        <v>0</v>
      </c>
      <c r="G77" s="230">
        <f t="shared" si="5"/>
        <v>0</v>
      </c>
    </row>
    <row r="78" spans="1:7" ht="15" customHeight="1">
      <c r="A78" s="1439" t="s">
        <v>1703</v>
      </c>
      <c r="B78" s="79">
        <f t="shared" ref="B78:F78" si="7">B12+B45</f>
        <v>0</v>
      </c>
      <c r="C78" s="79">
        <f t="shared" si="7"/>
        <v>0</v>
      </c>
      <c r="D78" s="79">
        <f t="shared" si="7"/>
        <v>0</v>
      </c>
      <c r="E78" s="79">
        <f t="shared" si="7"/>
        <v>0</v>
      </c>
      <c r="F78" s="79">
        <f t="shared" si="7"/>
        <v>0</v>
      </c>
      <c r="G78" s="230">
        <f t="shared" si="5"/>
        <v>0</v>
      </c>
    </row>
    <row r="79" spans="1:7" ht="15" customHeight="1">
      <c r="A79" s="1439" t="s">
        <v>1676</v>
      </c>
      <c r="B79" s="79">
        <f t="shared" ref="B79:F79" si="8">B13+B46</f>
        <v>0</v>
      </c>
      <c r="C79" s="79">
        <f t="shared" si="8"/>
        <v>0</v>
      </c>
      <c r="D79" s="79">
        <f t="shared" si="8"/>
        <v>0</v>
      </c>
      <c r="E79" s="79">
        <f t="shared" si="8"/>
        <v>0</v>
      </c>
      <c r="F79" s="79">
        <f t="shared" si="8"/>
        <v>0</v>
      </c>
      <c r="G79" s="230">
        <f t="shared" si="5"/>
        <v>0</v>
      </c>
    </row>
    <row r="80" spans="1:7" ht="15" customHeight="1">
      <c r="A80" s="1439" t="s">
        <v>2651</v>
      </c>
      <c r="B80" s="79">
        <f t="shared" ref="B80:F80" si="9">B14+B47</f>
        <v>0</v>
      </c>
      <c r="C80" s="79">
        <f t="shared" si="9"/>
        <v>0</v>
      </c>
      <c r="D80" s="79">
        <f t="shared" si="9"/>
        <v>0</v>
      </c>
      <c r="E80" s="79">
        <f t="shared" si="9"/>
        <v>0</v>
      </c>
      <c r="F80" s="79">
        <f t="shared" si="9"/>
        <v>0</v>
      </c>
      <c r="G80" s="230">
        <f t="shared" si="5"/>
        <v>0</v>
      </c>
    </row>
    <row r="81" spans="1:7" ht="15" customHeight="1">
      <c r="A81" s="1439" t="s">
        <v>1677</v>
      </c>
      <c r="B81" s="79">
        <f>SUM(B82:B83)</f>
        <v>0</v>
      </c>
      <c r="C81" s="79">
        <f>SUM(C82:C83)</f>
        <v>0</v>
      </c>
      <c r="D81" s="79">
        <f>SUM(D82:D83)</f>
        <v>0</v>
      </c>
      <c r="E81" s="79">
        <f>SUM(E82:E83)</f>
        <v>0</v>
      </c>
      <c r="F81" s="79">
        <f>SUM(F82:F83)</f>
        <v>0</v>
      </c>
      <c r="G81" s="230">
        <f t="shared" si="5"/>
        <v>0</v>
      </c>
    </row>
    <row r="82" spans="1:7" ht="15" customHeight="1">
      <c r="A82" s="1439" t="s">
        <v>1704</v>
      </c>
      <c r="B82" s="79">
        <f t="shared" ref="B82:F82" si="10">B16+B49</f>
        <v>0</v>
      </c>
      <c r="C82" s="79">
        <f t="shared" si="10"/>
        <v>0</v>
      </c>
      <c r="D82" s="79">
        <f t="shared" si="10"/>
        <v>0</v>
      </c>
      <c r="E82" s="79">
        <f t="shared" si="10"/>
        <v>0</v>
      </c>
      <c r="F82" s="79">
        <f t="shared" si="10"/>
        <v>0</v>
      </c>
      <c r="G82" s="230">
        <f t="shared" si="5"/>
        <v>0</v>
      </c>
    </row>
    <row r="83" spans="1:7" ht="15" customHeight="1">
      <c r="A83" s="1439" t="s">
        <v>17</v>
      </c>
      <c r="B83" s="79">
        <f t="shared" ref="B83:F83" si="11">B17+B50</f>
        <v>0</v>
      </c>
      <c r="C83" s="79">
        <f t="shared" si="11"/>
        <v>0</v>
      </c>
      <c r="D83" s="79">
        <f t="shared" si="11"/>
        <v>0</v>
      </c>
      <c r="E83" s="79">
        <f t="shared" si="11"/>
        <v>0</v>
      </c>
      <c r="F83" s="79">
        <f t="shared" si="11"/>
        <v>0</v>
      </c>
      <c r="G83" s="230">
        <f t="shared" si="5"/>
        <v>0</v>
      </c>
    </row>
    <row r="84" spans="1:7" ht="15" customHeight="1">
      <c r="A84" s="1439" t="s">
        <v>1680</v>
      </c>
      <c r="B84" s="79">
        <f>B75+B76-B81</f>
        <v>0</v>
      </c>
      <c r="C84" s="79">
        <f>C75+C76-C81</f>
        <v>0</v>
      </c>
      <c r="D84" s="79">
        <f>D75+D76-D81</f>
        <v>0</v>
      </c>
      <c r="E84" s="79">
        <f>E75+E76-E81</f>
        <v>0</v>
      </c>
      <c r="F84" s="79">
        <f>F75+F76-F81</f>
        <v>0</v>
      </c>
      <c r="G84" s="230">
        <f t="shared" si="5"/>
        <v>0</v>
      </c>
    </row>
    <row r="85" spans="1:7" ht="15" customHeight="1">
      <c r="A85" s="1438" t="s">
        <v>640</v>
      </c>
      <c r="B85" s="79"/>
      <c r="C85" s="79"/>
      <c r="D85" s="79"/>
      <c r="E85" s="79"/>
      <c r="F85" s="79"/>
      <c r="G85" s="232"/>
    </row>
    <row r="86" spans="1:7" ht="15" customHeight="1">
      <c r="A86" s="1439" t="s">
        <v>1672</v>
      </c>
      <c r="B86" s="79">
        <f>B20+B53</f>
        <v>0</v>
      </c>
      <c r="C86" s="79">
        <f t="shared" ref="C86:F86" si="12">C20+C53</f>
        <v>0</v>
      </c>
      <c r="D86" s="79">
        <f t="shared" si="12"/>
        <v>0</v>
      </c>
      <c r="E86" s="79">
        <f t="shared" si="12"/>
        <v>0</v>
      </c>
      <c r="F86" s="79">
        <f t="shared" si="12"/>
        <v>0</v>
      </c>
      <c r="G86" s="230">
        <f t="shared" ref="G86:G93" si="13">SUM(B86:F86)</f>
        <v>0</v>
      </c>
    </row>
    <row r="87" spans="1:7" ht="15" customHeight="1">
      <c r="A87" s="1439" t="s">
        <v>1673</v>
      </c>
      <c r="B87" s="79">
        <f>SUM(B88:B89)</f>
        <v>0</v>
      </c>
      <c r="C87" s="79">
        <f>SUM(C88:C89)</f>
        <v>0</v>
      </c>
      <c r="D87" s="79">
        <f>SUM(D88:D89)</f>
        <v>0</v>
      </c>
      <c r="E87" s="79">
        <f>SUM(E88:E89)</f>
        <v>0</v>
      </c>
      <c r="F87" s="79">
        <f>SUM(F88:F89)</f>
        <v>0</v>
      </c>
      <c r="G87" s="230">
        <f t="shared" si="13"/>
        <v>0</v>
      </c>
    </row>
    <row r="88" spans="1:7" ht="15" customHeight="1">
      <c r="A88" s="1439" t="s">
        <v>1683</v>
      </c>
      <c r="B88" s="79">
        <f t="shared" ref="B88:F88" si="14">B22+B55</f>
        <v>0</v>
      </c>
      <c r="C88" s="79">
        <f t="shared" si="14"/>
        <v>0</v>
      </c>
      <c r="D88" s="79">
        <f t="shared" si="14"/>
        <v>0</v>
      </c>
      <c r="E88" s="79">
        <f t="shared" si="14"/>
        <v>0</v>
      </c>
      <c r="F88" s="79">
        <f t="shared" si="14"/>
        <v>0</v>
      </c>
      <c r="G88" s="230">
        <f t="shared" si="13"/>
        <v>0</v>
      </c>
    </row>
    <row r="89" spans="1:7" ht="15" customHeight="1">
      <c r="A89" s="1439" t="s">
        <v>17</v>
      </c>
      <c r="B89" s="79">
        <f t="shared" ref="B89:F89" si="15">B23+B56</f>
        <v>0</v>
      </c>
      <c r="C89" s="79">
        <f t="shared" si="15"/>
        <v>0</v>
      </c>
      <c r="D89" s="79">
        <f t="shared" si="15"/>
        <v>0</v>
      </c>
      <c r="E89" s="79">
        <f t="shared" si="15"/>
        <v>0</v>
      </c>
      <c r="F89" s="79">
        <f t="shared" si="15"/>
        <v>0</v>
      </c>
      <c r="G89" s="230">
        <f t="shared" si="13"/>
        <v>0</v>
      </c>
    </row>
    <row r="90" spans="1:7" ht="15" customHeight="1">
      <c r="A90" s="1439" t="s">
        <v>1677</v>
      </c>
      <c r="B90" s="79">
        <f>SUM(B91:B92)</f>
        <v>0</v>
      </c>
      <c r="C90" s="79">
        <f>SUM(C91:C92)</f>
        <v>0</v>
      </c>
      <c r="D90" s="79">
        <f>SUM(D91:D92)</f>
        <v>0</v>
      </c>
      <c r="E90" s="79">
        <f>SUM(E91:E92)</f>
        <v>0</v>
      </c>
      <c r="F90" s="79">
        <f>SUM(F91:F92)</f>
        <v>0</v>
      </c>
      <c r="G90" s="230">
        <f t="shared" si="13"/>
        <v>0</v>
      </c>
    </row>
    <row r="91" spans="1:7" ht="15" customHeight="1">
      <c r="A91" s="1439" t="s">
        <v>1704</v>
      </c>
      <c r="B91" s="79">
        <f t="shared" ref="B91:F91" si="16">B25+B58</f>
        <v>0</v>
      </c>
      <c r="C91" s="79">
        <f t="shared" si="16"/>
        <v>0</v>
      </c>
      <c r="D91" s="79">
        <f t="shared" si="16"/>
        <v>0</v>
      </c>
      <c r="E91" s="79">
        <f t="shared" si="16"/>
        <v>0</v>
      </c>
      <c r="F91" s="79">
        <f t="shared" si="16"/>
        <v>0</v>
      </c>
      <c r="G91" s="230">
        <f t="shared" si="13"/>
        <v>0</v>
      </c>
    </row>
    <row r="92" spans="1:7" ht="15" customHeight="1">
      <c r="A92" s="1439" t="s">
        <v>17</v>
      </c>
      <c r="B92" s="79">
        <f t="shared" ref="B92:F92" si="17">B26+B59</f>
        <v>0</v>
      </c>
      <c r="C92" s="79">
        <f t="shared" si="17"/>
        <v>0</v>
      </c>
      <c r="D92" s="79">
        <f t="shared" si="17"/>
        <v>0</v>
      </c>
      <c r="E92" s="79">
        <f t="shared" si="17"/>
        <v>0</v>
      </c>
      <c r="F92" s="79">
        <f t="shared" si="17"/>
        <v>0</v>
      </c>
      <c r="G92" s="230">
        <f t="shared" si="13"/>
        <v>0</v>
      </c>
    </row>
    <row r="93" spans="1:7" ht="15" customHeight="1">
      <c r="A93" s="1439" t="s">
        <v>1680</v>
      </c>
      <c r="B93" s="79">
        <f>B86+B87-B90</f>
        <v>0</v>
      </c>
      <c r="C93" s="79">
        <f>C86+C87-C90</f>
        <v>0</v>
      </c>
      <c r="D93" s="79">
        <f>D86+D87-D90</f>
        <v>0</v>
      </c>
      <c r="E93" s="79">
        <f>E86+E87-E90</f>
        <v>0</v>
      </c>
      <c r="F93" s="79">
        <f>F86+F87-F90</f>
        <v>0</v>
      </c>
      <c r="G93" s="230">
        <f t="shared" si="13"/>
        <v>0</v>
      </c>
    </row>
    <row r="94" spans="1:7" ht="15" customHeight="1">
      <c r="A94" s="1438" t="s">
        <v>629</v>
      </c>
      <c r="B94" s="79"/>
      <c r="C94" s="79"/>
      <c r="D94" s="79"/>
      <c r="E94" s="79"/>
      <c r="F94" s="79"/>
      <c r="G94" s="232"/>
    </row>
    <row r="95" spans="1:7" ht="15" customHeight="1">
      <c r="A95" s="1439" t="s">
        <v>1672</v>
      </c>
      <c r="B95" s="79">
        <f>B29+B62</f>
        <v>0</v>
      </c>
      <c r="C95" s="79">
        <f t="shared" ref="C95:F95" si="18">C29+C62</f>
        <v>0</v>
      </c>
      <c r="D95" s="79">
        <f t="shared" si="18"/>
        <v>0</v>
      </c>
      <c r="E95" s="79">
        <f t="shared" si="18"/>
        <v>0</v>
      </c>
      <c r="F95" s="79">
        <f t="shared" si="18"/>
        <v>0</v>
      </c>
      <c r="G95" s="230">
        <f t="shared" ref="G95:G105" si="19">SUM(B95:F95)</f>
        <v>0</v>
      </c>
    </row>
    <row r="96" spans="1:7" ht="15" customHeight="1">
      <c r="A96" s="1439" t="s">
        <v>1673</v>
      </c>
      <c r="B96" s="79">
        <f>SUM(B97:B98)</f>
        <v>0</v>
      </c>
      <c r="C96" s="79">
        <f>SUM(C97:C98)</f>
        <v>0</v>
      </c>
      <c r="D96" s="79">
        <f>SUM(D97:D98)</f>
        <v>0</v>
      </c>
      <c r="E96" s="79">
        <f>SUM(E97:E98)</f>
        <v>0</v>
      </c>
      <c r="F96" s="79">
        <f>SUM(F97:F98)</f>
        <v>0</v>
      </c>
      <c r="G96" s="230">
        <f t="shared" si="19"/>
        <v>0</v>
      </c>
    </row>
    <row r="97" spans="1:10" ht="15" customHeight="1">
      <c r="A97" s="1439" t="s">
        <v>1683</v>
      </c>
      <c r="B97" s="79">
        <f t="shared" ref="B97:F97" si="20">B31+B64</f>
        <v>0</v>
      </c>
      <c r="C97" s="79">
        <f t="shared" si="20"/>
        <v>0</v>
      </c>
      <c r="D97" s="79">
        <f t="shared" si="20"/>
        <v>0</v>
      </c>
      <c r="E97" s="79">
        <f t="shared" si="20"/>
        <v>0</v>
      </c>
      <c r="F97" s="79">
        <f t="shared" si="20"/>
        <v>0</v>
      </c>
      <c r="G97" s="230">
        <f t="shared" si="19"/>
        <v>0</v>
      </c>
    </row>
    <row r="98" spans="1:10" ht="15" customHeight="1">
      <c r="A98" s="1439" t="s">
        <v>17</v>
      </c>
      <c r="B98" s="79">
        <f t="shared" ref="B98:F98" si="21">B32+B65</f>
        <v>0</v>
      </c>
      <c r="C98" s="79">
        <f t="shared" si="21"/>
        <v>0</v>
      </c>
      <c r="D98" s="79">
        <f t="shared" si="21"/>
        <v>0</v>
      </c>
      <c r="E98" s="79">
        <f t="shared" si="21"/>
        <v>0</v>
      </c>
      <c r="F98" s="79">
        <f t="shared" si="21"/>
        <v>0</v>
      </c>
      <c r="G98" s="230">
        <f t="shared" si="19"/>
        <v>0</v>
      </c>
    </row>
    <row r="99" spans="1:10" ht="15" customHeight="1">
      <c r="A99" s="1439" t="s">
        <v>1677</v>
      </c>
      <c r="B99" s="79">
        <f>SUM(B100:B101)</f>
        <v>0</v>
      </c>
      <c r="C99" s="79">
        <f>SUM(C100:C101)</f>
        <v>0</v>
      </c>
      <c r="D99" s="79">
        <f>SUM(D100:D101)</f>
        <v>0</v>
      </c>
      <c r="E99" s="79">
        <f>SUM(E100:E101)</f>
        <v>0</v>
      </c>
      <c r="F99" s="79">
        <f>SUM(F100:F101)</f>
        <v>0</v>
      </c>
      <c r="G99" s="230">
        <f t="shared" si="19"/>
        <v>0</v>
      </c>
    </row>
    <row r="100" spans="1:10" ht="15" customHeight="1">
      <c r="A100" s="1439" t="s">
        <v>1704</v>
      </c>
      <c r="B100" s="79">
        <f t="shared" ref="B100:F100" si="22">B34+B67</f>
        <v>0</v>
      </c>
      <c r="C100" s="79">
        <f t="shared" si="22"/>
        <v>0</v>
      </c>
      <c r="D100" s="79">
        <f t="shared" si="22"/>
        <v>0</v>
      </c>
      <c r="E100" s="79">
        <f t="shared" si="22"/>
        <v>0</v>
      </c>
      <c r="F100" s="79">
        <f t="shared" si="22"/>
        <v>0</v>
      </c>
      <c r="G100" s="230">
        <f t="shared" si="19"/>
        <v>0</v>
      </c>
    </row>
    <row r="101" spans="1:10" ht="15" customHeight="1">
      <c r="A101" s="1439" t="s">
        <v>17</v>
      </c>
      <c r="B101" s="79">
        <f t="shared" ref="B101:F101" si="23">B35+B68</f>
        <v>0</v>
      </c>
      <c r="C101" s="79">
        <f t="shared" si="23"/>
        <v>0</v>
      </c>
      <c r="D101" s="79">
        <f t="shared" si="23"/>
        <v>0</v>
      </c>
      <c r="E101" s="79">
        <f t="shared" si="23"/>
        <v>0</v>
      </c>
      <c r="F101" s="79">
        <f t="shared" si="23"/>
        <v>0</v>
      </c>
      <c r="G101" s="230">
        <f t="shared" si="19"/>
        <v>0</v>
      </c>
    </row>
    <row r="102" spans="1:10" ht="15" customHeight="1">
      <c r="A102" s="1439" t="s">
        <v>1680</v>
      </c>
      <c r="B102" s="79">
        <f>B95+B96-B99</f>
        <v>0</v>
      </c>
      <c r="C102" s="79">
        <f>C95+C96-C99</f>
        <v>0</v>
      </c>
      <c r="D102" s="79">
        <f>D95+D96-D99</f>
        <v>0</v>
      </c>
      <c r="E102" s="79">
        <f>E95+E96-E99</f>
        <v>0</v>
      </c>
      <c r="F102" s="79">
        <f>F95+F96-F99</f>
        <v>0</v>
      </c>
      <c r="G102" s="230">
        <f t="shared" si="19"/>
        <v>0</v>
      </c>
    </row>
    <row r="103" spans="1:10" ht="15" customHeight="1">
      <c r="A103" s="1440" t="s">
        <v>630</v>
      </c>
      <c r="B103" s="243"/>
      <c r="C103" s="243"/>
      <c r="D103" s="243"/>
      <c r="E103" s="243"/>
      <c r="F103" s="243"/>
      <c r="G103" s="230">
        <f t="shared" si="19"/>
        <v>0</v>
      </c>
    </row>
    <row r="104" spans="1:10" ht="15" customHeight="1">
      <c r="A104" s="1439" t="s">
        <v>1684</v>
      </c>
      <c r="B104" s="79">
        <f>B84-B93-B102</f>
        <v>0</v>
      </c>
      <c r="C104" s="79">
        <f>C84-C93-C102</f>
        <v>0</v>
      </c>
      <c r="D104" s="79">
        <f>D84-D93-D102</f>
        <v>0</v>
      </c>
      <c r="E104" s="79">
        <f>E84-E93-E102</f>
        <v>0</v>
      </c>
      <c r="F104" s="79">
        <f>F84-F93-F102</f>
        <v>0</v>
      </c>
      <c r="G104" s="230">
        <f t="shared" si="19"/>
        <v>0</v>
      </c>
    </row>
    <row r="105" spans="1:10" s="311" customFormat="1" ht="15" customHeight="1" thickBot="1">
      <c r="A105" s="1430" t="s">
        <v>2163</v>
      </c>
      <c r="B105" s="79">
        <f>B75-B86-B95</f>
        <v>0</v>
      </c>
      <c r="C105" s="79">
        <f>C75-C86-C95</f>
        <v>0</v>
      </c>
      <c r="D105" s="79">
        <f>D75-D86-D95</f>
        <v>0</v>
      </c>
      <c r="E105" s="79">
        <f>E75-E86-E95</f>
        <v>0</v>
      </c>
      <c r="F105" s="79">
        <f>F75-F86-F95</f>
        <v>0</v>
      </c>
      <c r="G105" s="230">
        <f t="shared" si="19"/>
        <v>0</v>
      </c>
      <c r="H105" s="522"/>
      <c r="I105" s="522"/>
      <c r="J105" s="522"/>
    </row>
    <row r="106" spans="1:10" s="1443" customFormat="1" ht="15" customHeight="1">
      <c r="A106" s="1995" t="s">
        <v>138</v>
      </c>
      <c r="B106" s="1542" t="s">
        <v>618</v>
      </c>
      <c r="C106" s="1542" t="s">
        <v>1698</v>
      </c>
      <c r="D106" s="1542" t="s">
        <v>1699</v>
      </c>
      <c r="E106" s="1542" t="s">
        <v>1481</v>
      </c>
      <c r="F106" s="1542" t="s">
        <v>220</v>
      </c>
      <c r="G106" s="1996"/>
    </row>
    <row r="107" spans="1:10" s="333" customFormat="1" ht="15" customHeight="1" thickBot="1">
      <c r="A107" s="1441" t="s">
        <v>1692</v>
      </c>
      <c r="B107" s="63"/>
      <c r="C107" s="63"/>
      <c r="D107" s="63"/>
      <c r="E107" s="63"/>
      <c r="F107" s="167">
        <f>SUM(B107:E107)</f>
        <v>0</v>
      </c>
      <c r="G107" s="244"/>
    </row>
    <row r="108" spans="1:10" ht="15" customHeight="1">
      <c r="A108" s="1053" t="s">
        <v>1693</v>
      </c>
      <c r="B108" s="17"/>
      <c r="C108" s="1997"/>
      <c r="D108" s="22"/>
      <c r="E108" s="22"/>
      <c r="F108" s="17"/>
      <c r="G108" s="17"/>
    </row>
    <row r="109" spans="1:10" ht="15" customHeight="1">
      <c r="A109" s="1053" t="s">
        <v>1694</v>
      </c>
      <c r="B109" s="15"/>
      <c r="C109" s="15"/>
      <c r="D109" s="15"/>
      <c r="E109" s="15"/>
      <c r="F109" s="15"/>
      <c r="G109" s="15"/>
    </row>
    <row r="110" spans="1:10" ht="15" customHeight="1">
      <c r="A110" s="1442" t="s">
        <v>1695</v>
      </c>
      <c r="B110" s="27"/>
      <c r="C110" s="15"/>
      <c r="D110" s="1442" t="s">
        <v>1700</v>
      </c>
      <c r="E110" s="27"/>
      <c r="F110" s="15"/>
      <c r="G110" s="15"/>
    </row>
    <row r="111" spans="1:10" ht="15" customHeight="1">
      <c r="A111" s="1442" t="s">
        <v>1696</v>
      </c>
      <c r="B111" s="27"/>
      <c r="C111" s="15"/>
      <c r="D111" s="1442" t="s">
        <v>1701</v>
      </c>
      <c r="E111" s="27"/>
      <c r="F111" s="15"/>
      <c r="G111" s="15"/>
    </row>
  </sheetData>
  <mergeCells count="2">
    <mergeCell ref="A73:G73"/>
    <mergeCell ref="A40:G40"/>
  </mergeCells>
  <phoneticPr fontId="5" type="noConversion"/>
  <printOptions horizontalCentered="1"/>
  <pageMargins left="0.70866141732283472" right="0.70866141732283472" top="0.74803149606299213" bottom="0.74803149606299213" header="0.31496062992125984" footer="0.31496062992125984"/>
  <pageSetup paperSize="9" scale="89" fitToHeight="0" orientation="portrait" blackAndWhite="1" verticalDpi="1200" r:id="rId1"/>
  <headerFooter alignWithMargins="0"/>
  <rowBreaks count="2" manualBreakCount="2">
    <brk id="39" max="6" man="1"/>
    <brk id="72" max="6" man="1"/>
  </rowBreaks>
  <legacyDrawingHF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70C0"/>
    <pageSetUpPr fitToPage="1"/>
  </sheetPr>
  <dimension ref="A1:G69"/>
  <sheetViews>
    <sheetView showZeros="0" view="pageBreakPreview" topLeftCell="A40" zoomScaleSheetLayoutView="100" workbookViewId="0">
      <selection activeCell="D70" sqref="D70"/>
    </sheetView>
  </sheetViews>
  <sheetFormatPr defaultColWidth="9.140625" defaultRowHeight="12" customHeight="1"/>
  <cols>
    <col min="1" max="1" width="22.7109375" style="322" customWidth="1"/>
    <col min="2" max="5" width="12.7109375" style="322" customWidth="1"/>
    <col min="6" max="6" width="16.7109375" style="322" customWidth="1"/>
    <col min="7" max="7" width="12.7109375" style="322" customWidth="1"/>
    <col min="8" max="16384" width="9.140625" style="322"/>
  </cols>
  <sheetData>
    <row r="1" spans="1:7" s="640" customFormat="1" ht="15" customHeight="1">
      <c r="A1" s="2691" t="str">
        <f>HYPERLINK("#资产表审定!A1","返回资产表审定")</f>
        <v>返回资产表审定</v>
      </c>
      <c r="B1" s="2692" t="str">
        <f>HYPERLINK("#资产表原报!A1","返回资产表原报")</f>
        <v>返回资产表原报</v>
      </c>
    </row>
    <row r="2" spans="1:7" s="675" customFormat="1" ht="30" customHeight="1">
      <c r="A2" s="674" t="s">
        <v>1251</v>
      </c>
      <c r="B2" s="674"/>
      <c r="C2" s="674"/>
      <c r="D2" s="674"/>
      <c r="E2" s="674"/>
      <c r="F2" s="674"/>
      <c r="G2" s="674"/>
    </row>
    <row r="3" spans="1:7" s="664" customFormat="1" ht="11.25">
      <c r="A3" s="985"/>
      <c r="B3" s="985"/>
      <c r="C3" s="956"/>
      <c r="D3" s="956"/>
      <c r="E3" s="957"/>
      <c r="F3" s="957"/>
      <c r="G3" s="944" t="str">
        <f>"单位："&amp;表头!$C$5</f>
        <v>单位：人民币元</v>
      </c>
    </row>
    <row r="4" spans="1:7" s="958" customFormat="1">
      <c r="A4" s="1155" t="str">
        <f>"客户："&amp;表头!C3</f>
        <v>客户：</v>
      </c>
      <c r="B4" s="1372"/>
      <c r="C4" s="948" t="str">
        <f>"编制人员："&amp;表头!$C$6</f>
        <v>编制人员：</v>
      </c>
      <c r="D4" s="1221"/>
      <c r="E4" s="1372"/>
      <c r="F4" s="955" t="s">
        <v>1460</v>
      </c>
      <c r="G4" s="2026" t="s">
        <v>641</v>
      </c>
    </row>
    <row r="5" spans="1:7" s="958" customFormat="1" ht="11.25">
      <c r="A5" s="1155" t="str">
        <f>"报表截止日："&amp;TEXT(表头!C4,"yyyy-mm-dd")</f>
        <v>报表截止日：2019-12-31</v>
      </c>
      <c r="B5" s="1372"/>
      <c r="C5" s="948" t="str">
        <f>"会计主管："&amp;表头!$C$7</f>
        <v>会计主管：</v>
      </c>
      <c r="D5" s="1221"/>
      <c r="E5" s="1372"/>
      <c r="F5" s="955" t="s">
        <v>1461</v>
      </c>
      <c r="G5" s="955"/>
    </row>
    <row r="6" spans="1:7" s="664" customFormat="1" ht="8.1" customHeight="1" thickBot="1">
      <c r="A6" s="1337"/>
      <c r="B6" s="1337"/>
      <c r="C6" s="1337"/>
      <c r="D6" s="1337"/>
      <c r="E6" s="1337"/>
      <c r="F6" s="1337"/>
      <c r="G6" s="1337"/>
    </row>
    <row r="7" spans="1:7" s="663" customFormat="1" ht="15" customHeight="1">
      <c r="A7" s="2988" t="s">
        <v>642</v>
      </c>
      <c r="B7" s="2989"/>
      <c r="C7" s="2989"/>
      <c r="D7" s="2989"/>
      <c r="E7" s="2989"/>
      <c r="F7" s="2989"/>
      <c r="G7" s="2990"/>
    </row>
    <row r="8" spans="1:7" s="663" customFormat="1" ht="15" customHeight="1">
      <c r="A8" s="1444" t="s">
        <v>1707</v>
      </c>
      <c r="B8" s="1445" t="s">
        <v>1708</v>
      </c>
      <c r="C8" s="1445" t="s">
        <v>1709</v>
      </c>
      <c r="D8" s="1445" t="s">
        <v>643</v>
      </c>
      <c r="E8" s="1445" t="s">
        <v>1710</v>
      </c>
      <c r="F8" s="1445" t="s">
        <v>1711</v>
      </c>
      <c r="G8" s="1446" t="s">
        <v>7</v>
      </c>
    </row>
    <row r="9" spans="1:7" s="311" customFormat="1" ht="15" customHeight="1">
      <c r="A9" s="1450"/>
      <c r="B9" s="30"/>
      <c r="C9" s="30"/>
      <c r="D9" s="30"/>
      <c r="E9" s="41">
        <f>B9-C9-D9</f>
        <v>0</v>
      </c>
      <c r="F9" s="1453"/>
      <c r="G9" s="1454"/>
    </row>
    <row r="10" spans="1:7" s="311" customFormat="1" ht="15" customHeight="1">
      <c r="A10" s="1451"/>
      <c r="B10" s="30"/>
      <c r="C10" s="30"/>
      <c r="D10" s="30"/>
      <c r="E10" s="41">
        <f>B10-C10-D10</f>
        <v>0</v>
      </c>
      <c r="F10" s="1453"/>
      <c r="G10" s="1454"/>
    </row>
    <row r="11" spans="1:7" s="311" customFormat="1" ht="15" customHeight="1">
      <c r="A11" s="1451"/>
      <c r="B11" s="30"/>
      <c r="C11" s="30"/>
      <c r="D11" s="30"/>
      <c r="E11" s="41">
        <f>B11-C11-D11</f>
        <v>0</v>
      </c>
      <c r="F11" s="1453"/>
      <c r="G11" s="1454"/>
    </row>
    <row r="12" spans="1:7" s="311" customFormat="1" ht="15" customHeight="1">
      <c r="A12" s="1451"/>
      <c r="B12" s="30"/>
      <c r="C12" s="30"/>
      <c r="D12" s="30"/>
      <c r="E12" s="41">
        <f>B12-C12-D12</f>
        <v>0</v>
      </c>
      <c r="F12" s="1453"/>
      <c r="G12" s="1454"/>
    </row>
    <row r="13" spans="1:7" s="311" customFormat="1" ht="15" customHeight="1">
      <c r="A13" s="1451"/>
      <c r="B13" s="30"/>
      <c r="C13" s="30"/>
      <c r="D13" s="30"/>
      <c r="E13" s="41">
        <f>B13-C13-D13</f>
        <v>0</v>
      </c>
      <c r="F13" s="1453"/>
      <c r="G13" s="1454"/>
    </row>
    <row r="14" spans="1:7" ht="15" customHeight="1">
      <c r="A14" s="1452"/>
      <c r="B14" s="34"/>
      <c r="C14" s="34"/>
      <c r="D14" s="34"/>
      <c r="E14" s="31"/>
      <c r="F14" s="1455"/>
      <c r="G14" s="1456"/>
    </row>
    <row r="15" spans="1:7" ht="15" customHeight="1" thickBot="1">
      <c r="A15" s="1390" t="s">
        <v>1192</v>
      </c>
      <c r="B15" s="58">
        <f>SUM(B9:B14)</f>
        <v>0</v>
      </c>
      <c r="C15" s="58">
        <f>SUM(C9:C14)</f>
        <v>0</v>
      </c>
      <c r="D15" s="58">
        <f>SUM(D9:D14)</f>
        <v>0</v>
      </c>
      <c r="E15" s="58">
        <f>SUM(E9:E14)</f>
        <v>0</v>
      </c>
      <c r="F15" s="1457"/>
      <c r="G15" s="1458"/>
    </row>
    <row r="16" spans="1:7" s="663" customFormat="1" ht="15" customHeight="1">
      <c r="A16" s="2988" t="s">
        <v>644</v>
      </c>
      <c r="B16" s="2989"/>
      <c r="C16" s="2989"/>
      <c r="D16" s="2989"/>
      <c r="E16" s="2989"/>
      <c r="F16" s="2989"/>
      <c r="G16" s="2990"/>
    </row>
    <row r="17" spans="1:7" s="663" customFormat="1" ht="15" customHeight="1">
      <c r="A17" s="1444" t="s">
        <v>1707</v>
      </c>
      <c r="B17" s="1445" t="s">
        <v>1708</v>
      </c>
      <c r="C17" s="1445" t="s">
        <v>1709</v>
      </c>
      <c r="D17" s="1445" t="s">
        <v>643</v>
      </c>
      <c r="E17" s="1445" t="s">
        <v>1710</v>
      </c>
      <c r="F17" s="1445" t="s">
        <v>1711</v>
      </c>
      <c r="G17" s="1446" t="s">
        <v>7</v>
      </c>
    </row>
    <row r="18" spans="1:7" s="311" customFormat="1" ht="15" customHeight="1">
      <c r="A18" s="1450"/>
      <c r="B18" s="30"/>
      <c r="C18" s="30"/>
      <c r="D18" s="30"/>
      <c r="E18" s="41">
        <f>B18-C18-D18</f>
        <v>0</v>
      </c>
      <c r="F18" s="1453"/>
      <c r="G18" s="1454"/>
    </row>
    <row r="19" spans="1:7" s="311" customFormat="1" ht="15" customHeight="1">
      <c r="A19" s="1451"/>
      <c r="B19" s="30"/>
      <c r="C19" s="30"/>
      <c r="D19" s="30"/>
      <c r="E19" s="41">
        <f>B19-C19-D19</f>
        <v>0</v>
      </c>
      <c r="F19" s="1453"/>
      <c r="G19" s="1454"/>
    </row>
    <row r="20" spans="1:7" s="311" customFormat="1" ht="15" customHeight="1">
      <c r="A20" s="1451"/>
      <c r="B20" s="30"/>
      <c r="C20" s="30"/>
      <c r="D20" s="30"/>
      <c r="E20" s="41">
        <f>B20-C20-D20</f>
        <v>0</v>
      </c>
      <c r="F20" s="1453"/>
      <c r="G20" s="1454"/>
    </row>
    <row r="21" spans="1:7" s="311" customFormat="1" ht="15" customHeight="1">
      <c r="A21" s="1451"/>
      <c r="B21" s="30"/>
      <c r="C21" s="30"/>
      <c r="D21" s="30"/>
      <c r="E21" s="41">
        <f>B21-C21-D21</f>
        <v>0</v>
      </c>
      <c r="F21" s="1453"/>
      <c r="G21" s="1454"/>
    </row>
    <row r="22" spans="1:7" s="311" customFormat="1" ht="15" customHeight="1">
      <c r="A22" s="1451"/>
      <c r="B22" s="30"/>
      <c r="C22" s="30"/>
      <c r="D22" s="30"/>
      <c r="E22" s="41">
        <f>B22-C22-D22</f>
        <v>0</v>
      </c>
      <c r="F22" s="1453"/>
      <c r="G22" s="1454"/>
    </row>
    <row r="23" spans="1:7" ht="15" customHeight="1">
      <c r="A23" s="1452"/>
      <c r="B23" s="34"/>
      <c r="C23" s="34"/>
      <c r="D23" s="34"/>
      <c r="E23" s="31"/>
      <c r="F23" s="1455"/>
      <c r="G23" s="1456"/>
    </row>
    <row r="24" spans="1:7" ht="15" customHeight="1" thickBot="1">
      <c r="A24" s="1390" t="s">
        <v>1192</v>
      </c>
      <c r="B24" s="58">
        <f>SUM(B18:B23)</f>
        <v>0</v>
      </c>
      <c r="C24" s="58">
        <f>SUM(C18:C23)</f>
        <v>0</v>
      </c>
      <c r="D24" s="58">
        <f>SUM(D18:D23)</f>
        <v>0</v>
      </c>
      <c r="E24" s="58">
        <f>SUM(E18:E23)</f>
        <v>0</v>
      </c>
      <c r="F24" s="1457"/>
      <c r="G24" s="1458"/>
    </row>
    <row r="25" spans="1:7" s="663" customFormat="1" ht="15" customHeight="1">
      <c r="A25" s="2988" t="s">
        <v>645</v>
      </c>
      <c r="B25" s="2989"/>
      <c r="C25" s="2989"/>
      <c r="D25" s="2989"/>
      <c r="E25" s="2989"/>
      <c r="F25" s="2989"/>
      <c r="G25" s="2990"/>
    </row>
    <row r="26" spans="1:7" s="663" customFormat="1" ht="15" customHeight="1">
      <c r="A26" s="1444" t="s">
        <v>1707</v>
      </c>
      <c r="B26" s="1445" t="s">
        <v>1708</v>
      </c>
      <c r="C26" s="1445" t="s">
        <v>1709</v>
      </c>
      <c r="D26" s="1445" t="s">
        <v>643</v>
      </c>
      <c r="E26" s="1445" t="s">
        <v>1710</v>
      </c>
      <c r="F26" s="1445" t="s">
        <v>1711</v>
      </c>
      <c r="G26" s="1446" t="s">
        <v>7</v>
      </c>
    </row>
    <row r="27" spans="1:7" s="311" customFormat="1" ht="15" customHeight="1">
      <c r="A27" s="1450"/>
      <c r="B27" s="30"/>
      <c r="C27" s="30"/>
      <c r="D27" s="30"/>
      <c r="E27" s="41">
        <f>B27-C27-D27</f>
        <v>0</v>
      </c>
      <c r="F27" s="1453"/>
      <c r="G27" s="1454"/>
    </row>
    <row r="28" spans="1:7" s="311" customFormat="1" ht="15" customHeight="1">
      <c r="A28" s="1451"/>
      <c r="B28" s="30"/>
      <c r="C28" s="30"/>
      <c r="D28" s="30"/>
      <c r="E28" s="41">
        <f>B28-C28-D28</f>
        <v>0</v>
      </c>
      <c r="F28" s="1453"/>
      <c r="G28" s="1454"/>
    </row>
    <row r="29" spans="1:7" s="311" customFormat="1" ht="15" customHeight="1">
      <c r="A29" s="1451"/>
      <c r="B29" s="30"/>
      <c r="C29" s="30"/>
      <c r="D29" s="30"/>
      <c r="E29" s="41">
        <f>B29-C29-D29</f>
        <v>0</v>
      </c>
      <c r="F29" s="1453"/>
      <c r="G29" s="1454"/>
    </row>
    <row r="30" spans="1:7" s="311" customFormat="1" ht="15" customHeight="1">
      <c r="A30" s="1451"/>
      <c r="B30" s="30"/>
      <c r="C30" s="30"/>
      <c r="D30" s="30"/>
      <c r="E30" s="41">
        <f>B30-C30-D30</f>
        <v>0</v>
      </c>
      <c r="F30" s="1453"/>
      <c r="G30" s="1454"/>
    </row>
    <row r="31" spans="1:7" s="311" customFormat="1" ht="15" customHeight="1">
      <c r="A31" s="1451"/>
      <c r="B31" s="30"/>
      <c r="C31" s="30"/>
      <c r="D31" s="30"/>
      <c r="E31" s="41">
        <f>B31-C31-D31</f>
        <v>0</v>
      </c>
      <c r="F31" s="1453"/>
      <c r="G31" s="1454"/>
    </row>
    <row r="32" spans="1:7" ht="15" customHeight="1">
      <c r="A32" s="1452"/>
      <c r="B32" s="34"/>
      <c r="C32" s="34"/>
      <c r="D32" s="34"/>
      <c r="E32" s="31"/>
      <c r="F32" s="1455"/>
      <c r="G32" s="1456"/>
    </row>
    <row r="33" spans="1:7" ht="15" customHeight="1" thickBot="1">
      <c r="A33" s="1390" t="s">
        <v>1192</v>
      </c>
      <c r="B33" s="58">
        <f>SUM(B27:B32)</f>
        <v>0</v>
      </c>
      <c r="C33" s="58">
        <f>SUM(C27:C32)</f>
        <v>0</v>
      </c>
      <c r="D33" s="58">
        <f>SUM(D27:D32)</f>
        <v>0</v>
      </c>
      <c r="E33" s="58">
        <f>SUM(E27:E32)</f>
        <v>0</v>
      </c>
      <c r="F33" s="1457"/>
      <c r="G33" s="1458"/>
    </row>
    <row r="34" spans="1:7" s="663" customFormat="1" ht="15" customHeight="1" thickBot="1">
      <c r="A34" s="2991" t="s">
        <v>646</v>
      </c>
      <c r="B34" s="2992"/>
      <c r="C34" s="2992"/>
      <c r="D34" s="2992"/>
      <c r="E34" s="2992"/>
      <c r="F34" s="2992"/>
      <c r="G34" s="2993"/>
    </row>
    <row r="35" spans="1:7" s="663" customFormat="1" ht="15" customHeight="1">
      <c r="A35" s="1447" t="s">
        <v>1707</v>
      </c>
      <c r="B35" s="1448" t="s">
        <v>1708</v>
      </c>
      <c r="C35" s="1448" t="s">
        <v>1709</v>
      </c>
      <c r="D35" s="1448" t="s">
        <v>643</v>
      </c>
      <c r="E35" s="1448" t="s">
        <v>1710</v>
      </c>
      <c r="F35" s="1448" t="s">
        <v>1711</v>
      </c>
      <c r="G35" s="1449" t="s">
        <v>7</v>
      </c>
    </row>
    <row r="36" spans="1:7" s="311" customFormat="1" ht="15" customHeight="1">
      <c r="A36" s="1450"/>
      <c r="B36" s="30"/>
      <c r="C36" s="30"/>
      <c r="D36" s="30"/>
      <c r="E36" s="41">
        <f>B36-C36-D36</f>
        <v>0</v>
      </c>
      <c r="F36" s="1453"/>
      <c r="G36" s="1454"/>
    </row>
    <row r="37" spans="1:7" s="311" customFormat="1" ht="15" customHeight="1">
      <c r="A37" s="1451"/>
      <c r="B37" s="30"/>
      <c r="C37" s="30"/>
      <c r="D37" s="30"/>
      <c r="E37" s="41">
        <f>B37-C37-D37</f>
        <v>0</v>
      </c>
      <c r="F37" s="1453"/>
      <c r="G37" s="1454"/>
    </row>
    <row r="38" spans="1:7" s="311" customFormat="1" ht="15" customHeight="1">
      <c r="A38" s="1451"/>
      <c r="B38" s="30"/>
      <c r="C38" s="30"/>
      <c r="D38" s="30"/>
      <c r="E38" s="41">
        <f>B38-C38-D38</f>
        <v>0</v>
      </c>
      <c r="F38" s="1453"/>
      <c r="G38" s="1454"/>
    </row>
    <row r="39" spans="1:7" s="311" customFormat="1" ht="15" customHeight="1">
      <c r="A39" s="1451"/>
      <c r="B39" s="30"/>
      <c r="C39" s="30"/>
      <c r="D39" s="30"/>
      <c r="E39" s="41">
        <f>B39-C39-D39</f>
        <v>0</v>
      </c>
      <c r="F39" s="1453"/>
      <c r="G39" s="1454"/>
    </row>
    <row r="40" spans="1:7" s="311" customFormat="1" ht="15" customHeight="1">
      <c r="A40" s="1451"/>
      <c r="B40" s="30"/>
      <c r="C40" s="30"/>
      <c r="D40" s="30"/>
      <c r="E40" s="41">
        <f>B40-C40-D40</f>
        <v>0</v>
      </c>
      <c r="F40" s="1453"/>
      <c r="G40" s="1454"/>
    </row>
    <row r="41" spans="1:7" ht="15" customHeight="1">
      <c r="A41" s="1452"/>
      <c r="B41" s="34"/>
      <c r="C41" s="34"/>
      <c r="D41" s="34"/>
      <c r="E41" s="31"/>
      <c r="F41" s="1455"/>
      <c r="G41" s="1456"/>
    </row>
    <row r="42" spans="1:7" ht="15" customHeight="1" thickBot="1">
      <c r="A42" s="1390" t="s">
        <v>1192</v>
      </c>
      <c r="B42" s="58">
        <f>SUM(B36:B41)</f>
        <v>0</v>
      </c>
      <c r="C42" s="58">
        <f>SUM(C36:C41)</f>
        <v>0</v>
      </c>
      <c r="D42" s="58">
        <f>SUM(D36:D41)</f>
        <v>0</v>
      </c>
      <c r="E42" s="58">
        <f>SUM(E36:E41)</f>
        <v>0</v>
      </c>
      <c r="F42" s="1457"/>
      <c r="G42" s="1458"/>
    </row>
    <row r="43" spans="1:7" s="663" customFormat="1" ht="15" customHeight="1">
      <c r="A43" s="2994" t="s">
        <v>647</v>
      </c>
      <c r="B43" s="2995"/>
      <c r="C43" s="2995"/>
      <c r="D43" s="2995"/>
      <c r="E43" s="2995"/>
      <c r="F43" s="2995"/>
      <c r="G43" s="2996"/>
    </row>
    <row r="44" spans="1:7" s="663" customFormat="1" ht="15" customHeight="1">
      <c r="A44" s="1444" t="s">
        <v>1707</v>
      </c>
      <c r="B44" s="1445" t="s">
        <v>1708</v>
      </c>
      <c r="C44" s="1445" t="s">
        <v>1709</v>
      </c>
      <c r="D44" s="1445" t="s">
        <v>643</v>
      </c>
      <c r="E44" s="1445" t="s">
        <v>1710</v>
      </c>
      <c r="F44" s="1445" t="s">
        <v>1711</v>
      </c>
      <c r="G44" s="1446" t="s">
        <v>7</v>
      </c>
    </row>
    <row r="45" spans="1:7" s="311" customFormat="1" ht="15" customHeight="1">
      <c r="A45" s="1450"/>
      <c r="B45" s="30"/>
      <c r="C45" s="30"/>
      <c r="D45" s="30"/>
      <c r="E45" s="41">
        <f>B45-C45-D45</f>
        <v>0</v>
      </c>
      <c r="F45" s="1453"/>
      <c r="G45" s="1454"/>
    </row>
    <row r="46" spans="1:7" s="311" customFormat="1" ht="15" customHeight="1">
      <c r="A46" s="1451"/>
      <c r="B46" s="30"/>
      <c r="C46" s="30"/>
      <c r="D46" s="30"/>
      <c r="E46" s="41">
        <f>B46-C46-D46</f>
        <v>0</v>
      </c>
      <c r="F46" s="1453"/>
      <c r="G46" s="1454"/>
    </row>
    <row r="47" spans="1:7" s="311" customFormat="1" ht="15" customHeight="1">
      <c r="A47" s="1451"/>
      <c r="B47" s="30"/>
      <c r="C47" s="30"/>
      <c r="D47" s="30"/>
      <c r="E47" s="41">
        <f>B47-C47-D47</f>
        <v>0</v>
      </c>
      <c r="F47" s="1453"/>
      <c r="G47" s="1454"/>
    </row>
    <row r="48" spans="1:7" s="311" customFormat="1" ht="15" customHeight="1">
      <c r="A48" s="1451"/>
      <c r="B48" s="30"/>
      <c r="C48" s="30"/>
      <c r="D48" s="30"/>
      <c r="E48" s="41">
        <f>B48-C48-D48</f>
        <v>0</v>
      </c>
      <c r="F48" s="1453"/>
      <c r="G48" s="1454"/>
    </row>
    <row r="49" spans="1:7" s="311" customFormat="1" ht="15" customHeight="1">
      <c r="A49" s="1451"/>
      <c r="B49" s="30"/>
      <c r="C49" s="30"/>
      <c r="D49" s="30"/>
      <c r="E49" s="41">
        <f>B49-C49-D49</f>
        <v>0</v>
      </c>
      <c r="F49" s="1453"/>
      <c r="G49" s="1454"/>
    </row>
    <row r="50" spans="1:7" ht="15" customHeight="1">
      <c r="A50" s="1452"/>
      <c r="B50" s="34"/>
      <c r="C50" s="34"/>
      <c r="D50" s="34"/>
      <c r="E50" s="31"/>
      <c r="F50" s="1455"/>
      <c r="G50" s="1456"/>
    </row>
    <row r="51" spans="1:7" ht="15" customHeight="1" thickBot="1">
      <c r="A51" s="1390" t="s">
        <v>1192</v>
      </c>
      <c r="B51" s="58">
        <f>SUM(B45:B50)</f>
        <v>0</v>
      </c>
      <c r="C51" s="58">
        <f>SUM(C45:C50)</f>
        <v>0</v>
      </c>
      <c r="D51" s="58">
        <f>SUM(D45:D50)</f>
        <v>0</v>
      </c>
      <c r="E51" s="58">
        <f>SUM(E45:E50)</f>
        <v>0</v>
      </c>
      <c r="F51" s="1457"/>
      <c r="G51" s="1458"/>
    </row>
    <row r="52" spans="1:7" s="663" customFormat="1" ht="15" customHeight="1">
      <c r="A52" s="2988" t="s">
        <v>648</v>
      </c>
      <c r="B52" s="2989"/>
      <c r="C52" s="2989"/>
      <c r="D52" s="2989"/>
      <c r="E52" s="2989"/>
      <c r="F52" s="2989"/>
      <c r="G52" s="2990"/>
    </row>
    <row r="53" spans="1:7" s="663" customFormat="1" ht="15" customHeight="1">
      <c r="A53" s="1444" t="s">
        <v>1712</v>
      </c>
      <c r="B53" s="1445" t="s">
        <v>1708</v>
      </c>
      <c r="C53" s="1445" t="s">
        <v>1709</v>
      </c>
      <c r="D53" s="1445" t="s">
        <v>643</v>
      </c>
      <c r="E53" s="1445" t="s">
        <v>1710</v>
      </c>
      <c r="F53" s="1445" t="s">
        <v>1711</v>
      </c>
      <c r="G53" s="1446" t="s">
        <v>7</v>
      </c>
    </row>
    <row r="54" spans="1:7" s="311" customFormat="1" ht="15" customHeight="1">
      <c r="A54" s="1450"/>
      <c r="B54" s="30"/>
      <c r="C54" s="30"/>
      <c r="D54" s="30"/>
      <c r="E54" s="41">
        <f>B54-C54-D54</f>
        <v>0</v>
      </c>
      <c r="F54" s="1453"/>
      <c r="G54" s="1454"/>
    </row>
    <row r="55" spans="1:7" s="311" customFormat="1" ht="15" customHeight="1">
      <c r="A55" s="1451"/>
      <c r="B55" s="30"/>
      <c r="C55" s="30"/>
      <c r="D55" s="30"/>
      <c r="E55" s="41">
        <f>B55-C55-D55</f>
        <v>0</v>
      </c>
      <c r="F55" s="1453"/>
      <c r="G55" s="1454"/>
    </row>
    <row r="56" spans="1:7" s="311" customFormat="1" ht="15" customHeight="1">
      <c r="A56" s="1451"/>
      <c r="B56" s="30"/>
      <c r="C56" s="30"/>
      <c r="D56" s="30"/>
      <c r="E56" s="41">
        <f>B56-C56-D56</f>
        <v>0</v>
      </c>
      <c r="F56" s="1453"/>
      <c r="G56" s="1454"/>
    </row>
    <row r="57" spans="1:7" s="311" customFormat="1" ht="15" customHeight="1">
      <c r="A57" s="1451"/>
      <c r="B57" s="30"/>
      <c r="C57" s="30"/>
      <c r="D57" s="30"/>
      <c r="E57" s="41">
        <f>B57-C57-D57</f>
        <v>0</v>
      </c>
      <c r="F57" s="1453"/>
      <c r="G57" s="1454"/>
    </row>
    <row r="58" spans="1:7" s="311" customFormat="1" ht="15" customHeight="1">
      <c r="A58" s="1451"/>
      <c r="B58" s="30"/>
      <c r="C58" s="30"/>
      <c r="D58" s="30"/>
      <c r="E58" s="41">
        <f>B58-C58-D58</f>
        <v>0</v>
      </c>
      <c r="F58" s="1453"/>
      <c r="G58" s="1454"/>
    </row>
    <row r="59" spans="1:7" ht="15" customHeight="1">
      <c r="A59" s="1452"/>
      <c r="B59" s="34"/>
      <c r="C59" s="34"/>
      <c r="D59" s="34"/>
      <c r="E59" s="31"/>
      <c r="F59" s="1455"/>
      <c r="G59" s="1456"/>
    </row>
    <row r="60" spans="1:7" ht="15" customHeight="1" thickBot="1">
      <c r="A60" s="1390" t="s">
        <v>1192</v>
      </c>
      <c r="B60" s="58">
        <f>SUM(B54:B59)</f>
        <v>0</v>
      </c>
      <c r="C60" s="58">
        <f>SUM(C54:C59)</f>
        <v>0</v>
      </c>
      <c r="D60" s="58">
        <f>SUM(D54:D59)</f>
        <v>0</v>
      </c>
      <c r="E60" s="58">
        <f>SUM(E54:E59)</f>
        <v>0</v>
      </c>
      <c r="F60" s="1457"/>
      <c r="G60" s="1458"/>
    </row>
    <row r="61" spans="1:7" s="663" customFormat="1" ht="15" customHeight="1">
      <c r="A61" s="2988" t="s">
        <v>649</v>
      </c>
      <c r="B61" s="2989"/>
      <c r="C61" s="2989"/>
      <c r="D61" s="2989"/>
      <c r="E61" s="2989"/>
      <c r="F61" s="2989"/>
      <c r="G61" s="2990"/>
    </row>
    <row r="62" spans="1:7" s="663" customFormat="1" ht="15" customHeight="1">
      <c r="A62" s="1444" t="s">
        <v>1712</v>
      </c>
      <c r="B62" s="1445" t="s">
        <v>1708</v>
      </c>
      <c r="C62" s="1445" t="s">
        <v>1709</v>
      </c>
      <c r="D62" s="1445" t="s">
        <v>1713</v>
      </c>
      <c r="E62" s="1445" t="s">
        <v>750</v>
      </c>
      <c r="F62" s="1445" t="s">
        <v>780</v>
      </c>
      <c r="G62" s="1446" t="s">
        <v>7</v>
      </c>
    </row>
    <row r="63" spans="1:7" ht="15" customHeight="1">
      <c r="A63" s="1032"/>
      <c r="B63" s="60"/>
      <c r="C63" s="60"/>
      <c r="D63" s="60"/>
      <c r="E63" s="60"/>
      <c r="F63" s="1033"/>
      <c r="G63" s="1034"/>
    </row>
    <row r="64" spans="1:7" ht="15" customHeight="1">
      <c r="A64" s="1032"/>
      <c r="B64" s="60"/>
      <c r="C64" s="60"/>
      <c r="D64" s="60"/>
      <c r="E64" s="60"/>
      <c r="F64" s="1033"/>
      <c r="G64" s="1034"/>
    </row>
    <row r="65" spans="1:7" ht="15" customHeight="1">
      <c r="A65" s="1032"/>
      <c r="B65" s="60"/>
      <c r="C65" s="60"/>
      <c r="D65" s="60"/>
      <c r="E65" s="60"/>
      <c r="F65" s="1033"/>
      <c r="G65" s="1034"/>
    </row>
    <row r="66" spans="1:7" ht="15" customHeight="1">
      <c r="A66" s="1032"/>
      <c r="B66" s="60"/>
      <c r="C66" s="60"/>
      <c r="D66" s="60"/>
      <c r="E66" s="60"/>
      <c r="F66" s="1033"/>
      <c r="G66" s="1034"/>
    </row>
    <row r="67" spans="1:7" ht="15" customHeight="1">
      <c r="A67" s="1032"/>
      <c r="B67" s="60"/>
      <c r="C67" s="60"/>
      <c r="D67" s="60"/>
      <c r="E67" s="60"/>
      <c r="F67" s="1033"/>
      <c r="G67" s="1034"/>
    </row>
    <row r="68" spans="1:7" ht="15" customHeight="1">
      <c r="A68" s="1452"/>
      <c r="B68" s="34"/>
      <c r="C68" s="34"/>
      <c r="D68" s="34"/>
      <c r="E68" s="31"/>
      <c r="F68" s="1455"/>
      <c r="G68" s="1456"/>
    </row>
    <row r="69" spans="1:7" ht="15" customHeight="1" thickBot="1">
      <c r="A69" s="1390" t="s">
        <v>1192</v>
      </c>
      <c r="B69" s="58">
        <f>SUM(B63:B68)</f>
        <v>0</v>
      </c>
      <c r="C69" s="58">
        <f>SUM(C63:C68)</f>
        <v>0</v>
      </c>
      <c r="D69" s="58">
        <f>SUM(D63:D68)</f>
        <v>0</v>
      </c>
      <c r="E69" s="58">
        <f>SUM(E63:E68)</f>
        <v>0</v>
      </c>
      <c r="F69" s="1457"/>
      <c r="G69" s="1458"/>
    </row>
  </sheetData>
  <sheetProtection insertRows="0" deleteRows="0"/>
  <mergeCells count="7">
    <mergeCell ref="A61:G61"/>
    <mergeCell ref="A7:G7"/>
    <mergeCell ref="A16:G16"/>
    <mergeCell ref="A25:G25"/>
    <mergeCell ref="A34:G34"/>
    <mergeCell ref="A43:G43"/>
    <mergeCell ref="A52:G52"/>
  </mergeCells>
  <phoneticPr fontId="5" type="noConversion"/>
  <printOptions horizontalCentered="1"/>
  <pageMargins left="0.70866141732283472" right="0.70866141732283472" top="0.74803149606299213" bottom="0.74803149606299213" header="0.31496062992125984" footer="0.31496062992125984"/>
  <pageSetup paperSize="9" scale="94" fitToHeight="0" orientation="portrait" blackAndWhite="1" verticalDpi="1200" r:id="rId1"/>
  <headerFooter alignWithMargins="0"/>
  <rowBreaks count="1" manualBreakCount="1">
    <brk id="42" max="7" man="1"/>
  </rowBreaks>
  <legacyDrawingHF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70C0"/>
    <pageSetUpPr fitToPage="1"/>
  </sheetPr>
  <dimension ref="A1:K24"/>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I20" sqref="I20"/>
    </sheetView>
  </sheetViews>
  <sheetFormatPr defaultColWidth="9.140625" defaultRowHeight="12" customHeight="1"/>
  <cols>
    <col min="1" max="1" width="5.7109375" style="322" customWidth="1"/>
    <col min="2" max="2" width="20.7109375" style="322" customWidth="1"/>
    <col min="3" max="10" width="12.7109375" style="322" customWidth="1"/>
    <col min="11" max="16384" width="9.140625" style="322"/>
  </cols>
  <sheetData>
    <row r="1" spans="1:11" s="319" customFormat="1" ht="15" customHeight="1">
      <c r="A1" s="2691" t="str">
        <f>HYPERLINK("#资产表审定!A1","返回资产表审定")</f>
        <v>返回资产表审定</v>
      </c>
      <c r="B1" s="2692" t="str">
        <f>HYPERLINK("#资产表原报!A1","返回资产表原报")</f>
        <v>返回资产表原报</v>
      </c>
    </row>
    <row r="2" spans="1:11" s="324" customFormat="1" ht="30" customHeight="1">
      <c r="A2" s="2021" t="s">
        <v>2164</v>
      </c>
      <c r="B2" s="2021"/>
      <c r="C2" s="2021"/>
      <c r="D2" s="2021"/>
      <c r="E2" s="2021"/>
      <c r="F2" s="2021"/>
      <c r="G2" s="2021"/>
      <c r="H2" s="2021"/>
      <c r="I2" s="2021"/>
      <c r="J2" s="2021"/>
      <c r="K2" s="2022"/>
    </row>
    <row r="3" spans="1:11" s="301" customFormat="1">
      <c r="A3" s="7"/>
      <c r="B3" s="7"/>
      <c r="C3" s="2023"/>
      <c r="D3" s="2023"/>
      <c r="E3" s="2023"/>
      <c r="F3" s="2023"/>
      <c r="G3" s="7"/>
      <c r="H3" s="2023"/>
      <c r="I3" s="2023"/>
      <c r="J3" s="2023"/>
      <c r="K3" s="4" t="str">
        <f>"单位："&amp;表头!$C$5</f>
        <v>单位：人民币元</v>
      </c>
    </row>
    <row r="4" spans="1:11" s="2028" customFormat="1">
      <c r="A4" s="2024" t="str">
        <f>"客户："&amp;表头!C3</f>
        <v>客户：</v>
      </c>
      <c r="B4" s="2025"/>
      <c r="C4" s="750" t="str">
        <f>"编制人员："&amp;表头!$C$6</f>
        <v>编制人员：</v>
      </c>
      <c r="D4" s="750"/>
      <c r="E4" s="750"/>
      <c r="F4" s="6"/>
      <c r="G4" s="2023"/>
      <c r="H4" s="2026" t="s">
        <v>15</v>
      </c>
      <c r="I4" s="2026"/>
      <c r="J4" s="2026"/>
      <c r="K4" s="2027" t="s">
        <v>74</v>
      </c>
    </row>
    <row r="5" spans="1:11" s="2028" customFormat="1">
      <c r="A5" s="3" t="str">
        <f>"报表截止日："&amp;TEXT(表头!C4,"yyyy-mm-dd")</f>
        <v>报表截止日：2019-12-31</v>
      </c>
      <c r="B5" s="2025"/>
      <c r="C5" s="750" t="str">
        <f>"会计主管："&amp;表头!$C$7</f>
        <v>会计主管：</v>
      </c>
      <c r="D5" s="750"/>
      <c r="E5" s="750"/>
      <c r="F5" s="6"/>
      <c r="G5" s="2023"/>
      <c r="H5" s="2026" t="s">
        <v>0</v>
      </c>
      <c r="I5" s="2026"/>
      <c r="J5" s="2026"/>
      <c r="K5" s="2027"/>
    </row>
    <row r="6" spans="1:11" s="301" customFormat="1" ht="8.1" customHeight="1" thickBot="1">
      <c r="A6" s="16"/>
      <c r="B6" s="16"/>
      <c r="C6" s="16"/>
      <c r="D6" s="16"/>
      <c r="E6" s="16"/>
      <c r="F6" s="16"/>
      <c r="G6" s="16"/>
      <c r="H6" s="16"/>
      <c r="I6" s="16"/>
      <c r="J6" s="16"/>
      <c r="K6" s="7"/>
    </row>
    <row r="7" spans="1:11" ht="15" customHeight="1">
      <c r="A7" s="2029" t="s">
        <v>288</v>
      </c>
      <c r="B7" s="2030" t="s">
        <v>129</v>
      </c>
      <c r="C7" s="2038" t="s">
        <v>918</v>
      </c>
      <c r="D7" s="2038" t="s">
        <v>2555</v>
      </c>
      <c r="E7" s="2038" t="s">
        <v>2556</v>
      </c>
      <c r="F7" s="2030" t="s">
        <v>290</v>
      </c>
      <c r="G7" s="2030" t="s">
        <v>291</v>
      </c>
      <c r="H7" s="2030" t="s">
        <v>600</v>
      </c>
      <c r="I7" s="2686" t="s">
        <v>2557</v>
      </c>
      <c r="J7" s="2686" t="s">
        <v>2558</v>
      </c>
      <c r="K7" s="2031" t="s">
        <v>672</v>
      </c>
    </row>
    <row r="8" spans="1:11" ht="15" customHeight="1">
      <c r="A8" s="2032">
        <v>1</v>
      </c>
      <c r="B8" s="2033"/>
      <c r="C8" s="30"/>
      <c r="D8" s="1280"/>
      <c r="E8" s="31">
        <f>C8+D8</f>
        <v>0</v>
      </c>
      <c r="F8" s="30"/>
      <c r="G8" s="30"/>
      <c r="H8" s="31">
        <f>C8+F8-G8</f>
        <v>0</v>
      </c>
      <c r="I8" s="1280"/>
      <c r="J8" s="2684">
        <f>H8+I8</f>
        <v>0</v>
      </c>
      <c r="K8" s="2034"/>
    </row>
    <row r="9" spans="1:11" ht="15" customHeight="1">
      <c r="A9" s="2032">
        <v>2</v>
      </c>
      <c r="B9" s="32"/>
      <c r="C9" s="30"/>
      <c r="D9" s="1280"/>
      <c r="E9" s="31">
        <f t="shared" ref="E9:E17" si="0">C9+D9</f>
        <v>0</v>
      </c>
      <c r="F9" s="30"/>
      <c r="G9" s="30"/>
      <c r="H9" s="31">
        <f t="shared" ref="H9:H17" si="1">C9+F9-G9</f>
        <v>0</v>
      </c>
      <c r="I9" s="1280"/>
      <c r="J9" s="2684">
        <f t="shared" ref="J9:J17" si="2">H9+I9</f>
        <v>0</v>
      </c>
      <c r="K9" s="2034"/>
    </row>
    <row r="10" spans="1:11" ht="15" customHeight="1">
      <c r="A10" s="2032">
        <v>3</v>
      </c>
      <c r="B10" s="32"/>
      <c r="C10" s="30"/>
      <c r="D10" s="1280"/>
      <c r="E10" s="31">
        <f t="shared" si="0"/>
        <v>0</v>
      </c>
      <c r="F10" s="30"/>
      <c r="G10" s="30"/>
      <c r="H10" s="31">
        <f t="shared" si="1"/>
        <v>0</v>
      </c>
      <c r="I10" s="1280"/>
      <c r="J10" s="2684">
        <f t="shared" si="2"/>
        <v>0</v>
      </c>
      <c r="K10" s="2034"/>
    </row>
    <row r="11" spans="1:11" ht="15" customHeight="1">
      <c r="A11" s="2032">
        <v>4</v>
      </c>
      <c r="B11" s="32"/>
      <c r="C11" s="30"/>
      <c r="D11" s="1280"/>
      <c r="E11" s="31">
        <f t="shared" si="0"/>
        <v>0</v>
      </c>
      <c r="F11" s="30"/>
      <c r="G11" s="30"/>
      <c r="H11" s="31">
        <f>C11+F11-G11</f>
        <v>0</v>
      </c>
      <c r="I11" s="1280"/>
      <c r="J11" s="2684">
        <f t="shared" si="2"/>
        <v>0</v>
      </c>
      <c r="K11" s="2034"/>
    </row>
    <row r="12" spans="1:11" ht="15" customHeight="1">
      <c r="A12" s="2032">
        <v>5</v>
      </c>
      <c r="B12" s="32"/>
      <c r="C12" s="30"/>
      <c r="D12" s="1280"/>
      <c r="E12" s="31">
        <f t="shared" si="0"/>
        <v>0</v>
      </c>
      <c r="F12" s="30"/>
      <c r="G12" s="30"/>
      <c r="H12" s="31">
        <f t="shared" si="1"/>
        <v>0</v>
      </c>
      <c r="I12" s="1280"/>
      <c r="J12" s="2684">
        <f t="shared" si="2"/>
        <v>0</v>
      </c>
      <c r="K12" s="2034"/>
    </row>
    <row r="13" spans="1:11" ht="15" customHeight="1">
      <c r="A13" s="2032">
        <v>6</v>
      </c>
      <c r="B13" s="32"/>
      <c r="C13" s="30"/>
      <c r="D13" s="1280"/>
      <c r="E13" s="31">
        <f t="shared" si="0"/>
        <v>0</v>
      </c>
      <c r="F13" s="30"/>
      <c r="G13" s="30"/>
      <c r="H13" s="31">
        <f t="shared" si="1"/>
        <v>0</v>
      </c>
      <c r="I13" s="1280"/>
      <c r="J13" s="2684">
        <f t="shared" si="2"/>
        <v>0</v>
      </c>
      <c r="K13" s="2034"/>
    </row>
    <row r="14" spans="1:11" ht="15" customHeight="1">
      <c r="A14" s="2032">
        <v>7</v>
      </c>
      <c r="B14" s="32"/>
      <c r="C14" s="30"/>
      <c r="D14" s="1280"/>
      <c r="E14" s="31">
        <f t="shared" si="0"/>
        <v>0</v>
      </c>
      <c r="F14" s="30"/>
      <c r="G14" s="30"/>
      <c r="H14" s="31">
        <f t="shared" si="1"/>
        <v>0</v>
      </c>
      <c r="I14" s="1280"/>
      <c r="J14" s="2684">
        <f t="shared" si="2"/>
        <v>0</v>
      </c>
      <c r="K14" s="2034"/>
    </row>
    <row r="15" spans="1:11" ht="15" customHeight="1">
      <c r="A15" s="2032">
        <v>8</v>
      </c>
      <c r="B15" s="32"/>
      <c r="C15" s="30"/>
      <c r="D15" s="1280"/>
      <c r="E15" s="31">
        <f t="shared" si="0"/>
        <v>0</v>
      </c>
      <c r="F15" s="30"/>
      <c r="G15" s="30"/>
      <c r="H15" s="31">
        <f t="shared" si="1"/>
        <v>0</v>
      </c>
      <c r="I15" s="1280"/>
      <c r="J15" s="2684">
        <f t="shared" si="2"/>
        <v>0</v>
      </c>
      <c r="K15" s="2034"/>
    </row>
    <row r="16" spans="1:11" ht="15" customHeight="1">
      <c r="A16" s="2032">
        <v>9</v>
      </c>
      <c r="B16" s="32"/>
      <c r="C16" s="30"/>
      <c r="D16" s="1280"/>
      <c r="E16" s="31">
        <f t="shared" si="0"/>
        <v>0</v>
      </c>
      <c r="F16" s="30"/>
      <c r="G16" s="30"/>
      <c r="H16" s="31">
        <f t="shared" si="1"/>
        <v>0</v>
      </c>
      <c r="I16" s="1280"/>
      <c r="J16" s="2684">
        <f t="shared" si="2"/>
        <v>0</v>
      </c>
      <c r="K16" s="2034"/>
    </row>
    <row r="17" spans="1:11" ht="15" customHeight="1">
      <c r="A17" s="2032">
        <v>10</v>
      </c>
      <c r="B17" s="32"/>
      <c r="C17" s="30"/>
      <c r="D17" s="1280"/>
      <c r="E17" s="31">
        <f t="shared" si="0"/>
        <v>0</v>
      </c>
      <c r="F17" s="30"/>
      <c r="G17" s="30"/>
      <c r="H17" s="31">
        <f t="shared" si="1"/>
        <v>0</v>
      </c>
      <c r="I17" s="1280"/>
      <c r="J17" s="2684">
        <f t="shared" si="2"/>
        <v>0</v>
      </c>
      <c r="K17" s="2034"/>
    </row>
    <row r="18" spans="1:11" ht="15" customHeight="1">
      <c r="A18" s="2035"/>
      <c r="B18" s="33"/>
      <c r="C18" s="34"/>
      <c r="D18" s="34"/>
      <c r="E18" s="34"/>
      <c r="F18" s="34"/>
      <c r="G18" s="34"/>
      <c r="H18" s="31"/>
      <c r="I18" s="2684"/>
      <c r="J18" s="2684"/>
      <c r="K18" s="2036"/>
    </row>
    <row r="19" spans="1:11" ht="15" customHeight="1" thickBot="1">
      <c r="A19" s="2997" t="s">
        <v>2165</v>
      </c>
      <c r="B19" s="2998"/>
      <c r="C19" s="58">
        <f t="shared" ref="C19:J19" si="3">SUM(C8:C18)</f>
        <v>0</v>
      </c>
      <c r="D19" s="58">
        <f>SUM(D8:D18)</f>
        <v>0</v>
      </c>
      <c r="E19" s="58">
        <f t="shared" si="3"/>
        <v>0</v>
      </c>
      <c r="F19" s="58">
        <f t="shared" si="3"/>
        <v>0</v>
      </c>
      <c r="G19" s="58">
        <f t="shared" si="3"/>
        <v>0</v>
      </c>
      <c r="H19" s="58">
        <f t="shared" si="3"/>
        <v>0</v>
      </c>
      <c r="I19" s="2685">
        <f>SUM(I8:I18)</f>
        <v>0</v>
      </c>
      <c r="J19" s="2685">
        <f t="shared" si="3"/>
        <v>0</v>
      </c>
      <c r="K19" s="2037"/>
    </row>
    <row r="20" spans="1:11" ht="15" customHeight="1">
      <c r="A20" s="322" t="s">
        <v>178</v>
      </c>
    </row>
    <row r="21" spans="1:11" ht="15" customHeight="1">
      <c r="A21" s="322" t="s">
        <v>2166</v>
      </c>
    </row>
    <row r="22" spans="1:11" ht="15" customHeight="1">
      <c r="A22" s="322" t="s">
        <v>2167</v>
      </c>
    </row>
    <row r="23" spans="1:11" ht="15" customHeight="1">
      <c r="A23" s="322" t="s">
        <v>2168</v>
      </c>
    </row>
    <row r="24" spans="1:11" ht="15" customHeight="1">
      <c r="A24" s="322" t="s">
        <v>225</v>
      </c>
    </row>
  </sheetData>
  <sheetProtection autoFilter="0"/>
  <autoFilter ref="A7:H7"/>
  <mergeCells count="1">
    <mergeCell ref="A19:B19"/>
  </mergeCells>
  <phoneticPr fontId="5" type="noConversion"/>
  <printOptions horizontalCentered="1"/>
  <pageMargins left="0.70866141732283472" right="0.70866141732283472" top="0.74803149606299213" bottom="0.74803149606299213" header="0.31496062992125984" footer="0.31496062992125984"/>
  <pageSetup paperSize="9" scale="71" fitToHeight="0" orientation="portrait" blackAndWhite="1" verticalDpi="1200" r:id="rId1"/>
  <headerFooter alignWithMargins="0"/>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0000"/>
  </sheetPr>
  <dimension ref="A1:O43"/>
  <sheetViews>
    <sheetView showGridLines="0" showZeros="0" view="pageBreakPreview" zoomScaleSheetLayoutView="100" workbookViewId="0">
      <pane xSplit="2" ySplit="4" topLeftCell="C5" activePane="bottomRight" state="frozen"/>
      <selection activeCell="E16" sqref="E16"/>
      <selection pane="topRight" activeCell="E16" sqref="E16"/>
      <selection pane="bottomLeft" activeCell="E16" sqref="E16"/>
      <selection pane="bottomRight" activeCell="O32" sqref="O32"/>
    </sheetView>
  </sheetViews>
  <sheetFormatPr defaultColWidth="9.140625" defaultRowHeight="12" customHeight="1"/>
  <cols>
    <col min="1" max="1" width="37.28515625" style="186" customWidth="1"/>
    <col min="2" max="2" width="8.7109375" style="266" customWidth="1"/>
    <col min="3" max="4" width="21.28515625" style="267" customWidth="1"/>
    <col min="5" max="5" width="0.85546875" style="186" customWidth="1"/>
    <col min="6" max="6" width="21.140625" style="265" customWidth="1"/>
    <col min="7" max="7" width="12.85546875" style="265" customWidth="1"/>
    <col min="8" max="8" width="9.140625" style="261"/>
    <col min="9" max="9" width="13.42578125" style="265" customWidth="1"/>
    <col min="10" max="10" width="9.140625" style="261"/>
    <col min="11" max="11" width="9.140625" style="186"/>
    <col min="12" max="12" width="10.42578125" style="186" bestFit="1" customWidth="1"/>
    <col min="13" max="14" width="9.140625" style="186"/>
    <col min="15" max="15" width="11.5703125" style="186" bestFit="1" customWidth="1"/>
    <col min="16" max="16384" width="9.140625" style="186"/>
  </cols>
  <sheetData>
    <row r="1" spans="1:15" s="184" customFormat="1" ht="24.75" customHeight="1">
      <c r="A1" s="2753" t="s">
        <v>2646</v>
      </c>
      <c r="B1" s="2753"/>
      <c r="C1" s="2753"/>
      <c r="D1" s="2753"/>
      <c r="F1" s="190" t="s">
        <v>61</v>
      </c>
      <c r="G1" s="191"/>
      <c r="H1" s="191"/>
      <c r="I1" s="191"/>
      <c r="J1" s="191"/>
    </row>
    <row r="2" spans="1:15" s="184" customFormat="1" ht="18" customHeight="1" thickBot="1">
      <c r="A2" s="268" t="str">
        <f>"编制单位："&amp;表头!C3</f>
        <v>编制单位：</v>
      </c>
      <c r="B2" s="2760">
        <f>表头!C4</f>
        <v>43830</v>
      </c>
      <c r="C2" s="2760"/>
      <c r="D2" s="269" t="s">
        <v>60</v>
      </c>
      <c r="F2" s="849"/>
      <c r="G2" s="2755" t="str">
        <f>IF(COUNTIF(H5:H45,"OK")+COUNTIF(J5:J45,"OK")=62,"负债表审核－OK！","负债表不平请耐心核对!")</f>
        <v>负债表审核－OK！</v>
      </c>
      <c r="H2" s="2755"/>
      <c r="I2" s="849"/>
      <c r="J2" s="850"/>
    </row>
    <row r="3" spans="1:15" s="184" customFormat="1" ht="18" customHeight="1">
      <c r="A3" s="270" t="s">
        <v>59</v>
      </c>
      <c r="B3" s="271" t="s">
        <v>58</v>
      </c>
      <c r="C3" s="272" t="s">
        <v>57</v>
      </c>
      <c r="D3" s="273" t="s">
        <v>56</v>
      </c>
      <c r="F3" s="838" t="s">
        <v>168</v>
      </c>
      <c r="G3" s="837" t="s">
        <v>274</v>
      </c>
      <c r="H3" s="837" t="s">
        <v>55</v>
      </c>
      <c r="I3" s="837" t="s">
        <v>54</v>
      </c>
      <c r="J3" s="837" t="s">
        <v>115</v>
      </c>
    </row>
    <row r="4" spans="1:15" s="445" customFormat="1" ht="18" customHeight="1">
      <c r="A4" s="441" t="s">
        <v>53</v>
      </c>
      <c r="B4" s="442"/>
      <c r="C4" s="443"/>
      <c r="D4" s="444"/>
      <c r="F4" s="839"/>
      <c r="G4" s="823"/>
      <c r="H4" s="824"/>
      <c r="I4" s="823"/>
      <c r="J4" s="824"/>
    </row>
    <row r="5" spans="1:15" s="184" customFormat="1" ht="18" customHeight="1">
      <c r="A5" s="2636" t="s">
        <v>52</v>
      </c>
      <c r="B5" s="275"/>
      <c r="C5" s="875"/>
      <c r="D5" s="876"/>
      <c r="F5" s="2060" t="s">
        <v>2211</v>
      </c>
      <c r="G5" s="829">
        <f>货币资金!D33</f>
        <v>0</v>
      </c>
      <c r="H5" s="826" t="str">
        <f>IF(ROUND(G5-C5,2)&lt;&gt;0,"不平","OK")</f>
        <v>OK</v>
      </c>
      <c r="I5" s="825">
        <f>货币资金!I33</f>
        <v>0</v>
      </c>
      <c r="J5" s="826" t="str">
        <f>IF(ROUND(I5-D5,2)&lt;&gt;0,"不平","OK")</f>
        <v>OK</v>
      </c>
    </row>
    <row r="6" spans="1:15" s="184" customFormat="1" ht="18" customHeight="1">
      <c r="A6" s="2636" t="s">
        <v>840</v>
      </c>
      <c r="B6" s="275"/>
      <c r="C6" s="875"/>
      <c r="D6" s="876"/>
      <c r="F6" s="859" t="s">
        <v>840</v>
      </c>
      <c r="G6" s="829">
        <f>交易性金融资产!R20</f>
        <v>0</v>
      </c>
      <c r="H6" s="826" t="str">
        <f>IF(ROUND(G6-C6,2)&lt;&gt;0,"不平","OK")</f>
        <v>OK</v>
      </c>
      <c r="I6" s="825">
        <f>交易性金融资产!F20</f>
        <v>0</v>
      </c>
      <c r="J6" s="826" t="str">
        <f t="shared" ref="J6:J37" si="0">IF(ROUND(I6-D6,2)&lt;&gt;0,"不平","OK")</f>
        <v>OK</v>
      </c>
      <c r="M6" s="840"/>
    </row>
    <row r="7" spans="1:15" s="184" customFormat="1" ht="18" customHeight="1">
      <c r="A7" s="2636" t="s">
        <v>841</v>
      </c>
      <c r="B7" s="275"/>
      <c r="C7" s="875"/>
      <c r="D7" s="876"/>
      <c r="F7" s="859" t="s">
        <v>841</v>
      </c>
      <c r="G7" s="829">
        <f>衍生金融资产!Q20</f>
        <v>0</v>
      </c>
      <c r="H7" s="826" t="str">
        <f t="shared" ref="H7:H37" si="1">IF(ROUND(G7-C7,2)&lt;&gt;0,"不平","OK")</f>
        <v>OK</v>
      </c>
      <c r="I7" s="825">
        <f>衍生金融资产!E20</f>
        <v>0</v>
      </c>
      <c r="J7" s="826" t="str">
        <f t="shared" si="0"/>
        <v>OK</v>
      </c>
      <c r="L7" s="832"/>
    </row>
    <row r="8" spans="1:15" s="184" customFormat="1" ht="18" customHeight="1">
      <c r="A8" s="2636" t="s">
        <v>842</v>
      </c>
      <c r="B8" s="275"/>
      <c r="C8" s="875"/>
      <c r="D8" s="876"/>
      <c r="F8" s="859" t="s">
        <v>842</v>
      </c>
      <c r="G8" s="829">
        <f>应收票据明细表!O31-应收票据坏账准备!J20</f>
        <v>0</v>
      </c>
      <c r="H8" s="826" t="str">
        <f t="shared" si="1"/>
        <v>OK</v>
      </c>
      <c r="I8" s="825">
        <f>应收票据明细表!G31-应收票据坏账准备!B20</f>
        <v>0</v>
      </c>
      <c r="J8" s="826" t="str">
        <f t="shared" si="0"/>
        <v>OK</v>
      </c>
    </row>
    <row r="9" spans="1:15" s="184" customFormat="1" ht="18" customHeight="1">
      <c r="A9" s="2636" t="s">
        <v>843</v>
      </c>
      <c r="B9" s="275"/>
      <c r="C9" s="875"/>
      <c r="D9" s="877"/>
      <c r="F9" s="859" t="s">
        <v>843</v>
      </c>
      <c r="G9" s="829">
        <f>应收账款!R40+外币应收账款!W30-应收账款坏账准备!J20</f>
        <v>0</v>
      </c>
      <c r="H9" s="826" t="str">
        <f t="shared" si="1"/>
        <v>OK</v>
      </c>
      <c r="I9" s="825">
        <f>应收账款!D40+外币应收账款!G30-应收账款坏账准备!B20</f>
        <v>0</v>
      </c>
      <c r="J9" s="826" t="str">
        <f t="shared" si="0"/>
        <v>OK</v>
      </c>
      <c r="L9" s="2059"/>
    </row>
    <row r="10" spans="1:15" s="184" customFormat="1" ht="18" customHeight="1">
      <c r="A10" s="2636" t="s">
        <v>844</v>
      </c>
      <c r="B10" s="275"/>
      <c r="C10" s="875"/>
      <c r="D10" s="877"/>
      <c r="F10" s="859" t="s">
        <v>844</v>
      </c>
      <c r="G10" s="829">
        <f>应收款项融资!H20-应收款项融资减值准备!G23</f>
        <v>0</v>
      </c>
      <c r="H10" s="826" t="str">
        <f t="shared" si="1"/>
        <v>OK</v>
      </c>
      <c r="I10" s="825">
        <f>应收款项融资!C20-应收款项融资减值准备!G9</f>
        <v>0</v>
      </c>
      <c r="J10" s="826" t="str">
        <f t="shared" si="0"/>
        <v>OK</v>
      </c>
      <c r="O10" s="2059"/>
    </row>
    <row r="11" spans="1:15" s="184" customFormat="1" ht="18" customHeight="1">
      <c r="A11" s="2636" t="s">
        <v>845</v>
      </c>
      <c r="B11" s="275"/>
      <c r="C11" s="875"/>
      <c r="D11" s="877"/>
      <c r="F11" s="859" t="s">
        <v>845</v>
      </c>
      <c r="G11" s="829">
        <f>预付款项!O30+'外币预付款项 '!T30</f>
        <v>0</v>
      </c>
      <c r="H11" s="826" t="str">
        <f t="shared" si="1"/>
        <v>OK</v>
      </c>
      <c r="I11" s="825">
        <f>预付款项!E30+'外币预付款项 '!H30</f>
        <v>0</v>
      </c>
      <c r="J11" s="826" t="str">
        <f t="shared" si="0"/>
        <v>OK</v>
      </c>
      <c r="O11" s="2059"/>
    </row>
    <row r="12" spans="1:15" s="184" customFormat="1" ht="18" customHeight="1">
      <c r="A12" s="2636" t="s">
        <v>846</v>
      </c>
      <c r="B12" s="275"/>
      <c r="C12" s="875"/>
      <c r="D12" s="877"/>
      <c r="F12" s="859" t="s">
        <v>846</v>
      </c>
      <c r="G12" s="829">
        <f>应收利息!J20+应收股利!I20+其他应收款!S41+外币其他应收款!X30-其他应收款坏账准备!O23</f>
        <v>0</v>
      </c>
      <c r="H12" s="826" t="str">
        <f t="shared" si="1"/>
        <v>OK</v>
      </c>
      <c r="I12" s="825">
        <f>应收利息!E20+应收股利!D20+其他应收款!E41+外币其他应收款!H30-其他应收款坏账准备!O9</f>
        <v>0</v>
      </c>
      <c r="J12" s="826" t="str">
        <f t="shared" si="0"/>
        <v>OK</v>
      </c>
    </row>
    <row r="13" spans="1:15" s="184" customFormat="1" ht="18" customHeight="1">
      <c r="A13" s="2636" t="s">
        <v>847</v>
      </c>
      <c r="B13" s="275"/>
      <c r="C13" s="875"/>
      <c r="D13" s="877"/>
      <c r="F13" s="859" t="s">
        <v>847</v>
      </c>
      <c r="G13" s="829">
        <f>存货!G24-存货!H43</f>
        <v>0</v>
      </c>
      <c r="H13" s="826" t="str">
        <f t="shared" si="1"/>
        <v>OK</v>
      </c>
      <c r="I13" s="825">
        <f>存货!B24-存货!B43</f>
        <v>0</v>
      </c>
      <c r="J13" s="826" t="str">
        <f t="shared" si="0"/>
        <v>OK</v>
      </c>
    </row>
    <row r="14" spans="1:15" s="184" customFormat="1" ht="18" customHeight="1">
      <c r="A14" s="2636" t="s">
        <v>851</v>
      </c>
      <c r="B14" s="275"/>
      <c r="C14" s="875"/>
      <c r="D14" s="877"/>
      <c r="F14" s="859" t="s">
        <v>851</v>
      </c>
      <c r="G14" s="829">
        <f>合同资产!H20-合同资产坏账准备!J20</f>
        <v>0</v>
      </c>
      <c r="H14" s="826" t="str">
        <f t="shared" si="1"/>
        <v>OK</v>
      </c>
      <c r="I14" s="825">
        <f>合同资产!C20-合同资产坏账准备!B20</f>
        <v>0</v>
      </c>
      <c r="J14" s="826" t="str">
        <f t="shared" si="0"/>
        <v>OK</v>
      </c>
    </row>
    <row r="15" spans="1:15" s="184" customFormat="1" ht="18" customHeight="1">
      <c r="A15" s="2636" t="s">
        <v>848</v>
      </c>
      <c r="B15" s="275"/>
      <c r="C15" s="875"/>
      <c r="D15" s="877"/>
      <c r="F15" s="859" t="s">
        <v>848</v>
      </c>
      <c r="G15" s="829">
        <f>持有待售资产!J15</f>
        <v>0</v>
      </c>
      <c r="H15" s="826" t="str">
        <f t="shared" si="1"/>
        <v>OK</v>
      </c>
      <c r="I15" s="825">
        <f>持有待售资产!E15</f>
        <v>0</v>
      </c>
      <c r="J15" s="826" t="str">
        <f t="shared" si="0"/>
        <v>OK</v>
      </c>
      <c r="M15" s="840"/>
    </row>
    <row r="16" spans="1:15" s="184" customFormat="1" ht="18" customHeight="1">
      <c r="A16" s="2636" t="s">
        <v>849</v>
      </c>
      <c r="B16" s="275"/>
      <c r="C16" s="875"/>
      <c r="D16" s="877"/>
      <c r="F16" s="859" t="s">
        <v>849</v>
      </c>
      <c r="G16" s="829">
        <f>一年内到期的非流动资产!N14</f>
        <v>0</v>
      </c>
      <c r="H16" s="826" t="str">
        <f t="shared" si="1"/>
        <v>OK</v>
      </c>
      <c r="I16" s="825">
        <f>一年内到期的非流动资产!I14</f>
        <v>0</v>
      </c>
      <c r="J16" s="826" t="str">
        <f t="shared" si="0"/>
        <v>OK</v>
      </c>
    </row>
    <row r="17" spans="1:10" s="184" customFormat="1" ht="18" customHeight="1">
      <c r="A17" s="2636" t="s">
        <v>850</v>
      </c>
      <c r="B17" s="275"/>
      <c r="C17" s="875"/>
      <c r="D17" s="877"/>
      <c r="F17" s="2060" t="s">
        <v>1386</v>
      </c>
      <c r="G17" s="829">
        <f>其他流动资产!I14</f>
        <v>0</v>
      </c>
      <c r="H17" s="826" t="str">
        <f t="shared" si="1"/>
        <v>OK</v>
      </c>
      <c r="I17" s="825">
        <f>其他流动资产!D14</f>
        <v>0</v>
      </c>
      <c r="J17" s="826" t="str">
        <f t="shared" si="0"/>
        <v>OK</v>
      </c>
    </row>
    <row r="18" spans="1:10" s="445" customFormat="1" ht="18" customHeight="1">
      <c r="A18" s="446" t="s">
        <v>40</v>
      </c>
      <c r="B18" s="442"/>
      <c r="C18" s="878">
        <f>SUM(C5:C17)</f>
        <v>0</v>
      </c>
      <c r="D18" s="879">
        <f>SUM(D5:D17)</f>
        <v>0</v>
      </c>
      <c r="F18" s="861"/>
      <c r="G18" s="830"/>
      <c r="H18" s="826"/>
      <c r="I18" s="823"/>
      <c r="J18" s="826"/>
    </row>
    <row r="19" spans="1:10" s="184" customFormat="1" ht="18" customHeight="1">
      <c r="A19" s="274" t="s">
        <v>39</v>
      </c>
      <c r="B19" s="275"/>
      <c r="C19" s="880"/>
      <c r="D19" s="881"/>
      <c r="F19" s="861"/>
      <c r="G19" s="829"/>
      <c r="H19" s="826"/>
      <c r="I19" s="827"/>
      <c r="J19" s="826"/>
    </row>
    <row r="20" spans="1:10" s="184" customFormat="1" ht="18" customHeight="1">
      <c r="A20" s="2636" t="s">
        <v>1364</v>
      </c>
      <c r="B20" s="275"/>
      <c r="C20" s="875"/>
      <c r="D20" s="877"/>
      <c r="F20" s="2061" t="s">
        <v>852</v>
      </c>
      <c r="G20" s="829">
        <f>债权投资!AC20-债权投资减值准备!G23</f>
        <v>0</v>
      </c>
      <c r="H20" s="826" t="str">
        <f t="shared" si="1"/>
        <v>OK</v>
      </c>
      <c r="I20" s="825">
        <f>债权投资!I20-债权投资减值准备!G9</f>
        <v>0</v>
      </c>
      <c r="J20" s="826" t="str">
        <f t="shared" si="0"/>
        <v>OK</v>
      </c>
    </row>
    <row r="21" spans="1:10" s="184" customFormat="1" ht="18" customHeight="1">
      <c r="A21" s="2636" t="s">
        <v>1365</v>
      </c>
      <c r="B21" s="275"/>
      <c r="C21" s="875"/>
      <c r="D21" s="877"/>
      <c r="F21" s="2061" t="s">
        <v>853</v>
      </c>
      <c r="G21" s="829">
        <f>其他债权投资!AC20-其他债权投资减值准备!G23</f>
        <v>0</v>
      </c>
      <c r="H21" s="826" t="str">
        <f t="shared" si="1"/>
        <v>OK</v>
      </c>
      <c r="I21" s="825">
        <f>其他债权投资!I20-其他债权投资减值准备!G9</f>
        <v>0</v>
      </c>
      <c r="J21" s="826" t="str">
        <f t="shared" si="0"/>
        <v>OK</v>
      </c>
    </row>
    <row r="22" spans="1:10" s="184" customFormat="1" ht="18" customHeight="1">
      <c r="A22" s="2636" t="s">
        <v>1366</v>
      </c>
      <c r="B22" s="275"/>
      <c r="C22" s="875"/>
      <c r="D22" s="877"/>
      <c r="F22" s="859" t="s">
        <v>854</v>
      </c>
      <c r="G22" s="829">
        <f>长期应收款!J14+外币长期应收款!P15-长期应收款坏账准备明细!J20</f>
        <v>0</v>
      </c>
      <c r="H22" s="826" t="str">
        <f t="shared" si="1"/>
        <v>OK</v>
      </c>
      <c r="I22" s="825">
        <f>长期应收款!E14+外币长期应收款!H15-长期应收款坏账准备明细!B20</f>
        <v>0</v>
      </c>
      <c r="J22" s="826" t="str">
        <f t="shared" si="0"/>
        <v>OK</v>
      </c>
    </row>
    <row r="23" spans="1:10" s="184" customFormat="1" ht="18" customHeight="1">
      <c r="A23" s="2636" t="s">
        <v>1367</v>
      </c>
      <c r="B23" s="275"/>
      <c r="C23" s="875"/>
      <c r="D23" s="877"/>
      <c r="F23" s="859" t="s">
        <v>855</v>
      </c>
      <c r="G23" s="829">
        <f>长期股权投资!AA23-长期股权投资!AB23</f>
        <v>0</v>
      </c>
      <c r="H23" s="826" t="str">
        <f t="shared" si="1"/>
        <v>OK</v>
      </c>
      <c r="I23" s="825">
        <f>长期股权投资!G23-长期股权投资!H23</f>
        <v>0</v>
      </c>
      <c r="J23" s="826" t="str">
        <f t="shared" si="0"/>
        <v>OK</v>
      </c>
    </row>
    <row r="24" spans="1:10" s="184" customFormat="1" ht="18" customHeight="1">
      <c r="A24" s="2636" t="s">
        <v>1368</v>
      </c>
      <c r="B24" s="275"/>
      <c r="C24" s="875"/>
      <c r="D24" s="877"/>
      <c r="F24" s="859" t="s">
        <v>856</v>
      </c>
      <c r="G24" s="829">
        <f>其他权益工具投资!T20</f>
        <v>0</v>
      </c>
      <c r="H24" s="826" t="str">
        <f t="shared" si="1"/>
        <v>OK</v>
      </c>
      <c r="I24" s="825">
        <f>其他权益工具投资!E20</f>
        <v>0</v>
      </c>
      <c r="J24" s="826" t="str">
        <f t="shared" si="0"/>
        <v>OK</v>
      </c>
    </row>
    <row r="25" spans="1:10" s="184" customFormat="1" ht="18" customHeight="1">
      <c r="A25" s="2636" t="s">
        <v>1369</v>
      </c>
      <c r="B25" s="275"/>
      <c r="C25" s="875"/>
      <c r="D25" s="877"/>
      <c r="F25" s="859" t="s">
        <v>857</v>
      </c>
      <c r="G25" s="829">
        <f>其他非流动金融资产!R20</f>
        <v>0</v>
      </c>
      <c r="H25" s="826" t="str">
        <f t="shared" si="1"/>
        <v>OK</v>
      </c>
      <c r="I25" s="825">
        <f>其他非流动金融资产!F20</f>
        <v>0</v>
      </c>
      <c r="J25" s="826" t="str">
        <f t="shared" si="0"/>
        <v>OK</v>
      </c>
    </row>
    <row r="26" spans="1:10" s="184" customFormat="1" ht="18" customHeight="1">
      <c r="A26" s="2636" t="s">
        <v>1370</v>
      </c>
      <c r="B26" s="275"/>
      <c r="C26" s="875"/>
      <c r="D26" s="877"/>
      <c r="F26" s="859" t="s">
        <v>858</v>
      </c>
      <c r="G26" s="829">
        <f>'投资性房地产(成本模式)'!G21+'投资性房地产(上市公司成本模式) '!F42+'投资性房地产(上市公司公允价值模式)'!F20</f>
        <v>0</v>
      </c>
      <c r="H26" s="826" t="str">
        <f t="shared" si="1"/>
        <v>OK</v>
      </c>
      <c r="I26" s="825">
        <f>'投资性房地产(成本模式)'!B21+'投资性房地产(上市公司成本模式) '!F43+'投资性房地产(上市公司公允价值模式)'!F9</f>
        <v>0</v>
      </c>
      <c r="J26" s="826" t="str">
        <f t="shared" si="0"/>
        <v>OK</v>
      </c>
    </row>
    <row r="27" spans="1:10" s="184" customFormat="1" ht="18" customHeight="1">
      <c r="A27" s="2636" t="s">
        <v>1371</v>
      </c>
      <c r="B27" s="275"/>
      <c r="C27" s="875"/>
      <c r="D27" s="877"/>
      <c r="F27" s="859" t="s">
        <v>859</v>
      </c>
      <c r="G27" s="829">
        <f>固定资产!G38+'固定资产 (上市公司)'!G38+固定资产清理!H19</f>
        <v>0</v>
      </c>
      <c r="H27" s="826" t="str">
        <f t="shared" si="1"/>
        <v>OK</v>
      </c>
      <c r="I27" s="825">
        <f>固定资产!B38+'固定资产 (上市公司)'!G39+固定资产清理!C19</f>
        <v>0</v>
      </c>
      <c r="J27" s="826" t="str">
        <f t="shared" si="0"/>
        <v>OK</v>
      </c>
    </row>
    <row r="28" spans="1:10" s="184" customFormat="1" ht="18" customHeight="1">
      <c r="A28" s="2636" t="s">
        <v>1372</v>
      </c>
      <c r="B28" s="275"/>
      <c r="C28" s="875"/>
      <c r="D28" s="877"/>
      <c r="F28" s="859" t="s">
        <v>860</v>
      </c>
      <c r="G28" s="829">
        <f>在建工程!P19+在建工程!I28-在建工程减值准备!H15</f>
        <v>0</v>
      </c>
      <c r="H28" s="826" t="str">
        <f t="shared" si="1"/>
        <v>OK</v>
      </c>
      <c r="I28" s="825">
        <f>在建工程!D19+在建工程!D28-在建工程减值准备!B15</f>
        <v>0</v>
      </c>
      <c r="J28" s="826" t="str">
        <f t="shared" si="0"/>
        <v>OK</v>
      </c>
    </row>
    <row r="29" spans="1:10" s="184" customFormat="1" ht="18" customHeight="1">
      <c r="A29" s="2636" t="s">
        <v>1373</v>
      </c>
      <c r="B29" s="275"/>
      <c r="C29" s="875"/>
      <c r="D29" s="877"/>
      <c r="F29" s="859" t="s">
        <v>861</v>
      </c>
      <c r="G29" s="829">
        <f>生产性生物资产!H20+'生产性生物资产 (上市公司)'!F40</f>
        <v>0</v>
      </c>
      <c r="H29" s="826" t="str">
        <f t="shared" si="1"/>
        <v>OK</v>
      </c>
      <c r="I29" s="825">
        <f>生产性生物资产!B20+'生产性生物资产 (上市公司)'!F41</f>
        <v>0</v>
      </c>
      <c r="J29" s="826" t="str">
        <f t="shared" si="0"/>
        <v>OK</v>
      </c>
    </row>
    <row r="30" spans="1:10" s="184" customFormat="1" ht="18" customHeight="1">
      <c r="A30" s="2636" t="s">
        <v>1374</v>
      </c>
      <c r="B30" s="275"/>
      <c r="C30" s="875"/>
      <c r="D30" s="877"/>
      <c r="F30" s="859" t="s">
        <v>862</v>
      </c>
      <c r="G30" s="829">
        <f>油气资产!G20+'油气资产 (上市公司)'!F37</f>
        <v>0</v>
      </c>
      <c r="H30" s="826" t="str">
        <f t="shared" si="1"/>
        <v>OK</v>
      </c>
      <c r="I30" s="825">
        <f>'油气资产 (上市公司)'!F38+油气资产!B20</f>
        <v>0</v>
      </c>
      <c r="J30" s="826" t="str">
        <f t="shared" si="0"/>
        <v>OK</v>
      </c>
    </row>
    <row r="31" spans="1:10" s="184" customFormat="1" ht="18" customHeight="1">
      <c r="A31" s="2636" t="s">
        <v>1375</v>
      </c>
      <c r="B31" s="275"/>
      <c r="C31" s="875"/>
      <c r="D31" s="877"/>
      <c r="F31" s="859" t="s">
        <v>863</v>
      </c>
      <c r="G31" s="829">
        <f>使用权资产!G38</f>
        <v>0</v>
      </c>
      <c r="H31" s="826" t="str">
        <f t="shared" si="1"/>
        <v>OK</v>
      </c>
      <c r="I31" s="825">
        <f>使用权资产!G39</f>
        <v>0</v>
      </c>
      <c r="J31" s="826" t="str">
        <f t="shared" si="0"/>
        <v>OK</v>
      </c>
    </row>
    <row r="32" spans="1:10" s="184" customFormat="1" ht="18" customHeight="1">
      <c r="A32" s="2636" t="s">
        <v>1376</v>
      </c>
      <c r="B32" s="275"/>
      <c r="C32" s="875"/>
      <c r="D32" s="877"/>
      <c r="F32" s="859" t="s">
        <v>864</v>
      </c>
      <c r="G32" s="829">
        <f>无形资产!G38+'无形资产 (上市公司)'!F38</f>
        <v>0</v>
      </c>
      <c r="H32" s="826" t="str">
        <f t="shared" si="1"/>
        <v>OK</v>
      </c>
      <c r="I32" s="825">
        <f>无形资产!B38+'无形资产 (上市公司)'!F39</f>
        <v>0</v>
      </c>
      <c r="J32" s="826" t="str">
        <f t="shared" si="0"/>
        <v>OK</v>
      </c>
    </row>
    <row r="33" spans="1:10" s="184" customFormat="1" ht="18" customHeight="1">
      <c r="A33" s="2636" t="s">
        <v>1377</v>
      </c>
      <c r="B33" s="275"/>
      <c r="C33" s="875"/>
      <c r="D33" s="877"/>
      <c r="F33" s="859" t="s">
        <v>865</v>
      </c>
      <c r="G33" s="829">
        <f>开发支出!R20-开发支出减值准备!H15</f>
        <v>0</v>
      </c>
      <c r="H33" s="826" t="str">
        <f t="shared" si="1"/>
        <v>OK</v>
      </c>
      <c r="I33" s="825">
        <f>开发支出!H20-开发支出减值准备!B15</f>
        <v>0</v>
      </c>
      <c r="J33" s="826" t="str">
        <f t="shared" si="0"/>
        <v>OK</v>
      </c>
    </row>
    <row r="34" spans="1:10" s="184" customFormat="1" ht="18" customHeight="1">
      <c r="A34" s="2636" t="s">
        <v>1378</v>
      </c>
      <c r="B34" s="275"/>
      <c r="C34" s="875"/>
      <c r="D34" s="877"/>
      <c r="F34" s="859" t="s">
        <v>866</v>
      </c>
      <c r="G34" s="829">
        <f>商誉!H22</f>
        <v>0</v>
      </c>
      <c r="H34" s="826" t="str">
        <f t="shared" si="1"/>
        <v>OK</v>
      </c>
      <c r="I34" s="825">
        <f>商誉!C22</f>
        <v>0</v>
      </c>
      <c r="J34" s="826" t="str">
        <f t="shared" si="0"/>
        <v>OK</v>
      </c>
    </row>
    <row r="35" spans="1:10" s="184" customFormat="1" ht="18" customHeight="1">
      <c r="A35" s="2636" t="s">
        <v>1379</v>
      </c>
      <c r="B35" s="275"/>
      <c r="C35" s="875"/>
      <c r="D35" s="877"/>
      <c r="F35" s="859" t="s">
        <v>867</v>
      </c>
      <c r="G35" s="831">
        <f>长期待摊费用!L20</f>
        <v>0</v>
      </c>
      <c r="H35" s="826" t="str">
        <f t="shared" si="1"/>
        <v>OK</v>
      </c>
      <c r="I35" s="828">
        <f>长期待摊费用!F20</f>
        <v>0</v>
      </c>
      <c r="J35" s="826" t="str">
        <f t="shared" si="0"/>
        <v>OK</v>
      </c>
    </row>
    <row r="36" spans="1:10" s="184" customFormat="1" ht="18" customHeight="1">
      <c r="A36" s="2636" t="s">
        <v>1380</v>
      </c>
      <c r="B36" s="275"/>
      <c r="C36" s="875"/>
      <c r="D36" s="877"/>
      <c r="F36" s="859" t="s">
        <v>868</v>
      </c>
      <c r="G36" s="831">
        <f>递延所得税资产!E40</f>
        <v>0</v>
      </c>
      <c r="H36" s="826" t="str">
        <f t="shared" si="1"/>
        <v>OK</v>
      </c>
      <c r="I36" s="828">
        <f>递延所得税资产!J40</f>
        <v>0</v>
      </c>
      <c r="J36" s="826" t="str">
        <f t="shared" si="0"/>
        <v>OK</v>
      </c>
    </row>
    <row r="37" spans="1:10" s="184" customFormat="1" ht="18" customHeight="1">
      <c r="A37" s="2636" t="s">
        <v>1381</v>
      </c>
      <c r="B37" s="275"/>
      <c r="C37" s="875"/>
      <c r="D37" s="877"/>
      <c r="F37" s="859" t="s">
        <v>869</v>
      </c>
      <c r="G37" s="831">
        <f>其他非流动资产!I14</f>
        <v>0</v>
      </c>
      <c r="H37" s="826" t="str">
        <f t="shared" si="1"/>
        <v>OK</v>
      </c>
      <c r="I37" s="828">
        <f>其他非流动资产!D14</f>
        <v>0</v>
      </c>
      <c r="J37" s="826" t="str">
        <f t="shared" si="0"/>
        <v>OK</v>
      </c>
    </row>
    <row r="38" spans="1:10" s="445" customFormat="1" ht="18" customHeight="1">
      <c r="A38" s="446" t="s">
        <v>22</v>
      </c>
      <c r="B38" s="442"/>
      <c r="C38" s="878">
        <f>SUM(C20:C37)</f>
        <v>0</v>
      </c>
      <c r="D38" s="879">
        <f>SUM(D20:D37)</f>
        <v>0</v>
      </c>
      <c r="F38" s="862"/>
      <c r="G38" s="823"/>
      <c r="H38" s="826"/>
      <c r="I38" s="823"/>
      <c r="J38" s="826"/>
    </row>
    <row r="39" spans="1:10" s="445" customFormat="1" ht="18" customHeight="1" thickBot="1">
      <c r="A39" s="447" t="s">
        <v>21</v>
      </c>
      <c r="B39" s="448"/>
      <c r="C39" s="882">
        <f>C18+C38</f>
        <v>0</v>
      </c>
      <c r="D39" s="883">
        <f>D18+D38</f>
        <v>0</v>
      </c>
      <c r="F39" s="851"/>
      <c r="G39" s="823"/>
      <c r="H39" s="826"/>
      <c r="I39" s="823"/>
      <c r="J39" s="826"/>
    </row>
    <row r="40" spans="1:10" s="184" customFormat="1" ht="18" customHeight="1">
      <c r="A40" s="276" t="str">
        <f>表头!$B$10&amp;":"&amp;表头!$C$10</f>
        <v>法定代表人:</v>
      </c>
      <c r="B40" s="276" t="str">
        <f>表头!$B$8&amp;":"&amp;表头!$C$8</f>
        <v>主管会计工作负责人:</v>
      </c>
      <c r="C40" s="276"/>
      <c r="D40" s="276" t="str">
        <f>表头!$B$9&amp;":"&amp;表头!$C$9</f>
        <v>会计机构负责人:</v>
      </c>
      <c r="E40" s="186"/>
      <c r="F40" s="857"/>
      <c r="G40" s="192"/>
      <c r="H40" s="826"/>
      <c r="I40" s="192"/>
      <c r="J40" s="826"/>
    </row>
    <row r="41" spans="1:10" ht="12" customHeight="1">
      <c r="A41" s="262"/>
      <c r="B41" s="263"/>
      <c r="C41" s="264"/>
      <c r="D41" s="264"/>
      <c r="F41" s="858"/>
    </row>
    <row r="42" spans="1:10" ht="12" customHeight="1">
      <c r="A42" s="262"/>
      <c r="B42" s="263"/>
      <c r="C42" s="264"/>
      <c r="D42" s="264"/>
      <c r="F42" s="858"/>
    </row>
    <row r="43" spans="1:10" ht="12" customHeight="1">
      <c r="A43" s="262"/>
      <c r="B43" s="263"/>
      <c r="C43" s="264"/>
      <c r="D43" s="264"/>
    </row>
  </sheetData>
  <mergeCells count="3">
    <mergeCell ref="A1:D1"/>
    <mergeCell ref="B2:C2"/>
    <mergeCell ref="G2:H2"/>
  </mergeCells>
  <phoneticPr fontId="5" type="noConversion"/>
  <conditionalFormatting sqref="H5:H40">
    <cfRule type="expression" dxfId="19" priority="2">
      <formula>$C5-$G5&lt;&gt;0</formula>
    </cfRule>
  </conditionalFormatting>
  <conditionalFormatting sqref="J5:J40">
    <cfRule type="expression" dxfId="18" priority="1">
      <formula>$D5-$I5&lt;&gt;0</formula>
    </cfRule>
  </conditionalFormatting>
  <hyperlinks>
    <hyperlink ref="F5" location="货币资金!A1" display="货币资金"/>
    <hyperlink ref="F6" location="交易性金融资产!A1" display="交易性金融资产"/>
    <hyperlink ref="F7" location="衍生金融资产!A1" display="衍生金融资产"/>
    <hyperlink ref="F8" location="应收票据明细表!A1" display="应收票据"/>
    <hyperlink ref="F9" location="应收账款!A1" display="应收账款"/>
    <hyperlink ref="F10" location="应收款项融资!A1" display="应收款项融资"/>
    <hyperlink ref="F11" location="预付款项!A1" display="预付款项"/>
    <hyperlink ref="F12" location="其他应收款!A1" display="其他应收款"/>
    <hyperlink ref="F13" location="存货!A1" display="存货"/>
    <hyperlink ref="F14" location="合同资产!A1" display="合同资产"/>
    <hyperlink ref="F15" location="持有待售资产!A1" display="持有待售资产"/>
    <hyperlink ref="F16" location="一年内到期的非流动资产!A1" display="一年内到期的非流动资产"/>
    <hyperlink ref="F20" location="债权投资!Print_Area" display="债权投资"/>
    <hyperlink ref="F21" location="其他债权投资!Print_Titles" display="其他债权投资"/>
    <hyperlink ref="F22" location="长期应收款!A1" display="长期应收款"/>
    <hyperlink ref="F23" location="长期股权投资!A1" display="长期股权投资"/>
    <hyperlink ref="F24" location="其他权益工具投资!A1" display="其他权益工具投资"/>
    <hyperlink ref="F25" location="其他非流动金融资产!A1" display="其他非流动金融资产"/>
    <hyperlink ref="F26" location="'投资性房地产(成本模式)'!A1" display="投资性房地产"/>
    <hyperlink ref="F27" location="固定资产!A1" display="固定资产"/>
    <hyperlink ref="F28" location="在建工程!A1" display="在建工程"/>
    <hyperlink ref="F29" location="生产性生物资产!A1" display="生产性生物资产"/>
    <hyperlink ref="F30" location="油气资产!A1" display="油气资产"/>
    <hyperlink ref="F31" location="使用权资产!A1" display="使用权资产"/>
    <hyperlink ref="F32" location="无形资产!A1" display="无形资产"/>
    <hyperlink ref="F33" location="开发支出!A1" display="开发支出"/>
    <hyperlink ref="F34" location="商誉!A1" display="商誉"/>
    <hyperlink ref="F35" location="长期待摊费用!A1" display="长期待摊费用"/>
    <hyperlink ref="F36" location="递延所得税资产!A1" display="递延所得税资产"/>
    <hyperlink ref="F37" location="其他非流动资产!A1" display="其他非流动资产"/>
    <hyperlink ref="F17" location="其他流动资产!A1" display="其他流动资产"/>
  </hyperlinks>
  <printOptions horizontalCentered="1"/>
  <pageMargins left="0.39370078740157483" right="0.39370078740157483" top="0.78740157480314965" bottom="0.39370078740157483" header="0.39370078740157483" footer="0.59055118110236227"/>
  <pageSetup paperSize="9" scale="92" orientation="portrait" blackAndWhite="1" r:id="rId1"/>
  <headerFooter alignWithMargins="0">
    <oddFooter xml:space="preserve">&amp;C&amp;10 - 5 - </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0070C0"/>
    <pageSetUpPr fitToPage="1"/>
  </sheetPr>
  <dimension ref="A1:R28"/>
  <sheetViews>
    <sheetView showZeros="0" view="pageBreakPreview" zoomScaleSheetLayoutView="100" workbookViewId="0">
      <selection activeCell="M20" sqref="M20"/>
    </sheetView>
  </sheetViews>
  <sheetFormatPr defaultColWidth="9.140625" defaultRowHeight="12" customHeight="1"/>
  <cols>
    <col min="1" max="1" width="5.7109375" style="322" customWidth="1"/>
    <col min="2" max="2" width="20.85546875" style="322" customWidth="1"/>
    <col min="3" max="18" width="10.5703125" style="679" customWidth="1"/>
    <col min="19" max="16384" width="9.140625" style="322"/>
  </cols>
  <sheetData>
    <row r="1" spans="1:18" s="640" customFormat="1" ht="15" customHeight="1">
      <c r="A1" s="2691" t="str">
        <f>HYPERLINK("#资产表审定!A1","返回资产表审定")</f>
        <v>返回资产表审定</v>
      </c>
      <c r="B1" s="2692" t="str">
        <f>HYPERLINK("#资产表原报!A1","返回资产表原报")</f>
        <v>返回资产表原报</v>
      </c>
      <c r="C1" s="676"/>
      <c r="D1" s="676"/>
      <c r="E1" s="676"/>
      <c r="F1" s="676"/>
      <c r="G1" s="676"/>
      <c r="H1" s="676"/>
      <c r="I1" s="676"/>
      <c r="J1" s="676"/>
      <c r="K1" s="676"/>
      <c r="L1" s="676"/>
      <c r="M1" s="676"/>
      <c r="N1" s="676"/>
      <c r="O1" s="676"/>
      <c r="P1" s="676"/>
      <c r="Q1" s="676"/>
      <c r="R1" s="676"/>
    </row>
    <row r="2" spans="1:18" s="654" customFormat="1" ht="30" customHeight="1">
      <c r="A2" s="658" t="s">
        <v>1252</v>
      </c>
      <c r="B2" s="658"/>
      <c r="C2" s="677"/>
      <c r="D2" s="677"/>
      <c r="E2" s="677"/>
      <c r="F2" s="677"/>
      <c r="G2" s="677"/>
      <c r="H2" s="677"/>
      <c r="I2" s="677"/>
      <c r="J2" s="677"/>
      <c r="K2" s="677"/>
      <c r="L2" s="677"/>
      <c r="M2" s="677"/>
      <c r="N2" s="677"/>
      <c r="O2" s="677"/>
      <c r="P2" s="677"/>
      <c r="Q2" s="678"/>
      <c r="R2" s="678"/>
    </row>
    <row r="3" spans="1:18" s="664" customFormat="1" ht="11.25">
      <c r="A3" s="985"/>
      <c r="B3" s="985"/>
      <c r="C3" s="1459"/>
      <c r="D3" s="1460"/>
      <c r="E3" s="1460"/>
      <c r="F3" s="1460"/>
      <c r="G3" s="1461"/>
      <c r="H3" s="1461"/>
      <c r="I3" s="1461"/>
      <c r="J3" s="1461"/>
      <c r="K3" s="1459"/>
      <c r="L3" s="1459"/>
      <c r="M3" s="1459"/>
      <c r="N3" s="1459"/>
      <c r="O3" s="1459"/>
      <c r="P3" s="1459"/>
      <c r="Q3" s="1459"/>
      <c r="R3" s="1462" t="str">
        <f>"单位："&amp;表头!$C$5</f>
        <v>单位：人民币元</v>
      </c>
    </row>
    <row r="4" spans="1:18" s="958" customFormat="1">
      <c r="A4" s="1155" t="str">
        <f>"客户："&amp;表头!C3</f>
        <v>客户：</v>
      </c>
      <c r="B4" s="1372"/>
      <c r="C4" s="1464"/>
      <c r="D4" s="1464"/>
      <c r="E4" s="1464"/>
      <c r="F4" s="1464"/>
      <c r="G4" s="1461"/>
      <c r="H4" s="1461"/>
      <c r="I4" s="1465" t="str">
        <f>"编制人员："&amp;表头!$C$6</f>
        <v>编制人员：</v>
      </c>
      <c r="J4" s="1461"/>
      <c r="K4" s="1464">
        <v>0</v>
      </c>
      <c r="L4" s="1464"/>
      <c r="M4" s="1466"/>
      <c r="N4" s="1466"/>
      <c r="O4" s="1466"/>
      <c r="P4" s="1466"/>
      <c r="Q4" s="1466" t="s">
        <v>1460</v>
      </c>
      <c r="R4" s="2148" t="s">
        <v>70</v>
      </c>
    </row>
    <row r="5" spans="1:18" s="958" customFormat="1" ht="11.25">
      <c r="A5" s="1155" t="str">
        <f>"报表截止日："&amp;TEXT(表头!C4,"yyyy-mm-dd")</f>
        <v>报表截止日：2019-12-31</v>
      </c>
      <c r="B5" s="1372"/>
      <c r="C5" s="1464"/>
      <c r="D5" s="1464"/>
      <c r="E5" s="1464"/>
      <c r="F5" s="1464"/>
      <c r="G5" s="1461"/>
      <c r="H5" s="1461"/>
      <c r="I5" s="1465" t="str">
        <f>"会计主管："&amp;表头!$C$7</f>
        <v>会计主管：</v>
      </c>
      <c r="J5" s="1461"/>
      <c r="K5" s="1464">
        <v>0</v>
      </c>
      <c r="L5" s="1464"/>
      <c r="M5" s="1466"/>
      <c r="N5" s="1466"/>
      <c r="O5" s="1466"/>
      <c r="P5" s="1466"/>
      <c r="Q5" s="1466" t="s">
        <v>1461</v>
      </c>
      <c r="R5" s="1466"/>
    </row>
    <row r="6" spans="1:18" s="664" customFormat="1" ht="19.7" customHeight="1" thickBot="1">
      <c r="A6" s="3001" t="s">
        <v>1011</v>
      </c>
      <c r="B6" s="3001"/>
      <c r="C6" s="3001"/>
      <c r="D6" s="3001"/>
      <c r="E6" s="3001"/>
      <c r="F6" s="3001"/>
      <c r="G6" s="3001"/>
      <c r="H6" s="1461"/>
      <c r="I6" s="1461"/>
      <c r="J6" s="1461"/>
      <c r="K6" s="1460"/>
      <c r="L6" s="1460"/>
      <c r="M6" s="1460"/>
      <c r="N6" s="1460"/>
      <c r="O6" s="1460"/>
      <c r="P6" s="1460"/>
      <c r="Q6" s="1463"/>
      <c r="R6" s="1463"/>
    </row>
    <row r="7" spans="1:18" s="1467" customFormat="1" ht="15" customHeight="1">
      <c r="A7" s="2392" t="s">
        <v>398</v>
      </c>
      <c r="B7" s="2393" t="s">
        <v>650</v>
      </c>
      <c r="C7" s="2393" t="s">
        <v>651</v>
      </c>
      <c r="D7" s="2393" t="s">
        <v>2280</v>
      </c>
      <c r="E7" s="2393" t="s">
        <v>1004</v>
      </c>
      <c r="F7" s="2393" t="s">
        <v>1006</v>
      </c>
      <c r="G7" s="2393" t="s">
        <v>653</v>
      </c>
      <c r="H7" s="2393" t="s">
        <v>742</v>
      </c>
      <c r="I7" s="2393" t="s">
        <v>743</v>
      </c>
      <c r="J7" s="2393" t="s">
        <v>1714</v>
      </c>
      <c r="K7" s="2393" t="s">
        <v>654</v>
      </c>
      <c r="L7" s="2393" t="s">
        <v>655</v>
      </c>
      <c r="M7" s="2393" t="s">
        <v>656</v>
      </c>
      <c r="N7" s="2393" t="s">
        <v>1715</v>
      </c>
      <c r="O7" s="2393" t="s">
        <v>657</v>
      </c>
      <c r="P7" s="2393" t="s">
        <v>2281</v>
      </c>
      <c r="Q7" s="2393" t="s">
        <v>986</v>
      </c>
      <c r="R7" s="2394" t="s">
        <v>992</v>
      </c>
    </row>
    <row r="8" spans="1:18" s="602" customFormat="1" ht="15" customHeight="1">
      <c r="A8" s="1968">
        <v>1</v>
      </c>
      <c r="B8" s="1374"/>
      <c r="C8" s="646"/>
      <c r="D8" s="1278"/>
      <c r="E8" s="1280"/>
      <c r="F8" s="1284">
        <f>D8+E8</f>
        <v>0</v>
      </c>
      <c r="G8" s="1278"/>
      <c r="H8" s="1278"/>
      <c r="I8" s="1278"/>
      <c r="J8" s="1470"/>
      <c r="K8" s="1278"/>
      <c r="L8" s="1278"/>
      <c r="M8" s="1278"/>
      <c r="N8" s="1278"/>
      <c r="O8" s="1471"/>
      <c r="P8" s="1400">
        <f>D8+G8-H8-I8</f>
        <v>0</v>
      </c>
      <c r="Q8" s="1280"/>
      <c r="R8" s="2395">
        <f>P8+Q8</f>
        <v>0</v>
      </c>
    </row>
    <row r="9" spans="1:18" s="602" customFormat="1" ht="15" customHeight="1">
      <c r="A9" s="1968">
        <v>2</v>
      </c>
      <c r="B9" s="1374"/>
      <c r="C9" s="646"/>
      <c r="D9" s="1278"/>
      <c r="E9" s="1280"/>
      <c r="F9" s="1284">
        <f t="shared" ref="F9:F17" si="0">D9+E9</f>
        <v>0</v>
      </c>
      <c r="G9" s="1278"/>
      <c r="H9" s="1278"/>
      <c r="I9" s="1278"/>
      <c r="J9" s="1470"/>
      <c r="K9" s="1278"/>
      <c r="L9" s="1278"/>
      <c r="M9" s="1278"/>
      <c r="N9" s="1278"/>
      <c r="O9" s="1471"/>
      <c r="P9" s="1400">
        <f t="shared" ref="P9:P17" si="1">D9+G9-H9-I9</f>
        <v>0</v>
      </c>
      <c r="Q9" s="1280"/>
      <c r="R9" s="2395">
        <f t="shared" ref="R9:R19" si="2">P9+Q9</f>
        <v>0</v>
      </c>
    </row>
    <row r="10" spans="1:18" s="602" customFormat="1" ht="15" customHeight="1">
      <c r="A10" s="1968">
        <v>3</v>
      </c>
      <c r="B10" s="1374"/>
      <c r="C10" s="646"/>
      <c r="D10" s="1278"/>
      <c r="E10" s="1280"/>
      <c r="F10" s="1284">
        <f t="shared" si="0"/>
        <v>0</v>
      </c>
      <c r="G10" s="1278"/>
      <c r="H10" s="1278"/>
      <c r="I10" s="1278"/>
      <c r="J10" s="1470"/>
      <c r="K10" s="1278"/>
      <c r="L10" s="1278"/>
      <c r="M10" s="1278"/>
      <c r="N10" s="1278"/>
      <c r="O10" s="1471"/>
      <c r="P10" s="1400">
        <f t="shared" si="1"/>
        <v>0</v>
      </c>
      <c r="Q10" s="1280"/>
      <c r="R10" s="2395">
        <f t="shared" si="2"/>
        <v>0</v>
      </c>
    </row>
    <row r="11" spans="1:18" s="602" customFormat="1" ht="15" customHeight="1">
      <c r="A11" s="1968">
        <v>4</v>
      </c>
      <c r="B11" s="1374"/>
      <c r="C11" s="646"/>
      <c r="D11" s="1278"/>
      <c r="E11" s="1280"/>
      <c r="F11" s="1284">
        <f t="shared" si="0"/>
        <v>0</v>
      </c>
      <c r="G11" s="1278"/>
      <c r="H11" s="1278"/>
      <c r="I11" s="1278"/>
      <c r="J11" s="1470"/>
      <c r="K11" s="1278"/>
      <c r="L11" s="1278"/>
      <c r="M11" s="1278"/>
      <c r="N11" s="1278"/>
      <c r="O11" s="1471"/>
      <c r="P11" s="1400">
        <f t="shared" si="1"/>
        <v>0</v>
      </c>
      <c r="Q11" s="1280"/>
      <c r="R11" s="2395">
        <f t="shared" si="2"/>
        <v>0</v>
      </c>
    </row>
    <row r="12" spans="1:18" s="602" customFormat="1" ht="15" customHeight="1">
      <c r="A12" s="1968">
        <v>5</v>
      </c>
      <c r="B12" s="1374"/>
      <c r="C12" s="646"/>
      <c r="D12" s="1278"/>
      <c r="E12" s="1280"/>
      <c r="F12" s="1284">
        <f t="shared" si="0"/>
        <v>0</v>
      </c>
      <c r="G12" s="1278"/>
      <c r="H12" s="1278"/>
      <c r="I12" s="1278"/>
      <c r="J12" s="1470"/>
      <c r="K12" s="1278"/>
      <c r="L12" s="1278"/>
      <c r="M12" s="1278"/>
      <c r="N12" s="1278"/>
      <c r="O12" s="1471"/>
      <c r="P12" s="1400">
        <f t="shared" si="1"/>
        <v>0</v>
      </c>
      <c r="Q12" s="1280"/>
      <c r="R12" s="2395">
        <f t="shared" si="2"/>
        <v>0</v>
      </c>
    </row>
    <row r="13" spans="1:18" s="602" customFormat="1" ht="15" customHeight="1">
      <c r="A13" s="1968">
        <v>6</v>
      </c>
      <c r="B13" s="1374"/>
      <c r="C13" s="646"/>
      <c r="D13" s="1278"/>
      <c r="E13" s="1280"/>
      <c r="F13" s="1284">
        <f t="shared" si="0"/>
        <v>0</v>
      </c>
      <c r="G13" s="1278"/>
      <c r="H13" s="1278"/>
      <c r="I13" s="1278"/>
      <c r="J13" s="1470"/>
      <c r="K13" s="1278"/>
      <c r="L13" s="1278"/>
      <c r="M13" s="1278"/>
      <c r="N13" s="1278"/>
      <c r="O13" s="1471"/>
      <c r="P13" s="1400">
        <f t="shared" si="1"/>
        <v>0</v>
      </c>
      <c r="Q13" s="1280"/>
      <c r="R13" s="2395">
        <f t="shared" si="2"/>
        <v>0</v>
      </c>
    </row>
    <row r="14" spans="1:18" s="602" customFormat="1" ht="15" customHeight="1">
      <c r="A14" s="1968">
        <v>7</v>
      </c>
      <c r="B14" s="1374"/>
      <c r="C14" s="646"/>
      <c r="D14" s="1278"/>
      <c r="E14" s="1280"/>
      <c r="F14" s="1284">
        <f t="shared" si="0"/>
        <v>0</v>
      </c>
      <c r="G14" s="1278"/>
      <c r="H14" s="1278"/>
      <c r="I14" s="1278"/>
      <c r="J14" s="1470"/>
      <c r="K14" s="1278"/>
      <c r="L14" s="1278"/>
      <c r="M14" s="1278"/>
      <c r="N14" s="1278"/>
      <c r="O14" s="1471"/>
      <c r="P14" s="1400">
        <f t="shared" si="1"/>
        <v>0</v>
      </c>
      <c r="Q14" s="1280"/>
      <c r="R14" s="2395">
        <f t="shared" si="2"/>
        <v>0</v>
      </c>
    </row>
    <row r="15" spans="1:18" s="602" customFormat="1" ht="15" customHeight="1">
      <c r="A15" s="1968">
        <v>8</v>
      </c>
      <c r="B15" s="1374"/>
      <c r="C15" s="646"/>
      <c r="D15" s="1278"/>
      <c r="E15" s="1280"/>
      <c r="F15" s="1284">
        <f t="shared" si="0"/>
        <v>0</v>
      </c>
      <c r="G15" s="1278"/>
      <c r="H15" s="1278"/>
      <c r="I15" s="1278"/>
      <c r="J15" s="1470"/>
      <c r="K15" s="1278"/>
      <c r="L15" s="1278"/>
      <c r="M15" s="1278"/>
      <c r="N15" s="1278"/>
      <c r="O15" s="1471"/>
      <c r="P15" s="1400">
        <f t="shared" si="1"/>
        <v>0</v>
      </c>
      <c r="Q15" s="1280"/>
      <c r="R15" s="2395">
        <f t="shared" si="2"/>
        <v>0</v>
      </c>
    </row>
    <row r="16" spans="1:18" s="602" customFormat="1" ht="15" customHeight="1">
      <c r="A16" s="1968">
        <v>9</v>
      </c>
      <c r="B16" s="1374"/>
      <c r="C16" s="646"/>
      <c r="D16" s="1278"/>
      <c r="E16" s="1280"/>
      <c r="F16" s="1284">
        <f t="shared" si="0"/>
        <v>0</v>
      </c>
      <c r="G16" s="1278"/>
      <c r="H16" s="1278"/>
      <c r="I16" s="1278"/>
      <c r="J16" s="1470"/>
      <c r="K16" s="1278"/>
      <c r="L16" s="1278"/>
      <c r="M16" s="1278"/>
      <c r="N16" s="1278"/>
      <c r="O16" s="1471"/>
      <c r="P16" s="1400">
        <f t="shared" si="1"/>
        <v>0</v>
      </c>
      <c r="Q16" s="1280"/>
      <c r="R16" s="2395">
        <f t="shared" si="2"/>
        <v>0</v>
      </c>
    </row>
    <row r="17" spans="1:18" s="602" customFormat="1" ht="15" customHeight="1">
      <c r="A17" s="1968">
        <v>10</v>
      </c>
      <c r="B17" s="1374"/>
      <c r="C17" s="646"/>
      <c r="D17" s="1278"/>
      <c r="E17" s="1280"/>
      <c r="F17" s="1284">
        <f t="shared" si="0"/>
        <v>0</v>
      </c>
      <c r="G17" s="1278"/>
      <c r="H17" s="1278"/>
      <c r="I17" s="1278"/>
      <c r="J17" s="1470"/>
      <c r="K17" s="1278"/>
      <c r="L17" s="1278"/>
      <c r="M17" s="1278"/>
      <c r="N17" s="1278"/>
      <c r="O17" s="1471"/>
      <c r="P17" s="1400">
        <f t="shared" si="1"/>
        <v>0</v>
      </c>
      <c r="Q17" s="1280"/>
      <c r="R17" s="2395">
        <f t="shared" si="2"/>
        <v>0</v>
      </c>
    </row>
    <row r="18" spans="1:18" s="680" customFormat="1" ht="15" customHeight="1">
      <c r="A18" s="2396"/>
      <c r="B18" s="1468"/>
      <c r="C18" s="668"/>
      <c r="D18" s="1403"/>
      <c r="E18" s="1403"/>
      <c r="F18" s="1403"/>
      <c r="G18" s="1403"/>
      <c r="H18" s="1403"/>
      <c r="I18" s="1403"/>
      <c r="J18" s="1403"/>
      <c r="K18" s="1403"/>
      <c r="L18" s="1403"/>
      <c r="M18" s="1403"/>
      <c r="N18" s="1403"/>
      <c r="O18" s="1472"/>
      <c r="P18" s="1400"/>
      <c r="Q18" s="1400"/>
      <c r="R18" s="2395"/>
    </row>
    <row r="19" spans="1:18" s="680" customFormat="1" ht="15" customHeight="1" thickBot="1">
      <c r="A19" s="2999" t="s">
        <v>220</v>
      </c>
      <c r="B19" s="3000"/>
      <c r="C19" s="2362">
        <f t="shared" ref="C19:J19" si="3">SUM(C8:C18)</f>
        <v>0</v>
      </c>
      <c r="D19" s="2397">
        <f t="shared" si="3"/>
        <v>0</v>
      </c>
      <c r="E19" s="2397">
        <f t="shared" si="3"/>
        <v>0</v>
      </c>
      <c r="F19" s="2397">
        <f t="shared" si="3"/>
        <v>0</v>
      </c>
      <c r="G19" s="2397">
        <f t="shared" si="3"/>
        <v>0</v>
      </c>
      <c r="H19" s="2397">
        <f t="shared" si="3"/>
        <v>0</v>
      </c>
      <c r="I19" s="2397">
        <f t="shared" si="3"/>
        <v>0</v>
      </c>
      <c r="J19" s="2397">
        <f t="shared" si="3"/>
        <v>0</v>
      </c>
      <c r="K19" s="2397"/>
      <c r="L19" s="2397"/>
      <c r="M19" s="2397">
        <f>SUM(M8:M18)</f>
        <v>0</v>
      </c>
      <c r="N19" s="2397">
        <f>SUM(N8:N18)</f>
        <v>0</v>
      </c>
      <c r="O19" s="2398"/>
      <c r="P19" s="2397">
        <f>SUM(P8:P18)</f>
        <v>0</v>
      </c>
      <c r="Q19" s="2397">
        <f>SUM(Q8:Q18)</f>
        <v>0</v>
      </c>
      <c r="R19" s="2399">
        <f t="shared" si="2"/>
        <v>0</v>
      </c>
    </row>
    <row r="20" spans="1:18" s="682" customFormat="1" ht="15" customHeight="1" thickBot="1">
      <c r="A20" s="3002" t="s">
        <v>1012</v>
      </c>
      <c r="B20" s="3002"/>
      <c r="C20" s="3002"/>
      <c r="D20" s="3002"/>
      <c r="E20" s="3002"/>
      <c r="F20" s="681"/>
      <c r="G20" s="681"/>
      <c r="H20" s="681"/>
      <c r="I20" s="681"/>
      <c r="J20" s="681"/>
      <c r="K20" s="681"/>
      <c r="L20" s="681"/>
      <c r="M20" s="681"/>
      <c r="N20" s="681"/>
      <c r="O20" s="681"/>
      <c r="P20" s="681"/>
      <c r="Q20" s="681"/>
      <c r="R20" s="681"/>
    </row>
    <row r="21" spans="1:18" s="1469" customFormat="1" ht="15" customHeight="1">
      <c r="A21" s="2668" t="s">
        <v>398</v>
      </c>
      <c r="B21" s="2667" t="s">
        <v>1458</v>
      </c>
      <c r="C21" s="2393" t="s">
        <v>1603</v>
      </c>
      <c r="D21" s="2393" t="s">
        <v>2282</v>
      </c>
      <c r="E21" s="2393" t="s">
        <v>1013</v>
      </c>
      <c r="F21" s="2393" t="s">
        <v>1014</v>
      </c>
      <c r="G21" s="2393" t="s">
        <v>496</v>
      </c>
      <c r="H21" s="2393" t="s">
        <v>497</v>
      </c>
      <c r="I21" s="2393" t="s">
        <v>2281</v>
      </c>
      <c r="J21" s="2393" t="s">
        <v>986</v>
      </c>
      <c r="K21" s="2394" t="s">
        <v>992</v>
      </c>
      <c r="L21" s="681"/>
      <c r="M21" s="681"/>
      <c r="N21" s="681"/>
      <c r="O21" s="681"/>
      <c r="P21" s="681"/>
      <c r="Q21" s="681"/>
      <c r="R21" s="681"/>
    </row>
    <row r="22" spans="1:18" s="680" customFormat="1" ht="15" customHeight="1">
      <c r="A22" s="1968">
        <v>1</v>
      </c>
      <c r="B22" s="1374"/>
      <c r="C22" s="2676"/>
      <c r="D22" s="1278"/>
      <c r="E22" s="1280"/>
      <c r="F22" s="1284">
        <f>D22+E22</f>
        <v>0</v>
      </c>
      <c r="G22" s="1278"/>
      <c r="H22" s="1278"/>
      <c r="I22" s="1400">
        <f>D22+G22-H22</f>
        <v>0</v>
      </c>
      <c r="J22" s="1280"/>
      <c r="K22" s="2395">
        <f>I22+J22</f>
        <v>0</v>
      </c>
      <c r="L22" s="681"/>
      <c r="M22" s="681"/>
      <c r="N22" s="681"/>
      <c r="O22" s="681"/>
      <c r="P22" s="681"/>
      <c r="Q22" s="681"/>
      <c r="R22" s="681"/>
    </row>
    <row r="23" spans="1:18" s="680" customFormat="1" ht="15" customHeight="1">
      <c r="A23" s="1968">
        <v>2</v>
      </c>
      <c r="B23" s="728"/>
      <c r="C23" s="2676"/>
      <c r="D23" s="1278"/>
      <c r="E23" s="1280"/>
      <c r="F23" s="1284">
        <f>D23+E23</f>
        <v>0</v>
      </c>
      <c r="G23" s="1278"/>
      <c r="H23" s="1278"/>
      <c r="I23" s="1400">
        <f t="shared" ref="I23:I26" si="4">D23+G23-H23</f>
        <v>0</v>
      </c>
      <c r="J23" s="1280"/>
      <c r="K23" s="2395">
        <f>I23+J23</f>
        <v>0</v>
      </c>
      <c r="L23" s="681"/>
      <c r="M23" s="681"/>
      <c r="N23" s="681"/>
      <c r="O23" s="681"/>
      <c r="P23" s="681"/>
      <c r="Q23" s="681"/>
      <c r="R23" s="681"/>
    </row>
    <row r="24" spans="1:18" s="680" customFormat="1" ht="15" customHeight="1">
      <c r="A24" s="1968">
        <v>3</v>
      </c>
      <c r="B24" s="728"/>
      <c r="C24" s="2676"/>
      <c r="D24" s="1278"/>
      <c r="E24" s="1280"/>
      <c r="F24" s="1284">
        <f>D24+E24</f>
        <v>0</v>
      </c>
      <c r="G24" s="1278"/>
      <c r="H24" s="1278"/>
      <c r="I24" s="1400">
        <f t="shared" si="4"/>
        <v>0</v>
      </c>
      <c r="J24" s="1280"/>
      <c r="K24" s="2395">
        <f>I24+J24</f>
        <v>0</v>
      </c>
      <c r="L24" s="681"/>
      <c r="M24" s="681"/>
      <c r="N24" s="681"/>
      <c r="O24" s="681"/>
      <c r="P24" s="681"/>
      <c r="Q24" s="681"/>
      <c r="R24" s="681"/>
    </row>
    <row r="25" spans="1:18" s="680" customFormat="1" ht="15" customHeight="1">
      <c r="A25" s="1968">
        <v>4</v>
      </c>
      <c r="B25" s="728"/>
      <c r="C25" s="2676"/>
      <c r="D25" s="1278"/>
      <c r="E25" s="1280"/>
      <c r="F25" s="1284">
        <f>D25+E25</f>
        <v>0</v>
      </c>
      <c r="G25" s="1278"/>
      <c r="H25" s="1278"/>
      <c r="I25" s="1400">
        <f t="shared" si="4"/>
        <v>0</v>
      </c>
      <c r="J25" s="1280"/>
      <c r="K25" s="2395">
        <f>I25+J25</f>
        <v>0</v>
      </c>
      <c r="L25" s="681"/>
      <c r="M25" s="681"/>
      <c r="N25" s="681"/>
      <c r="O25" s="681"/>
      <c r="P25" s="681"/>
      <c r="Q25" s="681"/>
      <c r="R25" s="681"/>
    </row>
    <row r="26" spans="1:18" s="680" customFormat="1" ht="12" customHeight="1">
      <c r="A26" s="1968">
        <v>5</v>
      </c>
      <c r="B26" s="728"/>
      <c r="C26" s="2676"/>
      <c r="D26" s="1278"/>
      <c r="E26" s="1280"/>
      <c r="F26" s="1284">
        <f>D26+E26</f>
        <v>0</v>
      </c>
      <c r="G26" s="1278"/>
      <c r="H26" s="1278"/>
      <c r="I26" s="1400">
        <f t="shared" si="4"/>
        <v>0</v>
      </c>
      <c r="J26" s="1280"/>
      <c r="K26" s="2395">
        <f>I26+J26</f>
        <v>0</v>
      </c>
      <c r="L26" s="681"/>
      <c r="M26" s="681"/>
      <c r="N26" s="681"/>
      <c r="O26" s="681"/>
      <c r="P26" s="681"/>
      <c r="Q26" s="681"/>
      <c r="R26" s="681"/>
    </row>
    <row r="27" spans="1:18" s="680" customFormat="1" ht="12" customHeight="1">
      <c r="A27" s="2396"/>
      <c r="B27" s="2677"/>
      <c r="C27" s="2678"/>
      <c r="D27" s="1403"/>
      <c r="E27" s="1403"/>
      <c r="F27" s="1403"/>
      <c r="G27" s="1403"/>
      <c r="H27" s="1403"/>
      <c r="I27" s="1403"/>
      <c r="J27" s="1403"/>
      <c r="K27" s="2679"/>
      <c r="L27" s="681"/>
      <c r="M27" s="681"/>
      <c r="N27" s="681"/>
      <c r="O27" s="681"/>
      <c r="P27" s="681"/>
      <c r="Q27" s="681"/>
      <c r="R27" s="681"/>
    </row>
    <row r="28" spans="1:18" s="680" customFormat="1" ht="12" customHeight="1" thickBot="1">
      <c r="A28" s="2999" t="s">
        <v>1192</v>
      </c>
      <c r="B28" s="3000"/>
      <c r="C28" s="2680">
        <f t="shared" ref="C28:K28" si="5">SUM(C22:C27)</f>
        <v>0</v>
      </c>
      <c r="D28" s="2397">
        <f>SUM(D22:D27)</f>
        <v>0</v>
      </c>
      <c r="E28" s="2397">
        <f>SUM(E22:E27)</f>
        <v>0</v>
      </c>
      <c r="F28" s="2397">
        <f>SUM(F22:F27)</f>
        <v>0</v>
      </c>
      <c r="G28" s="2397">
        <f t="shared" si="5"/>
        <v>0</v>
      </c>
      <c r="H28" s="2397">
        <f>SUM(H22:H27)</f>
        <v>0</v>
      </c>
      <c r="I28" s="2397">
        <f>SUM(I22:I27)</f>
        <v>0</v>
      </c>
      <c r="J28" s="2397">
        <f>SUM(J22:J27)</f>
        <v>0</v>
      </c>
      <c r="K28" s="2681">
        <f t="shared" si="5"/>
        <v>0</v>
      </c>
      <c r="L28" s="681"/>
      <c r="M28" s="681"/>
      <c r="N28" s="681"/>
      <c r="O28" s="681"/>
      <c r="P28" s="681"/>
      <c r="Q28" s="681"/>
      <c r="R28" s="681"/>
    </row>
  </sheetData>
  <sheetProtection insertRows="0" deleteRows="0" autoFilter="0"/>
  <mergeCells count="4">
    <mergeCell ref="A19:B19"/>
    <mergeCell ref="A28:B28"/>
    <mergeCell ref="A6:G6"/>
    <mergeCell ref="A20:E20"/>
  </mergeCells>
  <phoneticPr fontId="5" type="noConversion"/>
  <dataValidations count="2">
    <dataValidation type="list" allowBlank="1" showInputMessage="1" showErrorMessage="1" sqref="O8:O17">
      <formula1>"募股资金,金融机构贷款,其他来源"</formula1>
    </dataValidation>
    <dataValidation type="list" allowBlank="1" showInputMessage="1" showErrorMessage="1" sqref="C22:C27">
      <formula1>"专用材料,专用设备,为在建工程准备的工具及器具"</formula1>
    </dataValidation>
  </dataValidations>
  <printOptions horizontalCentered="1"/>
  <pageMargins left="0.31496062992125984" right="0.31496062992125984" top="0.74803149606299213" bottom="0.74803149606299213" header="0.31496062992125984" footer="0.31496062992125984"/>
  <pageSetup paperSize="9" scale="80" fitToHeight="0" orientation="landscape" blackAndWhite="1" verticalDpi="1200" r:id="rId1"/>
  <headerFooter alignWithMargins="0"/>
  <legacyDrawingHF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0070C0"/>
    <pageSetUpPr fitToPage="1"/>
  </sheetPr>
  <dimension ref="A1:H32"/>
  <sheetViews>
    <sheetView showZeros="0" view="pageBreakPreview" zoomScaleSheetLayoutView="100" workbookViewId="0">
      <selection activeCell="C32" sqref="C32"/>
    </sheetView>
  </sheetViews>
  <sheetFormatPr defaultColWidth="9.140625" defaultRowHeight="12" customHeight="1"/>
  <cols>
    <col min="1" max="1" width="13.7109375" style="322" customWidth="1"/>
    <col min="2" max="2" width="15.28515625" style="322" customWidth="1"/>
    <col min="3" max="4" width="19.140625" style="322" customWidth="1"/>
    <col min="5" max="5" width="16.28515625" style="322" customWidth="1"/>
    <col min="6" max="6" width="20.7109375" style="322" customWidth="1"/>
    <col min="7" max="7" width="15.140625" style="322" customWidth="1"/>
    <col min="8" max="8" width="19.140625" style="322" customWidth="1"/>
    <col min="9" max="16384" width="9.140625" style="322"/>
  </cols>
  <sheetData>
    <row r="1" spans="1:8" s="640" customFormat="1" ht="15" customHeight="1">
      <c r="A1" s="2691" t="str">
        <f>HYPERLINK("#资产表审定!A1","返回资产表审定")</f>
        <v>返回资产表审定</v>
      </c>
      <c r="B1" s="2692" t="str">
        <f>HYPERLINK("#资产表原报!A1","返回资产表原报")</f>
        <v>返回资产表原报</v>
      </c>
    </row>
    <row r="2" spans="1:8" s="675" customFormat="1" ht="30" customHeight="1">
      <c r="A2" s="2980" t="s">
        <v>1253</v>
      </c>
      <c r="B2" s="2980"/>
      <c r="C2" s="2980"/>
      <c r="D2" s="2980"/>
      <c r="E2" s="2980"/>
      <c r="F2" s="2980"/>
      <c r="G2" s="2980"/>
      <c r="H2" s="2980"/>
    </row>
    <row r="3" spans="1:8" s="664" customFormat="1" ht="11.25">
      <c r="A3" s="985"/>
      <c r="B3" s="985"/>
      <c r="C3" s="985"/>
      <c r="D3" s="985"/>
      <c r="E3" s="985"/>
      <c r="F3" s="985"/>
      <c r="G3" s="956"/>
      <c r="H3" s="944" t="s">
        <v>60</v>
      </c>
    </row>
    <row r="4" spans="1:8" s="958" customFormat="1">
      <c r="A4" s="1155" t="str">
        <f>"客户："&amp;表头!C3</f>
        <v>客户：</v>
      </c>
      <c r="B4" s="1155"/>
      <c r="C4" s="1221"/>
      <c r="D4" s="948"/>
      <c r="E4" s="948" t="str">
        <f>"编制人员："&amp;表头!$C$6</f>
        <v>编制人员：</v>
      </c>
      <c r="F4" s="955"/>
      <c r="G4" s="957" t="s">
        <v>1460</v>
      </c>
      <c r="H4" s="2026" t="s">
        <v>75</v>
      </c>
    </row>
    <row r="5" spans="1:8" s="958" customFormat="1" ht="11.25">
      <c r="A5" s="1155" t="str">
        <f>"报表截止日："&amp;TEXT(表头!C4,"yyyy-mm-dd")</f>
        <v>报表截止日：2019-12-31</v>
      </c>
      <c r="B5" s="1155"/>
      <c r="C5" s="1221"/>
      <c r="D5" s="948"/>
      <c r="E5" s="948" t="str">
        <f>"会计主管："&amp;表头!$C$7</f>
        <v>会计主管：</v>
      </c>
      <c r="F5" s="955"/>
      <c r="G5" s="957" t="s">
        <v>1461</v>
      </c>
      <c r="H5" s="955"/>
    </row>
    <row r="6" spans="1:8" s="664" customFormat="1" ht="8.1" customHeight="1" thickBot="1">
      <c r="A6" s="956"/>
      <c r="B6" s="956"/>
      <c r="C6" s="1337"/>
      <c r="D6" s="1337"/>
      <c r="E6" s="1337"/>
      <c r="F6" s="1337"/>
      <c r="G6" s="1337"/>
      <c r="H6" s="1337"/>
    </row>
    <row r="7" spans="1:8" s="1335" customFormat="1" ht="21" customHeight="1">
      <c r="A7" s="1044" t="s">
        <v>658</v>
      </c>
      <c r="B7" s="1045" t="s">
        <v>659</v>
      </c>
      <c r="C7" s="1473" t="s">
        <v>1716</v>
      </c>
      <c r="D7" s="1473" t="s">
        <v>660</v>
      </c>
      <c r="E7" s="1351" t="s">
        <v>661</v>
      </c>
      <c r="F7" s="1473" t="s">
        <v>662</v>
      </c>
      <c r="G7" s="1351" t="s">
        <v>663</v>
      </c>
      <c r="H7" s="1353" t="s">
        <v>7</v>
      </c>
    </row>
    <row r="8" spans="1:8" s="320" customFormat="1" ht="15" customHeight="1">
      <c r="A8" s="3003" t="s">
        <v>664</v>
      </c>
      <c r="B8" s="1474" t="s">
        <v>1717</v>
      </c>
      <c r="C8" s="1478"/>
      <c r="D8" s="1478"/>
      <c r="E8" s="1479"/>
      <c r="F8" s="1478"/>
      <c r="G8" s="1479"/>
      <c r="H8" s="1481"/>
    </row>
    <row r="9" spans="1:8" s="320" customFormat="1" ht="15" customHeight="1">
      <c r="A9" s="3003"/>
      <c r="B9" s="1474" t="s">
        <v>1718</v>
      </c>
      <c r="C9" s="1478"/>
      <c r="D9" s="1478"/>
      <c r="E9" s="1479"/>
      <c r="F9" s="1478"/>
      <c r="G9" s="1479"/>
      <c r="H9" s="1481"/>
    </row>
    <row r="10" spans="1:8" s="320" customFormat="1" ht="15" customHeight="1">
      <c r="A10" s="3003"/>
      <c r="B10" s="1474" t="s">
        <v>1719</v>
      </c>
      <c r="C10" s="1478"/>
      <c r="D10" s="1478"/>
      <c r="E10" s="1479"/>
      <c r="F10" s="1478"/>
      <c r="G10" s="1479"/>
      <c r="H10" s="1481"/>
    </row>
    <row r="11" spans="1:8" s="320" customFormat="1" ht="15" customHeight="1">
      <c r="A11" s="3003"/>
      <c r="B11" s="1474" t="s">
        <v>1720</v>
      </c>
      <c r="C11" s="1146">
        <f>SUM(C12:C18)</f>
        <v>0</v>
      </c>
      <c r="D11" s="1146">
        <f>SUM(D12:D18)</f>
        <v>0</v>
      </c>
      <c r="E11" s="1146">
        <f>SUM(E12:E18)</f>
        <v>0</v>
      </c>
      <c r="F11" s="1146">
        <f>SUM(F12:F18)</f>
        <v>0</v>
      </c>
      <c r="G11" s="1146">
        <f>SUM(G12:G18)</f>
        <v>0</v>
      </c>
      <c r="H11" s="1482"/>
    </row>
    <row r="12" spans="1:8" s="320" customFormat="1" ht="15" customHeight="1">
      <c r="A12" s="3003"/>
      <c r="B12" s="1475" t="s">
        <v>665</v>
      </c>
      <c r="C12" s="1478"/>
      <c r="D12" s="1478"/>
      <c r="E12" s="1479"/>
      <c r="F12" s="1478"/>
      <c r="G12" s="1479"/>
      <c r="H12" s="1481"/>
    </row>
    <row r="13" spans="1:8" s="320" customFormat="1" ht="15" customHeight="1">
      <c r="A13" s="3003"/>
      <c r="B13" s="1475" t="s">
        <v>666</v>
      </c>
      <c r="C13" s="1478"/>
      <c r="D13" s="1478"/>
      <c r="E13" s="1479"/>
      <c r="F13" s="1478"/>
      <c r="G13" s="1479"/>
      <c r="H13" s="1481"/>
    </row>
    <row r="14" spans="1:8" s="320" customFormat="1" ht="15" customHeight="1">
      <c r="A14" s="3003"/>
      <c r="B14" s="1475" t="s">
        <v>667</v>
      </c>
      <c r="C14" s="1478"/>
      <c r="D14" s="1478"/>
      <c r="E14" s="1479"/>
      <c r="F14" s="1478"/>
      <c r="G14" s="1479"/>
      <c r="H14" s="1481"/>
    </row>
    <row r="15" spans="1:8" s="320" customFormat="1" ht="15" customHeight="1">
      <c r="A15" s="3003"/>
      <c r="B15" s="1475" t="s">
        <v>668</v>
      </c>
      <c r="C15" s="1478"/>
      <c r="D15" s="1478"/>
      <c r="E15" s="1479"/>
      <c r="F15" s="1478"/>
      <c r="G15" s="1479"/>
      <c r="H15" s="1481"/>
    </row>
    <row r="16" spans="1:8" s="320" customFormat="1" ht="15" customHeight="1">
      <c r="A16" s="3003"/>
      <c r="B16" s="1475" t="s">
        <v>669</v>
      </c>
      <c r="C16" s="1478"/>
      <c r="D16" s="1478"/>
      <c r="E16" s="1479"/>
      <c r="F16" s="1478"/>
      <c r="G16" s="1479"/>
      <c r="H16" s="1481"/>
    </row>
    <row r="17" spans="1:8" s="320" customFormat="1" ht="15" customHeight="1">
      <c r="A17" s="3003"/>
      <c r="B17" s="1475" t="s">
        <v>670</v>
      </c>
      <c r="C17" s="1478"/>
      <c r="D17" s="1478"/>
      <c r="E17" s="1479"/>
      <c r="F17" s="1478"/>
      <c r="G17" s="1479"/>
      <c r="H17" s="1481"/>
    </row>
    <row r="18" spans="1:8" s="320" customFormat="1" ht="15" customHeight="1">
      <c r="A18" s="3003"/>
      <c r="B18" s="1475" t="s">
        <v>2652</v>
      </c>
      <c r="C18" s="1478"/>
      <c r="D18" s="1478"/>
      <c r="E18" s="1479"/>
      <c r="F18" s="1478"/>
      <c r="G18" s="1479"/>
      <c r="H18" s="1481"/>
    </row>
    <row r="19" spans="1:8" s="320" customFormat="1" ht="15" customHeight="1">
      <c r="A19" s="3003"/>
      <c r="B19" s="1476" t="s">
        <v>3</v>
      </c>
      <c r="C19" s="1146">
        <f>SUM(C8:C11)</f>
        <v>0</v>
      </c>
      <c r="D19" s="1146">
        <f>SUM(D8:D11)</f>
        <v>0</v>
      </c>
      <c r="E19" s="1146">
        <f>SUM(E8:E11)</f>
        <v>0</v>
      </c>
      <c r="F19" s="1146">
        <f>SUM(F8:F11)</f>
        <v>0</v>
      </c>
      <c r="G19" s="1146">
        <f>SUM(G8:G11)</f>
        <v>0</v>
      </c>
      <c r="H19" s="1482"/>
    </row>
    <row r="20" spans="1:8" s="311" customFormat="1" ht="15" customHeight="1">
      <c r="A20" s="3003" t="s">
        <v>671</v>
      </c>
      <c r="B20" s="1474" t="s">
        <v>1717</v>
      </c>
      <c r="C20" s="888"/>
      <c r="D20" s="888"/>
      <c r="E20" s="888"/>
      <c r="F20" s="888"/>
      <c r="G20" s="888"/>
      <c r="H20" s="1255"/>
    </row>
    <row r="21" spans="1:8" s="311" customFormat="1" ht="15" customHeight="1">
      <c r="A21" s="3003"/>
      <c r="B21" s="1474" t="s">
        <v>1718</v>
      </c>
      <c r="C21" s="888"/>
      <c r="D21" s="888"/>
      <c r="E21" s="888"/>
      <c r="F21" s="888"/>
      <c r="G21" s="888"/>
      <c r="H21" s="1255"/>
    </row>
    <row r="22" spans="1:8" s="311" customFormat="1" ht="15" customHeight="1">
      <c r="A22" s="3003"/>
      <c r="B22" s="1474" t="s">
        <v>1719</v>
      </c>
      <c r="C22" s="888"/>
      <c r="D22" s="888"/>
      <c r="E22" s="888"/>
      <c r="F22" s="888"/>
      <c r="G22" s="888"/>
      <c r="H22" s="1255"/>
    </row>
    <row r="23" spans="1:8" s="311" customFormat="1" ht="15" customHeight="1">
      <c r="A23" s="3003"/>
      <c r="B23" s="1474" t="s">
        <v>1720</v>
      </c>
      <c r="C23" s="1146">
        <f>SUM(C24:C30)</f>
        <v>0</v>
      </c>
      <c r="D23" s="1146">
        <f>SUM(D24:D30)</f>
        <v>0</v>
      </c>
      <c r="E23" s="1146">
        <f>SUM(E24:E30)</f>
        <v>0</v>
      </c>
      <c r="F23" s="1146">
        <f>SUM(F24:F30)</f>
        <v>0</v>
      </c>
      <c r="G23" s="1146">
        <f>SUM(G24:G30)</f>
        <v>0</v>
      </c>
      <c r="H23" s="1482"/>
    </row>
    <row r="24" spans="1:8" s="311" customFormat="1" ht="15" customHeight="1">
      <c r="A24" s="3003"/>
      <c r="B24" s="1475" t="s">
        <v>665</v>
      </c>
      <c r="C24" s="888"/>
      <c r="D24" s="888"/>
      <c r="E24" s="888"/>
      <c r="F24" s="888"/>
      <c r="G24" s="888"/>
      <c r="H24" s="1255"/>
    </row>
    <row r="25" spans="1:8" s="311" customFormat="1" ht="15" customHeight="1">
      <c r="A25" s="3003"/>
      <c r="B25" s="1475" t="s">
        <v>666</v>
      </c>
      <c r="C25" s="888"/>
      <c r="D25" s="888"/>
      <c r="E25" s="888"/>
      <c r="F25" s="888"/>
      <c r="G25" s="888"/>
      <c r="H25" s="1255"/>
    </row>
    <row r="26" spans="1:8" s="311" customFormat="1" ht="15" customHeight="1">
      <c r="A26" s="3003"/>
      <c r="B26" s="1475" t="s">
        <v>667</v>
      </c>
      <c r="C26" s="888"/>
      <c r="D26" s="888"/>
      <c r="E26" s="888"/>
      <c r="F26" s="888"/>
      <c r="G26" s="888"/>
      <c r="H26" s="1255"/>
    </row>
    <row r="27" spans="1:8" s="311" customFormat="1" ht="15" customHeight="1">
      <c r="A27" s="3003"/>
      <c r="B27" s="1475" t="s">
        <v>668</v>
      </c>
      <c r="C27" s="888"/>
      <c r="D27" s="888"/>
      <c r="E27" s="888"/>
      <c r="F27" s="888"/>
      <c r="G27" s="888"/>
      <c r="H27" s="1255"/>
    </row>
    <row r="28" spans="1:8" s="311" customFormat="1" ht="15" customHeight="1">
      <c r="A28" s="3003"/>
      <c r="B28" s="1475" t="s">
        <v>669</v>
      </c>
      <c r="C28" s="888"/>
      <c r="D28" s="888"/>
      <c r="E28" s="888"/>
      <c r="F28" s="888"/>
      <c r="G28" s="888"/>
      <c r="H28" s="1255"/>
    </row>
    <row r="29" spans="1:8" s="311" customFormat="1" ht="15" customHeight="1">
      <c r="A29" s="3003"/>
      <c r="B29" s="1475" t="s">
        <v>670</v>
      </c>
      <c r="C29" s="888"/>
      <c r="D29" s="888"/>
      <c r="E29" s="888"/>
      <c r="F29" s="888"/>
      <c r="G29" s="888"/>
      <c r="H29" s="1255"/>
    </row>
    <row r="30" spans="1:8" s="311" customFormat="1" ht="15" customHeight="1">
      <c r="A30" s="3003"/>
      <c r="B30" s="1475" t="s">
        <v>2653</v>
      </c>
      <c r="C30" s="888"/>
      <c r="D30" s="888"/>
      <c r="E30" s="888"/>
      <c r="F30" s="888"/>
      <c r="G30" s="888"/>
      <c r="H30" s="1255"/>
    </row>
    <row r="31" spans="1:8" s="311" customFormat="1" ht="15" customHeight="1">
      <c r="A31" s="3003"/>
      <c r="B31" s="1476" t="s">
        <v>3</v>
      </c>
      <c r="C31" s="1146">
        <f>SUM(C20:C23)</f>
        <v>0</v>
      </c>
      <c r="D31" s="1146">
        <f>SUM(D20:D23)</f>
        <v>0</v>
      </c>
      <c r="E31" s="1146">
        <f>SUM(E20:E23)</f>
        <v>0</v>
      </c>
      <c r="F31" s="1146">
        <f>SUM(F20:F23)</f>
        <v>0</v>
      </c>
      <c r="G31" s="1146">
        <f>SUM(G20:G23)</f>
        <v>0</v>
      </c>
      <c r="H31" s="1482"/>
    </row>
    <row r="32" spans="1:8" ht="15" customHeight="1" thickBot="1">
      <c r="A32" s="1477"/>
      <c r="B32" s="1039" t="s">
        <v>6</v>
      </c>
      <c r="C32" s="1480">
        <f>C19+C31</f>
        <v>0</v>
      </c>
      <c r="D32" s="1480">
        <f>D19+D31</f>
        <v>0</v>
      </c>
      <c r="E32" s="1480">
        <f>E19+E31</f>
        <v>0</v>
      </c>
      <c r="F32" s="1480">
        <f>F19+F31</f>
        <v>0</v>
      </c>
      <c r="G32" s="1480">
        <f>G19+G31</f>
        <v>0</v>
      </c>
      <c r="H32" s="1483"/>
    </row>
  </sheetData>
  <sheetProtection insertRows="0" deleteRows="0" autoFilter="0"/>
  <dataConsolidate/>
  <mergeCells count="3">
    <mergeCell ref="A8:A19"/>
    <mergeCell ref="A20:A31"/>
    <mergeCell ref="A2:H2"/>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0070C0"/>
    <pageSetUpPr fitToPage="1"/>
  </sheetPr>
  <dimension ref="A1:K18"/>
  <sheetViews>
    <sheetView showZeros="0" view="pageBreakPreview" zoomScaleSheetLayoutView="100" workbookViewId="0">
      <selection activeCell="H10" sqref="H10"/>
    </sheetView>
  </sheetViews>
  <sheetFormatPr defaultColWidth="9.140625" defaultRowHeight="12" customHeight="1"/>
  <cols>
    <col min="1" max="1" width="25.7109375" style="322" customWidth="1"/>
    <col min="2" max="10" width="12.7109375" style="322" customWidth="1"/>
    <col min="11" max="11" width="18" style="322" customWidth="1"/>
    <col min="12" max="16384" width="9.140625" style="322"/>
  </cols>
  <sheetData>
    <row r="1" spans="1:11" s="640" customFormat="1" ht="15" customHeight="1">
      <c r="A1" s="2691" t="str">
        <f>HYPERLINK("#资产表审定!A1","返回资产表审定")</f>
        <v>返回资产表审定</v>
      </c>
      <c r="B1" s="2692" t="str">
        <f>HYPERLINK("#资产表原报!A1","返回资产表原报")</f>
        <v>返回资产表原报</v>
      </c>
    </row>
    <row r="2" spans="1:11" s="675" customFormat="1" ht="30" customHeight="1">
      <c r="A2" s="652" t="s">
        <v>1254</v>
      </c>
      <c r="B2" s="674"/>
      <c r="C2" s="674"/>
      <c r="D2" s="674"/>
      <c r="E2" s="674"/>
      <c r="F2" s="674"/>
      <c r="G2" s="674"/>
      <c r="H2" s="674"/>
      <c r="I2" s="674"/>
      <c r="J2" s="674"/>
      <c r="K2" s="674"/>
    </row>
    <row r="3" spans="1:11" s="664" customFormat="1" ht="11.25">
      <c r="A3" s="985"/>
      <c r="B3" s="985"/>
      <c r="C3" s="985"/>
      <c r="D3" s="985"/>
      <c r="E3" s="1221"/>
      <c r="F3" s="1221"/>
      <c r="G3" s="957"/>
      <c r="H3" s="985"/>
      <c r="I3" s="985"/>
      <c r="J3" s="985"/>
      <c r="K3" s="944" t="s">
        <v>60</v>
      </c>
    </row>
    <row r="4" spans="1:11" s="958" customFormat="1">
      <c r="A4" s="1155" t="str">
        <f>"客户："&amp;表头!C3</f>
        <v>客户：</v>
      </c>
      <c r="B4" s="955"/>
      <c r="C4" s="955"/>
      <c r="D4" s="955"/>
      <c r="E4" s="948" t="str">
        <f>"编制人员："&amp;表头!$C$6</f>
        <v>编制人员：</v>
      </c>
      <c r="F4" s="948"/>
      <c r="G4" s="955">
        <v>0</v>
      </c>
      <c r="H4" s="957"/>
      <c r="I4" s="957"/>
      <c r="J4" s="957" t="s">
        <v>1460</v>
      </c>
      <c r="K4" s="2026" t="s">
        <v>76</v>
      </c>
    </row>
    <row r="5" spans="1:11" s="958" customFormat="1" ht="11.25">
      <c r="A5" s="1155" t="str">
        <f>"报表截止日："&amp;TEXT(表头!C4,"yyyy-mm-dd")</f>
        <v>报表截止日：2019-12-31</v>
      </c>
      <c r="B5" s="955"/>
      <c r="C5" s="955"/>
      <c r="D5" s="955"/>
      <c r="E5" s="948" t="str">
        <f>"会计主管："&amp;表头!$C$7</f>
        <v>会计主管：</v>
      </c>
      <c r="F5" s="948"/>
      <c r="G5" s="955">
        <v>0</v>
      </c>
      <c r="H5" s="957"/>
      <c r="I5" s="957"/>
      <c r="J5" s="957" t="s">
        <v>1461</v>
      </c>
      <c r="K5" s="955"/>
    </row>
    <row r="6" spans="1:11" s="301" customFormat="1" ht="8.1" customHeight="1" thickBot="1">
      <c r="A6" s="16"/>
      <c r="B6" s="16"/>
      <c r="C6" s="16"/>
      <c r="D6" s="16"/>
      <c r="E6" s="16"/>
      <c r="F6" s="16"/>
      <c r="G6" s="16"/>
      <c r="H6" s="16"/>
      <c r="I6" s="16"/>
      <c r="J6" s="16"/>
      <c r="K6" s="16"/>
    </row>
    <row r="7" spans="1:11" s="327" customFormat="1" ht="15" customHeight="1">
      <c r="A7" s="2909" t="s">
        <v>138</v>
      </c>
      <c r="B7" s="3006" t="s">
        <v>2219</v>
      </c>
      <c r="C7" s="3007"/>
      <c r="D7" s="3008"/>
      <c r="E7" s="3004" t="s">
        <v>290</v>
      </c>
      <c r="F7" s="3004"/>
      <c r="G7" s="3004" t="s">
        <v>291</v>
      </c>
      <c r="H7" s="3006" t="s">
        <v>2220</v>
      </c>
      <c r="I7" s="3007"/>
      <c r="J7" s="3008"/>
      <c r="K7" s="2913" t="s">
        <v>7</v>
      </c>
    </row>
    <row r="8" spans="1:11" s="327" customFormat="1" ht="15" customHeight="1">
      <c r="A8" s="2910"/>
      <c r="B8" s="2110" t="s">
        <v>1007</v>
      </c>
      <c r="C8" s="2110" t="s">
        <v>1008</v>
      </c>
      <c r="D8" s="2110" t="s">
        <v>1009</v>
      </c>
      <c r="E8" s="2119" t="s">
        <v>320</v>
      </c>
      <c r="F8" s="2119" t="s">
        <v>321</v>
      </c>
      <c r="G8" s="3005"/>
      <c r="H8" s="2110" t="s">
        <v>1010</v>
      </c>
      <c r="I8" s="2110" t="s">
        <v>1003</v>
      </c>
      <c r="J8" s="2110" t="s">
        <v>987</v>
      </c>
      <c r="K8" s="2914"/>
    </row>
    <row r="9" spans="1:11" ht="15" customHeight="1">
      <c r="A9" s="1450"/>
      <c r="B9" s="888"/>
      <c r="C9" s="1209"/>
      <c r="D9" s="1210">
        <f>B9+C9</f>
        <v>0</v>
      </c>
      <c r="E9" s="888"/>
      <c r="F9" s="888"/>
      <c r="G9" s="888"/>
      <c r="H9" s="67">
        <f>B9+E9+F9-G9</f>
        <v>0</v>
      </c>
      <c r="I9" s="1209"/>
      <c r="J9" s="67">
        <f>H9+I9</f>
        <v>0</v>
      </c>
      <c r="K9" s="1484"/>
    </row>
    <row r="10" spans="1:11" ht="15" customHeight="1">
      <c r="A10" s="1450"/>
      <c r="B10" s="888"/>
      <c r="C10" s="1209"/>
      <c r="D10" s="1210">
        <f>B10+C10</f>
        <v>0</v>
      </c>
      <c r="E10" s="888"/>
      <c r="F10" s="888"/>
      <c r="G10" s="888"/>
      <c r="H10" s="67">
        <f>B10+E10+F10-G10</f>
        <v>0</v>
      </c>
      <c r="I10" s="1209"/>
      <c r="J10" s="67">
        <f>H10+I10</f>
        <v>0</v>
      </c>
      <c r="K10" s="1484"/>
    </row>
    <row r="11" spans="1:11" ht="15" customHeight="1">
      <c r="A11" s="1450"/>
      <c r="B11" s="888"/>
      <c r="C11" s="1209"/>
      <c r="D11" s="1210">
        <f>B11+C11</f>
        <v>0</v>
      </c>
      <c r="E11" s="888"/>
      <c r="F11" s="888"/>
      <c r="G11" s="888"/>
      <c r="H11" s="67">
        <f>B11+E11+F11-G11</f>
        <v>0</v>
      </c>
      <c r="I11" s="1209"/>
      <c r="J11" s="67">
        <f>H11+I11</f>
        <v>0</v>
      </c>
      <c r="K11" s="1484"/>
    </row>
    <row r="12" spans="1:11" ht="15" customHeight="1">
      <c r="A12" s="1450"/>
      <c r="B12" s="888"/>
      <c r="C12" s="1209"/>
      <c r="D12" s="1210">
        <f>B12+C12</f>
        <v>0</v>
      </c>
      <c r="E12" s="888"/>
      <c r="F12" s="888"/>
      <c r="G12" s="888"/>
      <c r="H12" s="67">
        <f>B12+E12+F12-G12</f>
        <v>0</v>
      </c>
      <c r="I12" s="1209"/>
      <c r="J12" s="67">
        <f>H12+I12</f>
        <v>0</v>
      </c>
      <c r="K12" s="1484"/>
    </row>
    <row r="13" spans="1:11" ht="15" customHeight="1">
      <c r="A13" s="1450"/>
      <c r="B13" s="888"/>
      <c r="C13" s="1209"/>
      <c r="D13" s="1210">
        <f>B13+C13</f>
        <v>0</v>
      </c>
      <c r="E13" s="888"/>
      <c r="F13" s="888"/>
      <c r="G13" s="888"/>
      <c r="H13" s="67">
        <f>B13+E13+F13-G13</f>
        <v>0</v>
      </c>
      <c r="I13" s="1209"/>
      <c r="J13" s="67">
        <f>H13+I13</f>
        <v>0</v>
      </c>
      <c r="K13" s="1484"/>
    </row>
    <row r="14" spans="1:11" ht="15" customHeight="1">
      <c r="A14" s="2364"/>
      <c r="B14" s="67"/>
      <c r="C14" s="67"/>
      <c r="D14" s="67"/>
      <c r="E14" s="67"/>
      <c r="F14" s="67"/>
      <c r="G14" s="67"/>
      <c r="H14" s="67"/>
      <c r="I14" s="67"/>
      <c r="J14" s="67"/>
      <c r="K14" s="1485"/>
    </row>
    <row r="15" spans="1:11" ht="15" customHeight="1" thickBot="1">
      <c r="A15" s="2108" t="s">
        <v>1192</v>
      </c>
      <c r="B15" s="1480">
        <f>SUM(B9:B14)</f>
        <v>0</v>
      </c>
      <c r="C15" s="1480">
        <f>SUM(C9:C14)</f>
        <v>0</v>
      </c>
      <c r="D15" s="1480">
        <f>SUM(D9:D14)</f>
        <v>0</v>
      </c>
      <c r="E15" s="1480">
        <f t="shared" ref="E15:G15" si="0">SUM(E9:E14)</f>
        <v>0</v>
      </c>
      <c r="F15" s="1480">
        <f t="shared" si="0"/>
        <v>0</v>
      </c>
      <c r="G15" s="1480">
        <f t="shared" si="0"/>
        <v>0</v>
      </c>
      <c r="H15" s="1480">
        <f>SUM(H9:H14)</f>
        <v>0</v>
      </c>
      <c r="I15" s="1480">
        <f>SUM(I9:I14)</f>
        <v>0</v>
      </c>
      <c r="J15" s="1480">
        <f>SUM(J9:J14)</f>
        <v>0</v>
      </c>
      <c r="K15" s="1486"/>
    </row>
    <row r="16" spans="1:11" ht="15" customHeight="1">
      <c r="A16" s="322" t="s">
        <v>178</v>
      </c>
    </row>
    <row r="17" spans="1:1" ht="15" customHeight="1">
      <c r="A17" s="322" t="s">
        <v>257</v>
      </c>
    </row>
    <row r="18" spans="1:1" ht="15" customHeight="1">
      <c r="A18" s="322" t="s">
        <v>258</v>
      </c>
    </row>
  </sheetData>
  <mergeCells count="6">
    <mergeCell ref="K7:K8"/>
    <mergeCell ref="A7:A8"/>
    <mergeCell ref="E7:F7"/>
    <mergeCell ref="G7:G8"/>
    <mergeCell ref="B7:D7"/>
    <mergeCell ref="H7:J7"/>
  </mergeCells>
  <phoneticPr fontId="5" type="noConversion"/>
  <printOptions horizontalCentered="1"/>
  <pageMargins left="0.70866141732283472" right="0.70866141732283472" top="0.74803149606299213" bottom="0.74803149606299213" header="0.31496062992125984" footer="0.31496062992125984"/>
  <pageSetup paperSize="9" scale="92" fitToHeight="0" orientation="landscape" blackAndWhite="1" verticalDpi="1200" r:id="rId1"/>
  <headerFooter alignWithMargins="0"/>
  <legacyDrawingHF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70C0"/>
    <pageSetUpPr fitToPage="1"/>
  </sheetPr>
  <dimension ref="A1:K22"/>
  <sheetViews>
    <sheetView showZeros="0" view="pageBreakPreview" zoomScaleSheetLayoutView="100" workbookViewId="0"/>
  </sheetViews>
  <sheetFormatPr defaultColWidth="9.140625" defaultRowHeight="12" customHeight="1"/>
  <cols>
    <col min="1" max="1" width="21.5703125" style="322" customWidth="1"/>
    <col min="2" max="11" width="15.42578125" style="322" customWidth="1"/>
    <col min="12" max="16384" width="9.140625" style="322"/>
  </cols>
  <sheetData>
    <row r="1" spans="1:11" s="640" customFormat="1" ht="15" customHeight="1">
      <c r="A1" s="2691" t="str">
        <f>HYPERLINK("#资产表审定!A1","返回资产表审定")</f>
        <v>返回资产表审定</v>
      </c>
      <c r="B1" s="2692" t="str">
        <f>HYPERLINK("#资产表原报!A1","返回资产表原报")</f>
        <v>返回资产表原报</v>
      </c>
    </row>
    <row r="2" spans="1:11" s="654" customFormat="1" ht="30" customHeight="1">
      <c r="A2" s="652" t="s">
        <v>1255</v>
      </c>
      <c r="B2" s="652"/>
      <c r="C2" s="652"/>
      <c r="D2" s="652"/>
      <c r="E2" s="652"/>
      <c r="F2" s="652"/>
      <c r="G2" s="652"/>
      <c r="H2" s="652"/>
      <c r="I2" s="652"/>
      <c r="J2" s="652"/>
      <c r="K2" s="652"/>
    </row>
    <row r="3" spans="1:11" s="664" customFormat="1" ht="11.25">
      <c r="A3" s="985"/>
      <c r="B3" s="1221"/>
      <c r="C3" s="1221"/>
      <c r="D3" s="1221"/>
      <c r="E3" s="1221"/>
      <c r="F3" s="1221"/>
      <c r="G3" s="1221"/>
      <c r="H3" s="956"/>
      <c r="I3" s="956"/>
      <c r="J3" s="956"/>
      <c r="K3" s="944" t="str">
        <f>"单位："&amp;表头!$C$5</f>
        <v>单位：人民币元</v>
      </c>
    </row>
    <row r="4" spans="1:11" s="958" customFormat="1">
      <c r="A4" s="945" t="str">
        <f>"客户："&amp;表头!C3</f>
        <v>客户：</v>
      </c>
      <c r="B4" s="1221"/>
      <c r="C4" s="1221"/>
      <c r="D4" s="1221"/>
      <c r="E4" s="1221"/>
      <c r="F4" s="948" t="str">
        <f>"编制人员："&amp;表头!$C$6</f>
        <v>编制人员：</v>
      </c>
      <c r="G4" s="948"/>
      <c r="H4" s="956"/>
      <c r="I4" s="957"/>
      <c r="J4" s="957" t="s">
        <v>1460</v>
      </c>
      <c r="K4" s="2026" t="s">
        <v>71</v>
      </c>
    </row>
    <row r="5" spans="1:11" s="958" customFormat="1" ht="11.25">
      <c r="A5" s="1155" t="str">
        <f>"报表截止日："&amp;TEXT(表头!C4,"yyyy-mm-dd")</f>
        <v>报表截止日：2019-12-31</v>
      </c>
      <c r="B5" s="1221"/>
      <c r="C5" s="1221"/>
      <c r="D5" s="1221"/>
      <c r="E5" s="1221"/>
      <c r="F5" s="948" t="str">
        <f>"会计主管："&amp;表头!$C$7</f>
        <v>会计主管：</v>
      </c>
      <c r="G5" s="948"/>
      <c r="H5" s="956"/>
      <c r="I5" s="957"/>
      <c r="J5" s="957" t="s">
        <v>1461</v>
      </c>
      <c r="K5" s="955"/>
    </row>
    <row r="6" spans="1:11" s="301" customFormat="1" ht="8.1" customHeight="1" thickBot="1">
      <c r="A6" s="16"/>
      <c r="B6" s="16"/>
      <c r="C6" s="16"/>
      <c r="D6" s="16"/>
      <c r="E6" s="16"/>
      <c r="F6" s="16"/>
      <c r="G6" s="16"/>
      <c r="H6" s="16"/>
      <c r="I6" s="16"/>
      <c r="J6" s="16"/>
      <c r="K6" s="16"/>
    </row>
    <row r="7" spans="1:11" s="663" customFormat="1" ht="15" customHeight="1">
      <c r="A7" s="1351" t="s">
        <v>2226</v>
      </c>
      <c r="B7" s="1351" t="s">
        <v>691</v>
      </c>
      <c r="C7" s="1351" t="s">
        <v>1015</v>
      </c>
      <c r="D7" s="1351" t="s">
        <v>1016</v>
      </c>
      <c r="E7" s="1351" t="s">
        <v>136</v>
      </c>
      <c r="F7" s="1351" t="s">
        <v>214</v>
      </c>
      <c r="G7" s="1351" t="s">
        <v>693</v>
      </c>
      <c r="H7" s="1351" t="s">
        <v>692</v>
      </c>
      <c r="I7" s="1351" t="s">
        <v>1017</v>
      </c>
      <c r="J7" s="1351" t="s">
        <v>1018</v>
      </c>
      <c r="K7" s="1353" t="s">
        <v>7</v>
      </c>
    </row>
    <row r="8" spans="1:11" ht="15" customHeight="1">
      <c r="A8" s="2020"/>
      <c r="B8" s="888"/>
      <c r="C8" s="1209"/>
      <c r="D8" s="1210"/>
      <c r="E8" s="888"/>
      <c r="F8" s="888"/>
      <c r="G8" s="888"/>
      <c r="H8" s="67">
        <f>B8+E8-F8-G8</f>
        <v>0</v>
      </c>
      <c r="I8" s="1209"/>
      <c r="J8" s="1210">
        <f>H8+I8</f>
        <v>0</v>
      </c>
      <c r="K8" s="1484"/>
    </row>
    <row r="9" spans="1:11" ht="15" customHeight="1">
      <c r="A9" s="2020"/>
      <c r="B9" s="888"/>
      <c r="C9" s="1209"/>
      <c r="D9" s="1210"/>
      <c r="E9" s="888"/>
      <c r="F9" s="888"/>
      <c r="G9" s="888"/>
      <c r="H9" s="67">
        <f t="shared" ref="H9:H18" si="0">B9+E9-F9-G9</f>
        <v>0</v>
      </c>
      <c r="I9" s="1209"/>
      <c r="J9" s="1210">
        <f t="shared" ref="J9:J18" si="1">H9+I9</f>
        <v>0</v>
      </c>
      <c r="K9" s="1484"/>
    </row>
    <row r="10" spans="1:11" ht="15" customHeight="1">
      <c r="A10" s="2020"/>
      <c r="B10" s="888"/>
      <c r="C10" s="1209"/>
      <c r="D10" s="1210"/>
      <c r="E10" s="888"/>
      <c r="F10" s="888"/>
      <c r="G10" s="888"/>
      <c r="H10" s="67">
        <f t="shared" si="0"/>
        <v>0</v>
      </c>
      <c r="I10" s="1209"/>
      <c r="J10" s="1210">
        <f t="shared" si="1"/>
        <v>0</v>
      </c>
      <c r="K10" s="1484"/>
    </row>
    <row r="11" spans="1:11" ht="15" customHeight="1">
      <c r="A11" s="2020"/>
      <c r="B11" s="888"/>
      <c r="C11" s="1209"/>
      <c r="D11" s="1210"/>
      <c r="E11" s="888"/>
      <c r="F11" s="888"/>
      <c r="G11" s="888"/>
      <c r="H11" s="67">
        <f t="shared" si="0"/>
        <v>0</v>
      </c>
      <c r="I11" s="1209"/>
      <c r="J11" s="1210">
        <f t="shared" si="1"/>
        <v>0</v>
      </c>
      <c r="K11" s="1484"/>
    </row>
    <row r="12" spans="1:11" ht="15" customHeight="1">
      <c r="A12" s="2020"/>
      <c r="B12" s="888"/>
      <c r="C12" s="1209"/>
      <c r="D12" s="1210"/>
      <c r="E12" s="888"/>
      <c r="F12" s="888"/>
      <c r="G12" s="888"/>
      <c r="H12" s="67">
        <f t="shared" si="0"/>
        <v>0</v>
      </c>
      <c r="I12" s="1209"/>
      <c r="J12" s="1210">
        <f t="shared" si="1"/>
        <v>0</v>
      </c>
      <c r="K12" s="1484"/>
    </row>
    <row r="13" spans="1:11" ht="15" customHeight="1">
      <c r="A13" s="2020"/>
      <c r="B13" s="888"/>
      <c r="C13" s="1209"/>
      <c r="D13" s="1210"/>
      <c r="E13" s="888"/>
      <c r="F13" s="888"/>
      <c r="G13" s="888"/>
      <c r="H13" s="67">
        <f t="shared" si="0"/>
        <v>0</v>
      </c>
      <c r="I13" s="1209"/>
      <c r="J13" s="1210">
        <f t="shared" si="1"/>
        <v>0</v>
      </c>
      <c r="K13" s="1484"/>
    </row>
    <row r="14" spans="1:11" ht="15" customHeight="1">
      <c r="A14" s="2020"/>
      <c r="B14" s="888"/>
      <c r="C14" s="1209"/>
      <c r="D14" s="1210"/>
      <c r="E14" s="888"/>
      <c r="F14" s="888"/>
      <c r="G14" s="888"/>
      <c r="H14" s="67">
        <f t="shared" si="0"/>
        <v>0</v>
      </c>
      <c r="I14" s="1209"/>
      <c r="J14" s="1210">
        <f t="shared" si="1"/>
        <v>0</v>
      </c>
      <c r="K14" s="1484"/>
    </row>
    <row r="15" spans="1:11" ht="15" customHeight="1">
      <c r="A15" s="2020"/>
      <c r="B15" s="888"/>
      <c r="C15" s="1209"/>
      <c r="D15" s="1210"/>
      <c r="E15" s="888"/>
      <c r="F15" s="888"/>
      <c r="G15" s="888"/>
      <c r="H15" s="67">
        <f t="shared" si="0"/>
        <v>0</v>
      </c>
      <c r="I15" s="1209"/>
      <c r="J15" s="1210">
        <f t="shared" si="1"/>
        <v>0</v>
      </c>
      <c r="K15" s="1484"/>
    </row>
    <row r="16" spans="1:11" ht="15" customHeight="1">
      <c r="A16" s="2020"/>
      <c r="B16" s="888"/>
      <c r="C16" s="1209"/>
      <c r="D16" s="1210"/>
      <c r="E16" s="888"/>
      <c r="F16" s="888"/>
      <c r="G16" s="888"/>
      <c r="H16" s="67">
        <f t="shared" si="0"/>
        <v>0</v>
      </c>
      <c r="I16" s="1209"/>
      <c r="J16" s="1210">
        <f t="shared" si="1"/>
        <v>0</v>
      </c>
      <c r="K16" s="1484"/>
    </row>
    <row r="17" spans="1:11" ht="15" customHeight="1">
      <c r="A17" s="2020"/>
      <c r="B17" s="888"/>
      <c r="C17" s="1209"/>
      <c r="D17" s="1210"/>
      <c r="E17" s="888"/>
      <c r="F17" s="888"/>
      <c r="G17" s="888"/>
      <c r="H17" s="67">
        <f t="shared" si="0"/>
        <v>0</v>
      </c>
      <c r="I17" s="1209"/>
      <c r="J17" s="1210">
        <f t="shared" si="1"/>
        <v>0</v>
      </c>
      <c r="K17" s="1484"/>
    </row>
    <row r="18" spans="1:11" ht="15" customHeight="1">
      <c r="A18" s="2020"/>
      <c r="B18" s="888"/>
      <c r="C18" s="1209"/>
      <c r="D18" s="1210"/>
      <c r="E18" s="888"/>
      <c r="F18" s="888"/>
      <c r="G18" s="888"/>
      <c r="H18" s="67">
        <f t="shared" si="0"/>
        <v>0</v>
      </c>
      <c r="I18" s="1209"/>
      <c r="J18" s="1210">
        <f t="shared" si="1"/>
        <v>0</v>
      </c>
      <c r="K18" s="1484"/>
    </row>
    <row r="19" spans="1:11" ht="15" customHeight="1">
      <c r="A19" s="1358"/>
      <c r="B19" s="67"/>
      <c r="C19" s="67"/>
      <c r="D19" s="67"/>
      <c r="E19" s="67"/>
      <c r="F19" s="67"/>
      <c r="G19" s="67"/>
      <c r="H19" s="67"/>
      <c r="I19" s="67"/>
      <c r="J19" s="67"/>
      <c r="K19" s="1485"/>
    </row>
    <row r="20" spans="1:11" ht="15" customHeight="1" thickBot="1">
      <c r="A20" s="2053" t="s">
        <v>1192</v>
      </c>
      <c r="B20" s="1480">
        <f t="shared" ref="B20:G20" si="2">SUM(B8:B19)</f>
        <v>0</v>
      </c>
      <c r="C20" s="1480">
        <f t="shared" si="2"/>
        <v>0</v>
      </c>
      <c r="D20" s="1480">
        <f t="shared" si="2"/>
        <v>0</v>
      </c>
      <c r="E20" s="1480">
        <f t="shared" si="2"/>
        <v>0</v>
      </c>
      <c r="F20" s="1480">
        <f t="shared" si="2"/>
        <v>0</v>
      </c>
      <c r="G20" s="1480">
        <f t="shared" si="2"/>
        <v>0</v>
      </c>
      <c r="H20" s="1480">
        <f>SUM(H8:H19)</f>
        <v>0</v>
      </c>
      <c r="I20" s="1480">
        <f>SUM(I8:I19)</f>
        <v>0</v>
      </c>
      <c r="J20" s="1480">
        <f>SUM(J8:J19)</f>
        <v>0</v>
      </c>
      <c r="K20" s="1486"/>
    </row>
    <row r="21" spans="1:11" ht="15" customHeight="1">
      <c r="A21" s="322" t="s">
        <v>178</v>
      </c>
    </row>
    <row r="22" spans="1:11" ht="15" customHeight="1">
      <c r="A22" s="322" t="s">
        <v>197</v>
      </c>
    </row>
  </sheetData>
  <sheetProtection autoFilter="0"/>
  <phoneticPr fontId="5" type="noConversion"/>
  <printOptions horizontalCentered="1"/>
  <pageMargins left="0.70866141732283472" right="0.70866141732283472" top="0.74803149606299213" bottom="0.74803149606299213" header="0.31496062992125984" footer="0.31496062992125984"/>
  <pageSetup paperSize="9" scale="83" fitToHeight="0" orientation="landscape" blackAndWhite="1" verticalDpi="1200" r:id="rId1"/>
  <headerFooter alignWithMargins="0"/>
  <legacyDrawingHF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0070C0"/>
    <pageSetUpPr fitToPage="1"/>
  </sheetPr>
  <dimension ref="A1:F114"/>
  <sheetViews>
    <sheetView showZeros="0" view="pageBreakPreview" zoomScaleSheetLayoutView="100" workbookViewId="0"/>
  </sheetViews>
  <sheetFormatPr defaultColWidth="9.140625" defaultRowHeight="12" customHeight="1"/>
  <cols>
    <col min="1" max="1" width="25.28515625" style="322" customWidth="1"/>
    <col min="2" max="6" width="13.5703125" style="322" customWidth="1"/>
    <col min="7" max="16384" width="9.140625" style="322"/>
  </cols>
  <sheetData>
    <row r="1" spans="1:6" s="640" customFormat="1" ht="15" customHeight="1">
      <c r="A1" s="2691" t="str">
        <f>HYPERLINK("#资产表审定!A1","返回资产表审定")</f>
        <v>返回资产表审定</v>
      </c>
      <c r="B1" s="2692" t="str">
        <f>HYPERLINK("#资产表原报!A1","返回资产表原报")</f>
        <v>返回资产表原报</v>
      </c>
    </row>
    <row r="2" spans="1:6" s="675" customFormat="1" ht="30" customHeight="1">
      <c r="A2" s="652" t="s">
        <v>1255</v>
      </c>
      <c r="B2" s="674"/>
      <c r="C2" s="674"/>
      <c r="D2" s="674"/>
      <c r="E2" s="674"/>
      <c r="F2" s="674"/>
    </row>
    <row r="3" spans="1:6" s="664" customFormat="1" ht="11.25">
      <c r="A3" s="985"/>
      <c r="B3" s="985"/>
      <c r="C3" s="1221"/>
      <c r="D3" s="1221"/>
      <c r="E3" s="985"/>
      <c r="F3" s="985"/>
    </row>
    <row r="4" spans="1:6" s="958" customFormat="1" ht="15" customHeight="1">
      <c r="A4" s="945" t="str">
        <f>"客户："&amp;表头!C3</f>
        <v>客户：</v>
      </c>
      <c r="B4" s="956"/>
      <c r="C4" s="1221"/>
      <c r="D4" s="1221"/>
      <c r="E4" s="956"/>
      <c r="F4" s="944" t="str">
        <f>"单位："&amp;表头!$C$5</f>
        <v>单位：人民币元</v>
      </c>
    </row>
    <row r="5" spans="1:6" s="958" customFormat="1" ht="15" customHeight="1">
      <c r="A5" s="1155" t="str">
        <f>"报表截止日："&amp;TEXT(表头!C4,"yyyy-mm-dd")</f>
        <v>报表截止日：2019-12-31</v>
      </c>
      <c r="B5" s="956"/>
      <c r="C5" s="948" t="str">
        <f>"编制人员："&amp;表头!$C$6</f>
        <v>编制人员：</v>
      </c>
      <c r="D5" s="948"/>
      <c r="E5" s="957" t="s">
        <v>1460</v>
      </c>
      <c r="F5" s="2026" t="s">
        <v>71</v>
      </c>
    </row>
    <row r="6" spans="1:6" s="664" customFormat="1" ht="15" customHeight="1" thickBot="1">
      <c r="A6" s="1337"/>
      <c r="B6" s="1337"/>
      <c r="C6" s="948" t="str">
        <f>"会计主管："&amp;表头!$C$7</f>
        <v>会计主管：</v>
      </c>
      <c r="D6" s="948"/>
      <c r="E6" s="957" t="s">
        <v>1461</v>
      </c>
      <c r="F6" s="955"/>
    </row>
    <row r="7" spans="1:6" s="663" customFormat="1" ht="15" customHeight="1">
      <c r="A7" s="1350" t="s">
        <v>138</v>
      </c>
      <c r="B7" s="1351" t="s">
        <v>673</v>
      </c>
      <c r="C7" s="1351" t="s">
        <v>674</v>
      </c>
      <c r="D7" s="1351" t="s">
        <v>675</v>
      </c>
      <c r="E7" s="1351" t="s">
        <v>17</v>
      </c>
      <c r="F7" s="1353" t="s">
        <v>6</v>
      </c>
    </row>
    <row r="8" spans="1:6" ht="15" customHeight="1">
      <c r="A8" s="1452" t="s">
        <v>627</v>
      </c>
      <c r="B8" s="1487"/>
      <c r="C8" s="1487"/>
      <c r="D8" s="1487"/>
      <c r="E8" s="1487"/>
      <c r="F8" s="1488"/>
    </row>
    <row r="9" spans="1:6" ht="15" customHeight="1">
      <c r="A9" s="1452" t="s">
        <v>696</v>
      </c>
      <c r="B9" s="1489"/>
      <c r="C9" s="1489"/>
      <c r="D9" s="1489"/>
      <c r="E9" s="1489"/>
      <c r="F9" s="1488">
        <f>SUM(B9:E9)</f>
        <v>0</v>
      </c>
    </row>
    <row r="10" spans="1:6" ht="15" customHeight="1">
      <c r="A10" s="1452" t="s">
        <v>1721</v>
      </c>
      <c r="B10" s="125">
        <f>SUM(B11:B13)</f>
        <v>0</v>
      </c>
      <c r="C10" s="125">
        <f>SUM(C11:C13)</f>
        <v>0</v>
      </c>
      <c r="D10" s="125">
        <f>SUM(D11:D13)</f>
        <v>0</v>
      </c>
      <c r="E10" s="125">
        <f>SUM(E11:E13)</f>
        <v>0</v>
      </c>
      <c r="F10" s="1488">
        <f t="shared" ref="F10:F41" si="0">SUM(B10:E10)</f>
        <v>0</v>
      </c>
    </row>
    <row r="11" spans="1:6" ht="15" customHeight="1">
      <c r="A11" s="1452" t="s">
        <v>1722</v>
      </c>
      <c r="B11" s="1479"/>
      <c r="C11" s="1479"/>
      <c r="D11" s="1479"/>
      <c r="E11" s="1479"/>
      <c r="F11" s="1488">
        <f>SUM(B11:E11)</f>
        <v>0</v>
      </c>
    </row>
    <row r="12" spans="1:6" ht="15" customHeight="1">
      <c r="A12" s="1452" t="s">
        <v>1723</v>
      </c>
      <c r="B12" s="1479"/>
      <c r="C12" s="1479"/>
      <c r="D12" s="1479"/>
      <c r="E12" s="1479"/>
      <c r="F12" s="1488">
        <f t="shared" si="0"/>
        <v>0</v>
      </c>
    </row>
    <row r="13" spans="1:6" ht="15" customHeight="1">
      <c r="A13" s="1452" t="s">
        <v>17</v>
      </c>
      <c r="B13" s="1479"/>
      <c r="C13" s="1479"/>
      <c r="D13" s="1479"/>
      <c r="E13" s="1479"/>
      <c r="F13" s="1488">
        <f t="shared" si="0"/>
        <v>0</v>
      </c>
    </row>
    <row r="14" spans="1:6" ht="15" customHeight="1">
      <c r="A14" s="1452" t="s">
        <v>682</v>
      </c>
      <c r="B14" s="125">
        <f>SUM(B15:B17)</f>
        <v>0</v>
      </c>
      <c r="C14" s="125">
        <f>SUM(C15:C17)</f>
        <v>0</v>
      </c>
      <c r="D14" s="125">
        <f>SUM(D15:D17)</f>
        <v>0</v>
      </c>
      <c r="E14" s="125">
        <f>SUM(E15:E17)</f>
        <v>0</v>
      </c>
      <c r="F14" s="1488">
        <f t="shared" si="0"/>
        <v>0</v>
      </c>
    </row>
    <row r="15" spans="1:6" ht="15" customHeight="1">
      <c r="A15" s="1452" t="s">
        <v>683</v>
      </c>
      <c r="B15" s="1479"/>
      <c r="C15" s="1479"/>
      <c r="D15" s="1479"/>
      <c r="E15" s="1479"/>
      <c r="F15" s="1488">
        <f t="shared" si="0"/>
        <v>0</v>
      </c>
    </row>
    <row r="16" spans="1:6" ht="15" customHeight="1">
      <c r="A16" s="1452" t="s">
        <v>1724</v>
      </c>
      <c r="B16" s="1479"/>
      <c r="C16" s="1479"/>
      <c r="D16" s="1479"/>
      <c r="E16" s="1479"/>
      <c r="F16" s="1488">
        <f t="shared" si="0"/>
        <v>0</v>
      </c>
    </row>
    <row r="17" spans="1:6" ht="15" customHeight="1">
      <c r="A17" s="1452" t="s">
        <v>17</v>
      </c>
      <c r="B17" s="1479"/>
      <c r="C17" s="1479"/>
      <c r="D17" s="1479"/>
      <c r="E17" s="1479"/>
      <c r="F17" s="1488">
        <f t="shared" si="0"/>
        <v>0</v>
      </c>
    </row>
    <row r="18" spans="1:6" ht="15" customHeight="1">
      <c r="A18" s="1452" t="s">
        <v>684</v>
      </c>
      <c r="B18" s="125">
        <f>B9+B10-B14</f>
        <v>0</v>
      </c>
      <c r="C18" s="125">
        <f>C9+C10-C14</f>
        <v>0</v>
      </c>
      <c r="D18" s="125">
        <f>D9+D10-D14</f>
        <v>0</v>
      </c>
      <c r="E18" s="125">
        <f>E9+E10-E14</f>
        <v>0</v>
      </c>
      <c r="F18" s="1488">
        <f t="shared" si="0"/>
        <v>0</v>
      </c>
    </row>
    <row r="19" spans="1:6" ht="15" customHeight="1">
      <c r="A19" s="1452" t="s">
        <v>640</v>
      </c>
      <c r="B19" s="1487"/>
      <c r="C19" s="1487"/>
      <c r="D19" s="1487"/>
      <c r="E19" s="1487"/>
      <c r="F19" s="1488"/>
    </row>
    <row r="20" spans="1:6" ht="15" customHeight="1">
      <c r="A20" s="1452" t="s">
        <v>696</v>
      </c>
      <c r="B20" s="1479"/>
      <c r="C20" s="1479"/>
      <c r="D20" s="1479"/>
      <c r="E20" s="1479"/>
      <c r="F20" s="1488">
        <f t="shared" si="0"/>
        <v>0</v>
      </c>
    </row>
    <row r="21" spans="1:6" ht="15" customHeight="1">
      <c r="A21" s="1452" t="s">
        <v>1721</v>
      </c>
      <c r="B21" s="125">
        <f>SUM(B22:B23)</f>
        <v>0</v>
      </c>
      <c r="C21" s="125">
        <f>SUM(C22:C23)</f>
        <v>0</v>
      </c>
      <c r="D21" s="125">
        <f>SUM(D22:D23)</f>
        <v>0</v>
      </c>
      <c r="E21" s="125">
        <f>SUM(E22:E23)</f>
        <v>0</v>
      </c>
      <c r="F21" s="1488">
        <f t="shared" si="0"/>
        <v>0</v>
      </c>
    </row>
    <row r="22" spans="1:6" ht="15" customHeight="1">
      <c r="A22" s="1452" t="s">
        <v>1725</v>
      </c>
      <c r="B22" s="1479"/>
      <c r="C22" s="1479"/>
      <c r="D22" s="1479"/>
      <c r="E22" s="1479"/>
      <c r="F22" s="1488">
        <f t="shared" si="0"/>
        <v>0</v>
      </c>
    </row>
    <row r="23" spans="1:6" ht="15" customHeight="1">
      <c r="A23" s="1452" t="s">
        <v>676</v>
      </c>
      <c r="B23" s="1479"/>
      <c r="C23" s="1479"/>
      <c r="D23" s="1479"/>
      <c r="E23" s="1479"/>
      <c r="F23" s="1488">
        <f t="shared" si="0"/>
        <v>0</v>
      </c>
    </row>
    <row r="24" spans="1:6" ht="15" customHeight="1">
      <c r="A24" s="1452" t="s">
        <v>682</v>
      </c>
      <c r="B24" s="125">
        <f>SUM(B25:B27)</f>
        <v>0</v>
      </c>
      <c r="C24" s="125">
        <f>SUM(C25:C27)</f>
        <v>0</v>
      </c>
      <c r="D24" s="125">
        <f>SUM(D25:D27)</f>
        <v>0</v>
      </c>
      <c r="E24" s="125">
        <f>SUM(E25:E27)</f>
        <v>0</v>
      </c>
      <c r="F24" s="1488">
        <f t="shared" si="0"/>
        <v>0</v>
      </c>
    </row>
    <row r="25" spans="1:6" ht="15" customHeight="1">
      <c r="A25" s="1452" t="s">
        <v>1726</v>
      </c>
      <c r="B25" s="1479"/>
      <c r="C25" s="1479"/>
      <c r="D25" s="1479"/>
      <c r="E25" s="1479"/>
      <c r="F25" s="1488">
        <f t="shared" si="0"/>
        <v>0</v>
      </c>
    </row>
    <row r="26" spans="1:6" ht="15" customHeight="1">
      <c r="A26" s="1452" t="s">
        <v>1724</v>
      </c>
      <c r="B26" s="1479"/>
      <c r="C26" s="1479"/>
      <c r="D26" s="1479"/>
      <c r="E26" s="1479"/>
      <c r="F26" s="1488">
        <f t="shared" si="0"/>
        <v>0</v>
      </c>
    </row>
    <row r="27" spans="1:6" ht="15" customHeight="1">
      <c r="A27" s="1452" t="s">
        <v>17</v>
      </c>
      <c r="B27" s="1479"/>
      <c r="C27" s="1479"/>
      <c r="D27" s="1479"/>
      <c r="E27" s="1479"/>
      <c r="F27" s="1488">
        <f t="shared" si="0"/>
        <v>0</v>
      </c>
    </row>
    <row r="28" spans="1:6" ht="15" customHeight="1">
      <c r="A28" s="1452" t="s">
        <v>687</v>
      </c>
      <c r="B28" s="125">
        <f>B20+B21-B24</f>
        <v>0</v>
      </c>
      <c r="C28" s="125">
        <f>C20+C21-C24</f>
        <v>0</v>
      </c>
      <c r="D28" s="125">
        <f>D20+D21-D24</f>
        <v>0</v>
      </c>
      <c r="E28" s="125">
        <f>E20+E21-E24</f>
        <v>0</v>
      </c>
      <c r="F28" s="1488">
        <f t="shared" si="0"/>
        <v>0</v>
      </c>
    </row>
    <row r="29" spans="1:6" ht="15" customHeight="1">
      <c r="A29" s="1452" t="s">
        <v>629</v>
      </c>
      <c r="B29" s="1487"/>
      <c r="C29" s="1487"/>
      <c r="D29" s="1487"/>
      <c r="E29" s="1487"/>
      <c r="F29" s="1488"/>
    </row>
    <row r="30" spans="1:6" ht="15" customHeight="1">
      <c r="A30" s="1452" t="s">
        <v>696</v>
      </c>
      <c r="B30" s="1479"/>
      <c r="C30" s="1479"/>
      <c r="D30" s="1479"/>
      <c r="E30" s="1479"/>
      <c r="F30" s="1488">
        <f t="shared" si="0"/>
        <v>0</v>
      </c>
    </row>
    <row r="31" spans="1:6" ht="15" customHeight="1">
      <c r="A31" s="1452" t="s">
        <v>1721</v>
      </c>
      <c r="B31" s="125">
        <f>SUM(B32:B33)</f>
        <v>0</v>
      </c>
      <c r="C31" s="125">
        <f>SUM(C32:C33)</f>
        <v>0</v>
      </c>
      <c r="D31" s="125">
        <f>SUM(D32:D33)</f>
        <v>0</v>
      </c>
      <c r="E31" s="125">
        <f>SUM(E32:E33)</f>
        <v>0</v>
      </c>
      <c r="F31" s="1488">
        <f t="shared" si="0"/>
        <v>0</v>
      </c>
    </row>
    <row r="32" spans="1:6" ht="15" customHeight="1">
      <c r="A32" s="1452" t="s">
        <v>1727</v>
      </c>
      <c r="B32" s="1479"/>
      <c r="C32" s="1479"/>
      <c r="D32" s="1479"/>
      <c r="E32" s="1479"/>
      <c r="F32" s="1488">
        <f t="shared" si="0"/>
        <v>0</v>
      </c>
    </row>
    <row r="33" spans="1:6" ht="15" customHeight="1">
      <c r="A33" s="1452" t="s">
        <v>676</v>
      </c>
      <c r="B33" s="1479"/>
      <c r="C33" s="1479"/>
      <c r="D33" s="1479"/>
      <c r="E33" s="1479"/>
      <c r="F33" s="1488">
        <f t="shared" si="0"/>
        <v>0</v>
      </c>
    </row>
    <row r="34" spans="1:6" ht="15" customHeight="1">
      <c r="A34" s="1452" t="s">
        <v>682</v>
      </c>
      <c r="B34" s="125">
        <f>SUM(B35:B37)</f>
        <v>0</v>
      </c>
      <c r="C34" s="125">
        <f>SUM(C35:C37)</f>
        <v>0</v>
      </c>
      <c r="D34" s="125">
        <f>SUM(D35:D37)</f>
        <v>0</v>
      </c>
      <c r="E34" s="125">
        <f>SUM(E35:E37)</f>
        <v>0</v>
      </c>
      <c r="F34" s="1488">
        <f t="shared" si="0"/>
        <v>0</v>
      </c>
    </row>
    <row r="35" spans="1:6" ht="15" customHeight="1">
      <c r="A35" s="1452" t="s">
        <v>683</v>
      </c>
      <c r="B35" s="1479"/>
      <c r="C35" s="1479"/>
      <c r="D35" s="1479"/>
      <c r="E35" s="1479"/>
      <c r="F35" s="1488">
        <f t="shared" si="0"/>
        <v>0</v>
      </c>
    </row>
    <row r="36" spans="1:6" ht="15" customHeight="1">
      <c r="A36" s="1452" t="s">
        <v>1724</v>
      </c>
      <c r="B36" s="1479"/>
      <c r="C36" s="1479"/>
      <c r="D36" s="1479"/>
      <c r="E36" s="1479"/>
      <c r="F36" s="1488">
        <f t="shared" si="0"/>
        <v>0</v>
      </c>
    </row>
    <row r="37" spans="1:6" ht="15" customHeight="1">
      <c r="A37" s="1452" t="s">
        <v>17</v>
      </c>
      <c r="B37" s="1479"/>
      <c r="C37" s="1479"/>
      <c r="D37" s="1479"/>
      <c r="E37" s="1479"/>
      <c r="F37" s="1488">
        <f t="shared" si="0"/>
        <v>0</v>
      </c>
    </row>
    <row r="38" spans="1:6" ht="15" customHeight="1">
      <c r="A38" s="1452" t="s">
        <v>687</v>
      </c>
      <c r="B38" s="125">
        <f>B30+B31-B34</f>
        <v>0</v>
      </c>
      <c r="C38" s="125">
        <f>C30+C31-C34</f>
        <v>0</v>
      </c>
      <c r="D38" s="125">
        <f>D30+D31-D34</f>
        <v>0</v>
      </c>
      <c r="E38" s="125">
        <f>E30+E31-E34</f>
        <v>0</v>
      </c>
      <c r="F38" s="1488">
        <f t="shared" si="0"/>
        <v>0</v>
      </c>
    </row>
    <row r="39" spans="1:6" ht="15" customHeight="1">
      <c r="A39" s="1452" t="s">
        <v>630</v>
      </c>
      <c r="B39" s="1487"/>
      <c r="C39" s="1487"/>
      <c r="D39" s="1487"/>
      <c r="E39" s="1487"/>
      <c r="F39" s="1488">
        <f t="shared" si="0"/>
        <v>0</v>
      </c>
    </row>
    <row r="40" spans="1:6" ht="15" customHeight="1">
      <c r="A40" s="1452" t="s">
        <v>689</v>
      </c>
      <c r="B40" s="125">
        <f>B18-B28-B38</f>
        <v>0</v>
      </c>
      <c r="C40" s="125">
        <f>C18-C28-C38</f>
        <v>0</v>
      </c>
      <c r="D40" s="125">
        <f>D18-D28-D38</f>
        <v>0</v>
      </c>
      <c r="E40" s="125">
        <f>E18-E28-E38</f>
        <v>0</v>
      </c>
      <c r="F40" s="1488">
        <f t="shared" si="0"/>
        <v>0</v>
      </c>
    </row>
    <row r="41" spans="1:6" ht="15" customHeight="1">
      <c r="A41" s="1452" t="s">
        <v>690</v>
      </c>
      <c r="B41" s="125">
        <f>B9-B20-B30</f>
        <v>0</v>
      </c>
      <c r="C41" s="125">
        <f>C9-C20-C30</f>
        <v>0</v>
      </c>
      <c r="D41" s="125">
        <f>D9-D20-D30</f>
        <v>0</v>
      </c>
      <c r="E41" s="125">
        <f>E9-E20-E30</f>
        <v>0</v>
      </c>
      <c r="F41" s="1488">
        <f t="shared" si="0"/>
        <v>0</v>
      </c>
    </row>
    <row r="42" spans="1:6" ht="15" customHeight="1">
      <c r="A42" s="3009" t="s">
        <v>2160</v>
      </c>
      <c r="B42" s="3010"/>
      <c r="C42" s="3010"/>
      <c r="D42" s="3010"/>
      <c r="E42" s="3010"/>
      <c r="F42" s="3011"/>
    </row>
    <row r="43" spans="1:6" ht="15" customHeight="1">
      <c r="A43" s="1452" t="s">
        <v>627</v>
      </c>
      <c r="B43" s="1487"/>
      <c r="C43" s="1487"/>
      <c r="D43" s="1487"/>
      <c r="E43" s="1487"/>
      <c r="F43" s="1488"/>
    </row>
    <row r="44" spans="1:6" ht="15" customHeight="1">
      <c r="A44" s="1452" t="s">
        <v>696</v>
      </c>
      <c r="B44" s="518"/>
      <c r="C44" s="518"/>
      <c r="D44" s="518"/>
      <c r="E44" s="518"/>
      <c r="F44" s="1488">
        <f>SUM(B44:E44)</f>
        <v>0</v>
      </c>
    </row>
    <row r="45" spans="1:6" ht="15" customHeight="1">
      <c r="A45" s="1452" t="s">
        <v>1721</v>
      </c>
      <c r="B45" s="125">
        <f>SUM(B46:B48)</f>
        <v>0</v>
      </c>
      <c r="C45" s="125">
        <f>SUM(C46:C48)</f>
        <v>0</v>
      </c>
      <c r="D45" s="125">
        <f>SUM(D46:D48)</f>
        <v>0</v>
      </c>
      <c r="E45" s="125">
        <f>SUM(E46:E48)</f>
        <v>0</v>
      </c>
      <c r="F45" s="1488">
        <f t="shared" ref="F45" si="1">SUM(B45:E45)</f>
        <v>0</v>
      </c>
    </row>
    <row r="46" spans="1:6" ht="15" customHeight="1">
      <c r="A46" s="1452" t="s">
        <v>1722</v>
      </c>
      <c r="B46" s="518"/>
      <c r="C46" s="518"/>
      <c r="D46" s="518"/>
      <c r="E46" s="518"/>
      <c r="F46" s="1488">
        <f>SUM(B46:E46)</f>
        <v>0</v>
      </c>
    </row>
    <row r="47" spans="1:6" ht="15" customHeight="1">
      <c r="A47" s="1452" t="s">
        <v>1723</v>
      </c>
      <c r="B47" s="518"/>
      <c r="C47" s="518"/>
      <c r="D47" s="518"/>
      <c r="E47" s="518"/>
      <c r="F47" s="1488">
        <f t="shared" ref="F47:F53" si="2">SUM(B47:E47)</f>
        <v>0</v>
      </c>
    </row>
    <row r="48" spans="1:6" ht="15" customHeight="1">
      <c r="A48" s="1452" t="s">
        <v>17</v>
      </c>
      <c r="B48" s="518"/>
      <c r="C48" s="518"/>
      <c r="D48" s="518"/>
      <c r="E48" s="518"/>
      <c r="F48" s="1488">
        <f t="shared" si="2"/>
        <v>0</v>
      </c>
    </row>
    <row r="49" spans="1:6" ht="15" customHeight="1">
      <c r="A49" s="1452" t="s">
        <v>682</v>
      </c>
      <c r="B49" s="125">
        <f>SUM(B50:B52)</f>
        <v>0</v>
      </c>
      <c r="C49" s="125">
        <f>SUM(C50:C52)</f>
        <v>0</v>
      </c>
      <c r="D49" s="125">
        <f>SUM(D50:D52)</f>
        <v>0</v>
      </c>
      <c r="E49" s="125">
        <f>SUM(E50:E52)</f>
        <v>0</v>
      </c>
      <c r="F49" s="1488">
        <f t="shared" si="2"/>
        <v>0</v>
      </c>
    </row>
    <row r="50" spans="1:6" ht="15" customHeight="1">
      <c r="A50" s="1452" t="s">
        <v>683</v>
      </c>
      <c r="B50" s="518"/>
      <c r="C50" s="518"/>
      <c r="D50" s="518"/>
      <c r="E50" s="518"/>
      <c r="F50" s="1488">
        <f t="shared" si="2"/>
        <v>0</v>
      </c>
    </row>
    <row r="51" spans="1:6" ht="15" customHeight="1">
      <c r="A51" s="1452" t="s">
        <v>1724</v>
      </c>
      <c r="B51" s="518"/>
      <c r="C51" s="518"/>
      <c r="D51" s="518"/>
      <c r="E51" s="518"/>
      <c r="F51" s="1488">
        <f t="shared" si="2"/>
        <v>0</v>
      </c>
    </row>
    <row r="52" spans="1:6" ht="15" customHeight="1">
      <c r="A52" s="1452" t="s">
        <v>17</v>
      </c>
      <c r="B52" s="518"/>
      <c r="C52" s="518"/>
      <c r="D52" s="518"/>
      <c r="E52" s="518"/>
      <c r="F52" s="1488">
        <f t="shared" si="2"/>
        <v>0</v>
      </c>
    </row>
    <row r="53" spans="1:6" ht="15" customHeight="1">
      <c r="A53" s="1452" t="s">
        <v>684</v>
      </c>
      <c r="B53" s="125">
        <f>B44+B45-B49</f>
        <v>0</v>
      </c>
      <c r="C53" s="125">
        <f>C44+C45-C49</f>
        <v>0</v>
      </c>
      <c r="D53" s="125">
        <f>D44+D45-D49</f>
        <v>0</v>
      </c>
      <c r="E53" s="125">
        <f>E44+E45-E49</f>
        <v>0</v>
      </c>
      <c r="F53" s="1488">
        <f t="shared" si="2"/>
        <v>0</v>
      </c>
    </row>
    <row r="54" spans="1:6" ht="15" customHeight="1">
      <c r="A54" s="1452" t="s">
        <v>640</v>
      </c>
      <c r="B54" s="1487"/>
      <c r="C54" s="1487"/>
      <c r="D54" s="1487"/>
      <c r="E54" s="1487"/>
      <c r="F54" s="1488"/>
    </row>
    <row r="55" spans="1:6" ht="15" customHeight="1">
      <c r="A55" s="1452" t="s">
        <v>696</v>
      </c>
      <c r="B55" s="518"/>
      <c r="C55" s="518"/>
      <c r="D55" s="518"/>
      <c r="E55" s="518"/>
      <c r="F55" s="1488">
        <f t="shared" ref="F55:F63" si="3">SUM(B55:E55)</f>
        <v>0</v>
      </c>
    </row>
    <row r="56" spans="1:6" ht="15" customHeight="1">
      <c r="A56" s="1452" t="s">
        <v>1721</v>
      </c>
      <c r="B56" s="125">
        <f>SUM(B57:B58)</f>
        <v>0</v>
      </c>
      <c r="C56" s="125">
        <f>SUM(C57:C58)</f>
        <v>0</v>
      </c>
      <c r="D56" s="125">
        <f>SUM(D57:D58)</f>
        <v>0</v>
      </c>
      <c r="E56" s="125">
        <f>SUM(E57:E58)</f>
        <v>0</v>
      </c>
      <c r="F56" s="1488">
        <f t="shared" si="3"/>
        <v>0</v>
      </c>
    </row>
    <row r="57" spans="1:6" ht="15" customHeight="1">
      <c r="A57" s="1452" t="s">
        <v>1725</v>
      </c>
      <c r="B57" s="518"/>
      <c r="C57" s="518"/>
      <c r="D57" s="518"/>
      <c r="E57" s="518"/>
      <c r="F57" s="1488">
        <f t="shared" si="3"/>
        <v>0</v>
      </c>
    </row>
    <row r="58" spans="1:6" ht="15" customHeight="1">
      <c r="A58" s="1452" t="s">
        <v>676</v>
      </c>
      <c r="B58" s="518"/>
      <c r="C58" s="518"/>
      <c r="D58" s="518"/>
      <c r="E58" s="518"/>
      <c r="F58" s="1488">
        <f t="shared" si="3"/>
        <v>0</v>
      </c>
    </row>
    <row r="59" spans="1:6" ht="15" customHeight="1">
      <c r="A59" s="1452" t="s">
        <v>682</v>
      </c>
      <c r="B59" s="125">
        <f>SUM(B60:B62)</f>
        <v>0</v>
      </c>
      <c r="C59" s="125">
        <f>SUM(C60:C62)</f>
        <v>0</v>
      </c>
      <c r="D59" s="125">
        <f>SUM(D60:D62)</f>
        <v>0</v>
      </c>
      <c r="E59" s="125">
        <f>SUM(E60:E62)</f>
        <v>0</v>
      </c>
      <c r="F59" s="1488">
        <f t="shared" si="3"/>
        <v>0</v>
      </c>
    </row>
    <row r="60" spans="1:6" ht="15" customHeight="1">
      <c r="A60" s="1452" t="s">
        <v>1726</v>
      </c>
      <c r="B60" s="518"/>
      <c r="C60" s="518"/>
      <c r="D60" s="518"/>
      <c r="E60" s="518"/>
      <c r="F60" s="1488">
        <f t="shared" si="3"/>
        <v>0</v>
      </c>
    </row>
    <row r="61" spans="1:6" ht="15" customHeight="1">
      <c r="A61" s="1452" t="s">
        <v>1724</v>
      </c>
      <c r="B61" s="518"/>
      <c r="C61" s="518"/>
      <c r="D61" s="518"/>
      <c r="E61" s="518"/>
      <c r="F61" s="1488">
        <f t="shared" si="3"/>
        <v>0</v>
      </c>
    </row>
    <row r="62" spans="1:6" ht="15" customHeight="1">
      <c r="A62" s="1452" t="s">
        <v>17</v>
      </c>
      <c r="B62" s="518"/>
      <c r="C62" s="518"/>
      <c r="D62" s="518"/>
      <c r="E62" s="518"/>
      <c r="F62" s="1488">
        <f t="shared" si="3"/>
        <v>0</v>
      </c>
    </row>
    <row r="63" spans="1:6" ht="15" customHeight="1">
      <c r="A63" s="1452" t="s">
        <v>687</v>
      </c>
      <c r="B63" s="125">
        <f>B55+B56-B59</f>
        <v>0</v>
      </c>
      <c r="C63" s="125">
        <f>C55+C56-C59</f>
        <v>0</v>
      </c>
      <c r="D63" s="125">
        <f>D55+D56-D59</f>
        <v>0</v>
      </c>
      <c r="E63" s="125">
        <f>E55+E56-E59</f>
        <v>0</v>
      </c>
      <c r="F63" s="1488">
        <f t="shared" si="3"/>
        <v>0</v>
      </c>
    </row>
    <row r="64" spans="1:6" ht="15" customHeight="1">
      <c r="A64" s="1452" t="s">
        <v>629</v>
      </c>
      <c r="B64" s="1487"/>
      <c r="C64" s="1487"/>
      <c r="D64" s="1487"/>
      <c r="E64" s="1487"/>
      <c r="F64" s="1488"/>
    </row>
    <row r="65" spans="1:6" ht="15" customHeight="1">
      <c r="A65" s="1452" t="s">
        <v>696</v>
      </c>
      <c r="B65" s="518"/>
      <c r="C65" s="518"/>
      <c r="D65" s="518"/>
      <c r="E65" s="518"/>
      <c r="F65" s="1488">
        <f t="shared" ref="F65:F76" si="4">SUM(B65:E65)</f>
        <v>0</v>
      </c>
    </row>
    <row r="66" spans="1:6" ht="15" customHeight="1">
      <c r="A66" s="1452" t="s">
        <v>1721</v>
      </c>
      <c r="B66" s="125">
        <f>SUM(B67:B68)</f>
        <v>0</v>
      </c>
      <c r="C66" s="125">
        <f>SUM(C67:C68)</f>
        <v>0</v>
      </c>
      <c r="D66" s="125">
        <f>SUM(D67:D68)</f>
        <v>0</v>
      </c>
      <c r="E66" s="125">
        <f>SUM(E67:E68)</f>
        <v>0</v>
      </c>
      <c r="F66" s="1488">
        <f t="shared" si="4"/>
        <v>0</v>
      </c>
    </row>
    <row r="67" spans="1:6" ht="15" customHeight="1">
      <c r="A67" s="1452" t="s">
        <v>1727</v>
      </c>
      <c r="B67" s="518"/>
      <c r="C67" s="518"/>
      <c r="D67" s="518"/>
      <c r="E67" s="518"/>
      <c r="F67" s="1488">
        <f t="shared" si="4"/>
        <v>0</v>
      </c>
    </row>
    <row r="68" spans="1:6" ht="15" customHeight="1">
      <c r="A68" s="1452" t="s">
        <v>676</v>
      </c>
      <c r="B68" s="518"/>
      <c r="C68" s="518"/>
      <c r="D68" s="518"/>
      <c r="E68" s="518"/>
      <c r="F68" s="1488">
        <f t="shared" si="4"/>
        <v>0</v>
      </c>
    </row>
    <row r="69" spans="1:6" ht="15" customHeight="1">
      <c r="A69" s="1452" t="s">
        <v>682</v>
      </c>
      <c r="B69" s="125">
        <f>SUM(B70:B72)</f>
        <v>0</v>
      </c>
      <c r="C69" s="125">
        <f>SUM(C70:C72)</f>
        <v>0</v>
      </c>
      <c r="D69" s="125">
        <f>SUM(D70:D72)</f>
        <v>0</v>
      </c>
      <c r="E69" s="125">
        <f>SUM(E70:E72)</f>
        <v>0</v>
      </c>
      <c r="F69" s="1488">
        <f t="shared" si="4"/>
        <v>0</v>
      </c>
    </row>
    <row r="70" spans="1:6" ht="15" customHeight="1">
      <c r="A70" s="1452" t="s">
        <v>683</v>
      </c>
      <c r="B70" s="518"/>
      <c r="C70" s="518"/>
      <c r="D70" s="518"/>
      <c r="E70" s="518"/>
      <c r="F70" s="1488">
        <f t="shared" si="4"/>
        <v>0</v>
      </c>
    </row>
    <row r="71" spans="1:6" ht="15" customHeight="1">
      <c r="A71" s="1452" t="s">
        <v>1724</v>
      </c>
      <c r="B71" s="518"/>
      <c r="C71" s="518"/>
      <c r="D71" s="518"/>
      <c r="E71" s="518"/>
      <c r="F71" s="1488">
        <f t="shared" si="4"/>
        <v>0</v>
      </c>
    </row>
    <row r="72" spans="1:6" ht="15" customHeight="1">
      <c r="A72" s="1452" t="s">
        <v>17</v>
      </c>
      <c r="B72" s="518"/>
      <c r="C72" s="518"/>
      <c r="D72" s="518"/>
      <c r="E72" s="518"/>
      <c r="F72" s="1488">
        <f t="shared" si="4"/>
        <v>0</v>
      </c>
    </row>
    <row r="73" spans="1:6" ht="15" customHeight="1">
      <c r="A73" s="1452" t="s">
        <v>687</v>
      </c>
      <c r="B73" s="125">
        <f>B65+B66-B69</f>
        <v>0</v>
      </c>
      <c r="C73" s="125">
        <f>C65+C66-C69</f>
        <v>0</v>
      </c>
      <c r="D73" s="125">
        <f>D65+D66-D69</f>
        <v>0</v>
      </c>
      <c r="E73" s="125">
        <f>E65+E66-E69</f>
        <v>0</v>
      </c>
      <c r="F73" s="1488">
        <f t="shared" si="4"/>
        <v>0</v>
      </c>
    </row>
    <row r="74" spans="1:6" ht="15" customHeight="1">
      <c r="A74" s="1452" t="s">
        <v>630</v>
      </c>
      <c r="B74" s="1487"/>
      <c r="C74" s="1487"/>
      <c r="D74" s="1487"/>
      <c r="E74" s="1487"/>
      <c r="F74" s="1488">
        <f t="shared" si="4"/>
        <v>0</v>
      </c>
    </row>
    <row r="75" spans="1:6" ht="15" customHeight="1">
      <c r="A75" s="1452" t="s">
        <v>689</v>
      </c>
      <c r="B75" s="125">
        <f>B53-B63-B73</f>
        <v>0</v>
      </c>
      <c r="C75" s="125">
        <f>C53-C63-C73</f>
        <v>0</v>
      </c>
      <c r="D75" s="125">
        <f>D53-D63-D73</f>
        <v>0</v>
      </c>
      <c r="E75" s="125">
        <f>E53-E63-E73</f>
        <v>0</v>
      </c>
      <c r="F75" s="1488">
        <f t="shared" si="4"/>
        <v>0</v>
      </c>
    </row>
    <row r="76" spans="1:6" ht="15" customHeight="1">
      <c r="A76" s="1452" t="s">
        <v>690</v>
      </c>
      <c r="B76" s="125">
        <f>B44-B55-B65</f>
        <v>0</v>
      </c>
      <c r="C76" s="125">
        <f>C44-C55-C65</f>
        <v>0</v>
      </c>
      <c r="D76" s="125">
        <f>D44-D55-D65</f>
        <v>0</v>
      </c>
      <c r="E76" s="125">
        <f>E44-E55-E65</f>
        <v>0</v>
      </c>
      <c r="F76" s="1488">
        <f t="shared" si="4"/>
        <v>0</v>
      </c>
    </row>
    <row r="77" spans="1:6" ht="15" customHeight="1">
      <c r="A77" s="3009" t="s">
        <v>2159</v>
      </c>
      <c r="B77" s="3010"/>
      <c r="C77" s="3010"/>
      <c r="D77" s="3010"/>
      <c r="E77" s="3010"/>
      <c r="F77" s="3011"/>
    </row>
    <row r="78" spans="1:6" ht="15" customHeight="1">
      <c r="A78" s="1452" t="s">
        <v>627</v>
      </c>
      <c r="B78" s="1487"/>
      <c r="C78" s="1487"/>
      <c r="D78" s="1487"/>
      <c r="E78" s="1487"/>
      <c r="F78" s="1488"/>
    </row>
    <row r="79" spans="1:6" ht="15" customHeight="1">
      <c r="A79" s="1452" t="s">
        <v>696</v>
      </c>
      <c r="B79" s="1487">
        <f>B9+B44</f>
        <v>0</v>
      </c>
      <c r="C79" s="1487">
        <f t="shared" ref="C79:E79" si="5">C9+C44</f>
        <v>0</v>
      </c>
      <c r="D79" s="1487">
        <f t="shared" si="5"/>
        <v>0</v>
      </c>
      <c r="E79" s="1487">
        <f t="shared" si="5"/>
        <v>0</v>
      </c>
      <c r="F79" s="1488">
        <f>SUM(B79:E79)</f>
        <v>0</v>
      </c>
    </row>
    <row r="80" spans="1:6" ht="15" customHeight="1">
      <c r="A80" s="1452" t="s">
        <v>1721</v>
      </c>
      <c r="B80" s="1487">
        <f>SUM(B81:B83)</f>
        <v>0</v>
      </c>
      <c r="C80" s="1487">
        <f>SUM(C81:C83)</f>
        <v>0</v>
      </c>
      <c r="D80" s="1487">
        <f>SUM(D81:D83)</f>
        <v>0</v>
      </c>
      <c r="E80" s="1487">
        <f>SUM(E81:E83)</f>
        <v>0</v>
      </c>
      <c r="F80" s="1488">
        <f t="shared" ref="F80" si="6">SUM(B80:E80)</f>
        <v>0</v>
      </c>
    </row>
    <row r="81" spans="1:6" ht="15" customHeight="1">
      <c r="A81" s="1452" t="s">
        <v>1722</v>
      </c>
      <c r="B81" s="1487">
        <f t="shared" ref="B81:E81" si="7">B11+B46</f>
        <v>0</v>
      </c>
      <c r="C81" s="1487">
        <f t="shared" si="7"/>
        <v>0</v>
      </c>
      <c r="D81" s="1487">
        <f t="shared" si="7"/>
        <v>0</v>
      </c>
      <c r="E81" s="1487">
        <f t="shared" si="7"/>
        <v>0</v>
      </c>
      <c r="F81" s="1488">
        <f>SUM(B81:E81)</f>
        <v>0</v>
      </c>
    </row>
    <row r="82" spans="1:6" ht="15" customHeight="1">
      <c r="A82" s="1452" t="s">
        <v>1723</v>
      </c>
      <c r="B82" s="1487">
        <f t="shared" ref="B82:E82" si="8">B12+B47</f>
        <v>0</v>
      </c>
      <c r="C82" s="1487">
        <f t="shared" si="8"/>
        <v>0</v>
      </c>
      <c r="D82" s="1487">
        <f t="shared" si="8"/>
        <v>0</v>
      </c>
      <c r="E82" s="1487">
        <f t="shared" si="8"/>
        <v>0</v>
      </c>
      <c r="F82" s="1488">
        <f t="shared" ref="F82:F88" si="9">SUM(B82:E82)</f>
        <v>0</v>
      </c>
    </row>
    <row r="83" spans="1:6" ht="15" customHeight="1">
      <c r="A83" s="1452" t="s">
        <v>17</v>
      </c>
      <c r="B83" s="1487">
        <f t="shared" ref="B83:E83" si="10">B13+B48</f>
        <v>0</v>
      </c>
      <c r="C83" s="1487">
        <f t="shared" si="10"/>
        <v>0</v>
      </c>
      <c r="D83" s="1487">
        <f t="shared" si="10"/>
        <v>0</v>
      </c>
      <c r="E83" s="1487">
        <f t="shared" si="10"/>
        <v>0</v>
      </c>
      <c r="F83" s="1488">
        <f t="shared" si="9"/>
        <v>0</v>
      </c>
    </row>
    <row r="84" spans="1:6" ht="15" customHeight="1">
      <c r="A84" s="1452" t="s">
        <v>682</v>
      </c>
      <c r="B84" s="1487">
        <f>SUM(B85:B87)</f>
        <v>0</v>
      </c>
      <c r="C84" s="1487">
        <f>SUM(C85:C87)</f>
        <v>0</v>
      </c>
      <c r="D84" s="1487">
        <f>SUM(D85:D87)</f>
        <v>0</v>
      </c>
      <c r="E84" s="1487">
        <f>SUM(E85:E87)</f>
        <v>0</v>
      </c>
      <c r="F84" s="1488">
        <f t="shared" si="9"/>
        <v>0</v>
      </c>
    </row>
    <row r="85" spans="1:6" ht="15" customHeight="1">
      <c r="A85" s="1452" t="s">
        <v>683</v>
      </c>
      <c r="B85" s="1487">
        <f t="shared" ref="B85:E85" si="11">B15+B50</f>
        <v>0</v>
      </c>
      <c r="C85" s="1487">
        <f t="shared" si="11"/>
        <v>0</v>
      </c>
      <c r="D85" s="1487">
        <f t="shared" si="11"/>
        <v>0</v>
      </c>
      <c r="E85" s="1487">
        <f t="shared" si="11"/>
        <v>0</v>
      </c>
      <c r="F85" s="1488">
        <f t="shared" si="9"/>
        <v>0</v>
      </c>
    </row>
    <row r="86" spans="1:6" ht="15" customHeight="1">
      <c r="A86" s="1452" t="s">
        <v>1724</v>
      </c>
      <c r="B86" s="1487">
        <f t="shared" ref="B86:E86" si="12">B16+B51</f>
        <v>0</v>
      </c>
      <c r="C86" s="1487">
        <f t="shared" si="12"/>
        <v>0</v>
      </c>
      <c r="D86" s="1487">
        <f t="shared" si="12"/>
        <v>0</v>
      </c>
      <c r="E86" s="1487">
        <f t="shared" si="12"/>
        <v>0</v>
      </c>
      <c r="F86" s="1488">
        <f t="shared" si="9"/>
        <v>0</v>
      </c>
    </row>
    <row r="87" spans="1:6" ht="15" customHeight="1">
      <c r="A87" s="1452" t="s">
        <v>17</v>
      </c>
      <c r="B87" s="1487">
        <f t="shared" ref="B87:E87" si="13">B17+B52</f>
        <v>0</v>
      </c>
      <c r="C87" s="1487">
        <f t="shared" si="13"/>
        <v>0</v>
      </c>
      <c r="D87" s="1487">
        <f t="shared" si="13"/>
        <v>0</v>
      </c>
      <c r="E87" s="1487">
        <f t="shared" si="13"/>
        <v>0</v>
      </c>
      <c r="F87" s="1488">
        <f t="shared" si="9"/>
        <v>0</v>
      </c>
    </row>
    <row r="88" spans="1:6" ht="15" customHeight="1">
      <c r="A88" s="1452" t="s">
        <v>684</v>
      </c>
      <c r="B88" s="1487">
        <f>B79+B80-B84</f>
        <v>0</v>
      </c>
      <c r="C88" s="1487">
        <f>C79+C80-C84</f>
        <v>0</v>
      </c>
      <c r="D88" s="1487">
        <f>D79+D80-D84</f>
        <v>0</v>
      </c>
      <c r="E88" s="1487">
        <f>E79+E80-E84</f>
        <v>0</v>
      </c>
      <c r="F88" s="1488">
        <f t="shared" si="9"/>
        <v>0</v>
      </c>
    </row>
    <row r="89" spans="1:6" ht="15" customHeight="1">
      <c r="A89" s="1452" t="s">
        <v>640</v>
      </c>
      <c r="B89" s="1487"/>
      <c r="C89" s="1487"/>
      <c r="D89" s="1487"/>
      <c r="E89" s="1487"/>
      <c r="F89" s="1488"/>
    </row>
    <row r="90" spans="1:6" ht="15" customHeight="1">
      <c r="A90" s="1452" t="s">
        <v>696</v>
      </c>
      <c r="B90" s="1487">
        <f>B20+B55</f>
        <v>0</v>
      </c>
      <c r="C90" s="1487">
        <f t="shared" ref="C90:E90" si="14">C20+C55</f>
        <v>0</v>
      </c>
      <c r="D90" s="1487">
        <f t="shared" si="14"/>
        <v>0</v>
      </c>
      <c r="E90" s="1487">
        <f t="shared" si="14"/>
        <v>0</v>
      </c>
      <c r="F90" s="1488">
        <f t="shared" ref="F90:F98" si="15">SUM(B90:E90)</f>
        <v>0</v>
      </c>
    </row>
    <row r="91" spans="1:6" ht="15" customHeight="1">
      <c r="A91" s="1452" t="s">
        <v>1721</v>
      </c>
      <c r="B91" s="1487">
        <f>SUM(B92:B93)</f>
        <v>0</v>
      </c>
      <c r="C91" s="1487">
        <f>SUM(C92:C93)</f>
        <v>0</v>
      </c>
      <c r="D91" s="1487">
        <f>SUM(D92:D93)</f>
        <v>0</v>
      </c>
      <c r="E91" s="1487">
        <f>SUM(E92:E93)</f>
        <v>0</v>
      </c>
      <c r="F91" s="1488">
        <f t="shared" si="15"/>
        <v>0</v>
      </c>
    </row>
    <row r="92" spans="1:6" ht="15" customHeight="1">
      <c r="A92" s="1452" t="s">
        <v>1725</v>
      </c>
      <c r="B92" s="1487">
        <f t="shared" ref="B92:E92" si="16">B22+B57</f>
        <v>0</v>
      </c>
      <c r="C92" s="1487">
        <f t="shared" si="16"/>
        <v>0</v>
      </c>
      <c r="D92" s="1487">
        <f t="shared" si="16"/>
        <v>0</v>
      </c>
      <c r="E92" s="1487">
        <f t="shared" si="16"/>
        <v>0</v>
      </c>
      <c r="F92" s="1488">
        <f t="shared" si="15"/>
        <v>0</v>
      </c>
    </row>
    <row r="93" spans="1:6" ht="15" customHeight="1">
      <c r="A93" s="1452" t="s">
        <v>676</v>
      </c>
      <c r="B93" s="1487">
        <f t="shared" ref="B93:E93" si="17">B23+B58</f>
        <v>0</v>
      </c>
      <c r="C93" s="1487">
        <f t="shared" si="17"/>
        <v>0</v>
      </c>
      <c r="D93" s="1487">
        <f t="shared" si="17"/>
        <v>0</v>
      </c>
      <c r="E93" s="1487">
        <f t="shared" si="17"/>
        <v>0</v>
      </c>
      <c r="F93" s="1488">
        <f t="shared" si="15"/>
        <v>0</v>
      </c>
    </row>
    <row r="94" spans="1:6" ht="15" customHeight="1">
      <c r="A94" s="1452" t="s">
        <v>682</v>
      </c>
      <c r="B94" s="1487">
        <f>SUM(B95:B97)</f>
        <v>0</v>
      </c>
      <c r="C94" s="1487">
        <f>SUM(C95:C97)</f>
        <v>0</v>
      </c>
      <c r="D94" s="1487">
        <f>SUM(D95:D97)</f>
        <v>0</v>
      </c>
      <c r="E94" s="1487">
        <f>SUM(E95:E97)</f>
        <v>0</v>
      </c>
      <c r="F94" s="1488">
        <f t="shared" si="15"/>
        <v>0</v>
      </c>
    </row>
    <row r="95" spans="1:6" ht="15" customHeight="1">
      <c r="A95" s="1452" t="s">
        <v>1726</v>
      </c>
      <c r="B95" s="1487">
        <f t="shared" ref="B95:E95" si="18">B25+B60</f>
        <v>0</v>
      </c>
      <c r="C95" s="1487">
        <f t="shared" si="18"/>
        <v>0</v>
      </c>
      <c r="D95" s="1487">
        <f t="shared" si="18"/>
        <v>0</v>
      </c>
      <c r="E95" s="1487">
        <f t="shared" si="18"/>
        <v>0</v>
      </c>
      <c r="F95" s="1488">
        <f t="shared" si="15"/>
        <v>0</v>
      </c>
    </row>
    <row r="96" spans="1:6" ht="15" customHeight="1">
      <c r="A96" s="1452" t="s">
        <v>1724</v>
      </c>
      <c r="B96" s="1487">
        <f t="shared" ref="B96:E96" si="19">B26+B61</f>
        <v>0</v>
      </c>
      <c r="C96" s="1487">
        <f t="shared" si="19"/>
        <v>0</v>
      </c>
      <c r="D96" s="1487">
        <f t="shared" si="19"/>
        <v>0</v>
      </c>
      <c r="E96" s="1487">
        <f t="shared" si="19"/>
        <v>0</v>
      </c>
      <c r="F96" s="1488">
        <f t="shared" si="15"/>
        <v>0</v>
      </c>
    </row>
    <row r="97" spans="1:6" ht="15" customHeight="1">
      <c r="A97" s="1452" t="s">
        <v>17</v>
      </c>
      <c r="B97" s="1487">
        <f t="shared" ref="B97:E97" si="20">B27+B62</f>
        <v>0</v>
      </c>
      <c r="C97" s="1487">
        <f t="shared" si="20"/>
        <v>0</v>
      </c>
      <c r="D97" s="1487">
        <f t="shared" si="20"/>
        <v>0</v>
      </c>
      <c r="E97" s="1487">
        <f t="shared" si="20"/>
        <v>0</v>
      </c>
      <c r="F97" s="1488">
        <f t="shared" si="15"/>
        <v>0</v>
      </c>
    </row>
    <row r="98" spans="1:6" ht="15" customHeight="1">
      <c r="A98" s="1452" t="s">
        <v>687</v>
      </c>
      <c r="B98" s="1487">
        <f>B90+B91-B94</f>
        <v>0</v>
      </c>
      <c r="C98" s="1487">
        <f>C90+C91-C94</f>
        <v>0</v>
      </c>
      <c r="D98" s="1487">
        <f>D90+D91-D94</f>
        <v>0</v>
      </c>
      <c r="E98" s="1487">
        <f>E90+E91-E94</f>
        <v>0</v>
      </c>
      <c r="F98" s="1488">
        <f t="shared" si="15"/>
        <v>0</v>
      </c>
    </row>
    <row r="99" spans="1:6" ht="15" customHeight="1">
      <c r="A99" s="1452" t="s">
        <v>629</v>
      </c>
      <c r="B99" s="1487"/>
      <c r="C99" s="1487"/>
      <c r="D99" s="1487"/>
      <c r="E99" s="1487"/>
      <c r="F99" s="1488"/>
    </row>
    <row r="100" spans="1:6" ht="15" customHeight="1">
      <c r="A100" s="1452" t="s">
        <v>696</v>
      </c>
      <c r="B100" s="1487">
        <f>B30+B65</f>
        <v>0</v>
      </c>
      <c r="C100" s="1487">
        <f t="shared" ref="C100:E100" si="21">C30+C65</f>
        <v>0</v>
      </c>
      <c r="D100" s="1487">
        <f t="shared" si="21"/>
        <v>0</v>
      </c>
      <c r="E100" s="1487">
        <f t="shared" si="21"/>
        <v>0</v>
      </c>
      <c r="F100" s="1488">
        <f t="shared" ref="F100:F111" si="22">SUM(B100:E100)</f>
        <v>0</v>
      </c>
    </row>
    <row r="101" spans="1:6" ht="15" customHeight="1">
      <c r="A101" s="1452" t="s">
        <v>1721</v>
      </c>
      <c r="B101" s="1487">
        <f>SUM(B102:B103)</f>
        <v>0</v>
      </c>
      <c r="C101" s="1487">
        <f>SUM(C102:C103)</f>
        <v>0</v>
      </c>
      <c r="D101" s="1487">
        <f>SUM(D102:D103)</f>
        <v>0</v>
      </c>
      <c r="E101" s="1487">
        <f>SUM(E102:E103)</f>
        <v>0</v>
      </c>
      <c r="F101" s="1488">
        <f t="shared" si="22"/>
        <v>0</v>
      </c>
    </row>
    <row r="102" spans="1:6" ht="15" customHeight="1">
      <c r="A102" s="1452" t="s">
        <v>1727</v>
      </c>
      <c r="B102" s="1487">
        <f t="shared" ref="B102:E102" si="23">B32+B67</f>
        <v>0</v>
      </c>
      <c r="C102" s="1487">
        <f t="shared" si="23"/>
        <v>0</v>
      </c>
      <c r="D102" s="1487">
        <f t="shared" si="23"/>
        <v>0</v>
      </c>
      <c r="E102" s="1487">
        <f t="shared" si="23"/>
        <v>0</v>
      </c>
      <c r="F102" s="1488">
        <f t="shared" si="22"/>
        <v>0</v>
      </c>
    </row>
    <row r="103" spans="1:6" ht="15" customHeight="1">
      <c r="A103" s="1452" t="s">
        <v>676</v>
      </c>
      <c r="B103" s="1487">
        <f t="shared" ref="B103:E103" si="24">B33+B68</f>
        <v>0</v>
      </c>
      <c r="C103" s="1487">
        <f t="shared" si="24"/>
        <v>0</v>
      </c>
      <c r="D103" s="1487">
        <f t="shared" si="24"/>
        <v>0</v>
      </c>
      <c r="E103" s="1487">
        <f t="shared" si="24"/>
        <v>0</v>
      </c>
      <c r="F103" s="1488">
        <f t="shared" si="22"/>
        <v>0</v>
      </c>
    </row>
    <row r="104" spans="1:6" ht="15" customHeight="1">
      <c r="A104" s="1452" t="s">
        <v>682</v>
      </c>
      <c r="B104" s="1487">
        <f>SUM(B105:B107)</f>
        <v>0</v>
      </c>
      <c r="C104" s="1487">
        <f>SUM(C105:C107)</f>
        <v>0</v>
      </c>
      <c r="D104" s="1487">
        <f>SUM(D105:D107)</f>
        <v>0</v>
      </c>
      <c r="E104" s="1487">
        <f>SUM(E105:E107)</f>
        <v>0</v>
      </c>
      <c r="F104" s="1488">
        <f t="shared" si="22"/>
        <v>0</v>
      </c>
    </row>
    <row r="105" spans="1:6" ht="15" customHeight="1">
      <c r="A105" s="1452" t="s">
        <v>683</v>
      </c>
      <c r="B105" s="1487">
        <f t="shared" ref="B105:E105" si="25">B35+B70</f>
        <v>0</v>
      </c>
      <c r="C105" s="1487">
        <f t="shared" si="25"/>
        <v>0</v>
      </c>
      <c r="D105" s="1487">
        <f t="shared" si="25"/>
        <v>0</v>
      </c>
      <c r="E105" s="1487">
        <f t="shared" si="25"/>
        <v>0</v>
      </c>
      <c r="F105" s="1488">
        <f t="shared" si="22"/>
        <v>0</v>
      </c>
    </row>
    <row r="106" spans="1:6" ht="15" customHeight="1">
      <c r="A106" s="1452" t="s">
        <v>1724</v>
      </c>
      <c r="B106" s="1487">
        <f t="shared" ref="B106:E106" si="26">B36+B71</f>
        <v>0</v>
      </c>
      <c r="C106" s="1487">
        <f t="shared" si="26"/>
        <v>0</v>
      </c>
      <c r="D106" s="1487">
        <f t="shared" si="26"/>
        <v>0</v>
      </c>
      <c r="E106" s="1487">
        <f t="shared" si="26"/>
        <v>0</v>
      </c>
      <c r="F106" s="1488">
        <f t="shared" si="22"/>
        <v>0</v>
      </c>
    </row>
    <row r="107" spans="1:6" ht="15" customHeight="1">
      <c r="A107" s="1452" t="s">
        <v>17</v>
      </c>
      <c r="B107" s="1487">
        <f t="shared" ref="B107:E107" si="27">B37+B72</f>
        <v>0</v>
      </c>
      <c r="C107" s="1487">
        <f t="shared" si="27"/>
        <v>0</v>
      </c>
      <c r="D107" s="1487">
        <f t="shared" si="27"/>
        <v>0</v>
      </c>
      <c r="E107" s="1487">
        <f t="shared" si="27"/>
        <v>0</v>
      </c>
      <c r="F107" s="1488">
        <f t="shared" si="22"/>
        <v>0</v>
      </c>
    </row>
    <row r="108" spans="1:6" ht="15" customHeight="1">
      <c r="A108" s="1452" t="s">
        <v>687</v>
      </c>
      <c r="B108" s="125">
        <f>B100+B101-B104</f>
        <v>0</v>
      </c>
      <c r="C108" s="125">
        <f>C100+C101-C104</f>
        <v>0</v>
      </c>
      <c r="D108" s="125">
        <f>D100+D101-D104</f>
        <v>0</v>
      </c>
      <c r="E108" s="125">
        <f>E100+E101-E104</f>
        <v>0</v>
      </c>
      <c r="F108" s="1488">
        <f t="shared" si="22"/>
        <v>0</v>
      </c>
    </row>
    <row r="109" spans="1:6" ht="15" customHeight="1">
      <c r="A109" s="1452" t="s">
        <v>630</v>
      </c>
      <c r="B109" s="1487"/>
      <c r="C109" s="1487"/>
      <c r="D109" s="1487"/>
      <c r="E109" s="1487"/>
      <c r="F109" s="1488">
        <f t="shared" si="22"/>
        <v>0</v>
      </c>
    </row>
    <row r="110" spans="1:6" ht="15" customHeight="1">
      <c r="A110" s="1452" t="s">
        <v>689</v>
      </c>
      <c r="B110" s="125">
        <f>B88-B98-B108</f>
        <v>0</v>
      </c>
      <c r="C110" s="125">
        <f>C88-C98-C108</f>
        <v>0</v>
      </c>
      <c r="D110" s="125">
        <f>D88-D98-D108</f>
        <v>0</v>
      </c>
      <c r="E110" s="125">
        <f>E88-E98-E108</f>
        <v>0</v>
      </c>
      <c r="F110" s="1488">
        <f t="shared" si="22"/>
        <v>0</v>
      </c>
    </row>
    <row r="111" spans="1:6" ht="15" customHeight="1">
      <c r="A111" s="1452" t="s">
        <v>690</v>
      </c>
      <c r="B111" s="125">
        <f>B79-B90-B100</f>
        <v>0</v>
      </c>
      <c r="C111" s="125">
        <f>C79-C90-C100</f>
        <v>0</v>
      </c>
      <c r="D111" s="125">
        <f>D79-D90-D100</f>
        <v>0</v>
      </c>
      <c r="E111" s="125">
        <f>E79-E90-E100</f>
        <v>0</v>
      </c>
      <c r="F111" s="1488">
        <f t="shared" si="22"/>
        <v>0</v>
      </c>
    </row>
    <row r="112" spans="1:6" ht="15" customHeight="1" thickBot="1">
      <c r="A112" s="1390" t="s">
        <v>677</v>
      </c>
      <c r="B112" s="1490"/>
      <c r="C112" s="1490"/>
      <c r="D112" s="1490"/>
      <c r="E112" s="1490"/>
      <c r="F112" s="1491"/>
    </row>
    <row r="113" spans="1:1" ht="15" customHeight="1">
      <c r="A113" s="322" t="s">
        <v>178</v>
      </c>
    </row>
    <row r="114" spans="1:1" ht="15" customHeight="1">
      <c r="A114" s="322" t="s">
        <v>197</v>
      </c>
    </row>
  </sheetData>
  <sheetProtection autoFilter="0"/>
  <mergeCells count="2">
    <mergeCell ref="A42:F42"/>
    <mergeCell ref="A77:F77"/>
  </mergeCells>
  <phoneticPr fontId="5" type="noConversion"/>
  <printOptions horizontalCentered="1"/>
  <pageMargins left="0.70866141732283472" right="0.70866141732283472" top="0.74803149606299213" bottom="0.74803149606299213" header="0.31496062992125984" footer="0.31496062992125984"/>
  <pageSetup paperSize="9" fitToHeight="0" orientation="portrait" blackAndWhite="1" verticalDpi="1200" r:id="rId1"/>
  <headerFooter alignWithMargins="0"/>
  <rowBreaks count="2" manualBreakCount="2">
    <brk id="41" max="5" man="1"/>
    <brk id="76" max="5" man="1"/>
  </rowBreaks>
  <legacyDrawingHF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0070C0"/>
    <pageSetUpPr fitToPage="1"/>
  </sheetPr>
  <dimension ref="A1:J25"/>
  <sheetViews>
    <sheetView showZeros="0" view="pageBreakPreview" zoomScaleSheetLayoutView="100" workbookViewId="0">
      <selection activeCell="N16" sqref="N16"/>
    </sheetView>
  </sheetViews>
  <sheetFormatPr defaultColWidth="9.140625" defaultRowHeight="12" customHeight="1"/>
  <cols>
    <col min="1" max="1" width="32.140625" style="322" customWidth="1"/>
    <col min="2" max="9" width="13.28515625" style="322" customWidth="1"/>
    <col min="10" max="10" width="10" style="322" customWidth="1"/>
    <col min="11" max="16384" width="9.140625" style="322"/>
  </cols>
  <sheetData>
    <row r="1" spans="1:10" s="640" customFormat="1" ht="15" customHeight="1">
      <c r="A1" s="2691" t="str">
        <f>HYPERLINK("#资产表审定!A1","返回资产表审定")</f>
        <v>返回资产表审定</v>
      </c>
      <c r="B1" s="2692" t="str">
        <f>HYPERLINK("#资产表原报!A1","返回资产表原报")</f>
        <v>返回资产表原报</v>
      </c>
    </row>
    <row r="2" spans="1:10" s="675" customFormat="1" ht="30" customHeight="1">
      <c r="A2" s="652" t="s">
        <v>1256</v>
      </c>
      <c r="B2" s="674"/>
      <c r="C2" s="674"/>
      <c r="D2" s="674"/>
      <c r="E2" s="674"/>
      <c r="F2" s="674"/>
      <c r="G2" s="674"/>
      <c r="H2" s="674"/>
      <c r="I2" s="674"/>
      <c r="J2" s="683"/>
    </row>
    <row r="3" spans="1:10" s="664" customFormat="1" ht="11.25">
      <c r="A3" s="985"/>
      <c r="B3" s="956"/>
      <c r="C3" s="956"/>
      <c r="D3" s="956"/>
      <c r="E3" s="956"/>
      <c r="F3" s="956"/>
      <c r="G3" s="944"/>
      <c r="H3" s="944"/>
      <c r="I3" s="944"/>
      <c r="J3" s="944" t="str">
        <f>"单位："&amp;表头!$C$5</f>
        <v>单位：人民币元</v>
      </c>
    </row>
    <row r="4" spans="1:10" s="958" customFormat="1">
      <c r="A4" s="945" t="str">
        <f>"客户："&amp;表头!C3</f>
        <v>客户：</v>
      </c>
      <c r="B4" s="948"/>
      <c r="C4" s="948"/>
      <c r="D4" s="948"/>
      <c r="E4" s="948" t="str">
        <f>"编制人员："&amp;表头!$C$6</f>
        <v>编制人员：</v>
      </c>
      <c r="F4" s="955"/>
      <c r="G4" s="955"/>
      <c r="H4" s="955"/>
      <c r="I4" s="955" t="s">
        <v>1460</v>
      </c>
      <c r="J4" s="2026" t="s">
        <v>72</v>
      </c>
    </row>
    <row r="5" spans="1:10" s="958" customFormat="1" ht="11.25">
      <c r="A5" s="1155" t="str">
        <f>"报表截止日："&amp;TEXT(表头!C4,"yyyy-mm-dd")</f>
        <v>报表截止日：2019-12-31</v>
      </c>
      <c r="B5" s="948"/>
      <c r="C5" s="948"/>
      <c r="D5" s="948"/>
      <c r="E5" s="948" t="str">
        <f>"会计主管："&amp;表头!$C$7</f>
        <v>会计主管：</v>
      </c>
      <c r="F5" s="955"/>
      <c r="G5" s="955"/>
      <c r="H5" s="955"/>
      <c r="I5" s="955" t="s">
        <v>1461</v>
      </c>
      <c r="J5" s="956"/>
    </row>
    <row r="6" spans="1:10" s="664" customFormat="1" ht="8.1" customHeight="1" thickBot="1">
      <c r="A6" s="1337"/>
      <c r="B6" s="1337"/>
      <c r="C6" s="1337"/>
      <c r="D6" s="1337"/>
      <c r="E6" s="1337"/>
      <c r="F6" s="1337"/>
      <c r="G6" s="1337"/>
      <c r="H6" s="1337"/>
      <c r="I6" s="1337"/>
      <c r="J6" s="985"/>
    </row>
    <row r="7" spans="1:10" s="663" customFormat="1" ht="15" customHeight="1">
      <c r="A7" s="1350" t="s">
        <v>398</v>
      </c>
      <c r="B7" s="1351" t="s">
        <v>2227</v>
      </c>
      <c r="C7" s="1351" t="s">
        <v>1020</v>
      </c>
      <c r="D7" s="1351" t="s">
        <v>2156</v>
      </c>
      <c r="E7" s="1351" t="s">
        <v>136</v>
      </c>
      <c r="F7" s="1351" t="s">
        <v>214</v>
      </c>
      <c r="G7" s="1351" t="s">
        <v>2157</v>
      </c>
      <c r="H7" s="1351" t="s">
        <v>1022</v>
      </c>
      <c r="I7" s="1351" t="s">
        <v>1023</v>
      </c>
      <c r="J7" s="2056" t="s">
        <v>677</v>
      </c>
    </row>
    <row r="8" spans="1:10" ht="15" customHeight="1">
      <c r="A8" s="2068" t="s">
        <v>2149</v>
      </c>
      <c r="B8" s="1210">
        <f>SUM(B9:B11)</f>
        <v>0</v>
      </c>
      <c r="C8" s="1210">
        <f t="shared" ref="C8:I8" si="0">SUM(C9:C11)</f>
        <v>0</v>
      </c>
      <c r="D8" s="1210">
        <f t="shared" si="0"/>
        <v>0</v>
      </c>
      <c r="E8" s="1210">
        <f t="shared" si="0"/>
        <v>0</v>
      </c>
      <c r="F8" s="1210">
        <f t="shared" si="0"/>
        <v>0</v>
      </c>
      <c r="G8" s="1210">
        <f t="shared" si="0"/>
        <v>0</v>
      </c>
      <c r="H8" s="1210">
        <f t="shared" si="0"/>
        <v>0</v>
      </c>
      <c r="I8" s="1210">
        <f t="shared" si="0"/>
        <v>0</v>
      </c>
      <c r="J8" s="1034"/>
    </row>
    <row r="9" spans="1:10" ht="15" customHeight="1">
      <c r="A9" s="2068" t="s">
        <v>2150</v>
      </c>
      <c r="B9" s="888"/>
      <c r="C9" s="1209"/>
      <c r="D9" s="1210">
        <f t="shared" ref="D9:D23" si="1">B9+C9</f>
        <v>0</v>
      </c>
      <c r="E9" s="888"/>
      <c r="F9" s="888"/>
      <c r="G9" s="67">
        <f t="shared" ref="G9:G19" si="2">B9+E9-F9</f>
        <v>0</v>
      </c>
      <c r="H9" s="1209"/>
      <c r="I9" s="1210">
        <f t="shared" ref="I9:I23" si="3">G9+H9</f>
        <v>0</v>
      </c>
      <c r="J9" s="1034"/>
    </row>
    <row r="10" spans="1:10" ht="15" customHeight="1">
      <c r="A10" s="2068" t="s">
        <v>2641</v>
      </c>
      <c r="B10" s="888"/>
      <c r="C10" s="1209"/>
      <c r="D10" s="1210">
        <f t="shared" si="1"/>
        <v>0</v>
      </c>
      <c r="E10" s="888"/>
      <c r="F10" s="888"/>
      <c r="G10" s="67">
        <f t="shared" si="2"/>
        <v>0</v>
      </c>
      <c r="H10" s="1209"/>
      <c r="I10" s="1210">
        <f t="shared" si="3"/>
        <v>0</v>
      </c>
      <c r="J10" s="1034"/>
    </row>
    <row r="11" spans="1:10" ht="15" customHeight="1">
      <c r="A11" s="2068" t="s">
        <v>2152</v>
      </c>
      <c r="B11" s="888"/>
      <c r="C11" s="1209"/>
      <c r="D11" s="1210">
        <f t="shared" si="1"/>
        <v>0</v>
      </c>
      <c r="E11" s="888"/>
      <c r="F11" s="888"/>
      <c r="G11" s="67">
        <f t="shared" si="2"/>
        <v>0</v>
      </c>
      <c r="H11" s="1209"/>
      <c r="I11" s="1210">
        <f t="shared" si="3"/>
        <v>0</v>
      </c>
      <c r="J11" s="1034"/>
    </row>
    <row r="12" spans="1:10" ht="15" customHeight="1">
      <c r="A12" s="2068" t="s">
        <v>2153</v>
      </c>
      <c r="B12" s="1210">
        <f>SUM(B13:B16)</f>
        <v>0</v>
      </c>
      <c r="C12" s="1210">
        <f t="shared" ref="C12" si="4">SUM(C13:C16)</f>
        <v>0</v>
      </c>
      <c r="D12" s="1210">
        <f t="shared" ref="D12" si="5">SUM(D13:D16)</f>
        <v>0</v>
      </c>
      <c r="E12" s="1210">
        <f t="shared" ref="E12" si="6">SUM(E13:E16)</f>
        <v>0</v>
      </c>
      <c r="F12" s="1210">
        <f t="shared" ref="F12" si="7">SUM(F13:F16)</f>
        <v>0</v>
      </c>
      <c r="G12" s="1210">
        <f t="shared" ref="G12" si="8">SUM(G13:G16)</f>
        <v>0</v>
      </c>
      <c r="H12" s="1210">
        <f t="shared" ref="H12" si="9">SUM(H13:H16)</f>
        <v>0</v>
      </c>
      <c r="I12" s="1210">
        <f t="shared" ref="I12" si="10">SUM(I13:I16)</f>
        <v>0</v>
      </c>
      <c r="J12" s="1034"/>
    </row>
    <row r="13" spans="1:10" ht="15" customHeight="1">
      <c r="A13" s="2068" t="s">
        <v>2150</v>
      </c>
      <c r="B13" s="888"/>
      <c r="C13" s="1209"/>
      <c r="D13" s="1210">
        <f t="shared" si="1"/>
        <v>0</v>
      </c>
      <c r="E13" s="888"/>
      <c r="F13" s="888"/>
      <c r="G13" s="67">
        <f t="shared" si="2"/>
        <v>0</v>
      </c>
      <c r="H13" s="1209"/>
      <c r="I13" s="1210">
        <f t="shared" si="3"/>
        <v>0</v>
      </c>
      <c r="J13" s="1034"/>
    </row>
    <row r="14" spans="1:10" ht="15" customHeight="1">
      <c r="A14" s="2068" t="s">
        <v>2642</v>
      </c>
      <c r="B14" s="888"/>
      <c r="C14" s="1209"/>
      <c r="D14" s="1210">
        <f t="shared" si="1"/>
        <v>0</v>
      </c>
      <c r="E14" s="888"/>
      <c r="F14" s="888"/>
      <c r="G14" s="67">
        <f t="shared" si="2"/>
        <v>0</v>
      </c>
      <c r="H14" s="1209"/>
      <c r="I14" s="1210">
        <f t="shared" si="3"/>
        <v>0</v>
      </c>
      <c r="J14" s="1034"/>
    </row>
    <row r="15" spans="1:10" ht="15" customHeight="1">
      <c r="A15" s="2068" t="s">
        <v>2152</v>
      </c>
      <c r="B15" s="888"/>
      <c r="C15" s="1209"/>
      <c r="D15" s="1210">
        <f t="shared" si="1"/>
        <v>0</v>
      </c>
      <c r="E15" s="888"/>
      <c r="F15" s="888"/>
      <c r="G15" s="67">
        <f t="shared" si="2"/>
        <v>0</v>
      </c>
      <c r="H15" s="1209"/>
      <c r="I15" s="1210">
        <f t="shared" si="3"/>
        <v>0</v>
      </c>
      <c r="J15" s="1034"/>
    </row>
    <row r="16" spans="1:10" ht="15" customHeight="1">
      <c r="A16" s="2068" t="s">
        <v>2154</v>
      </c>
      <c r="B16" s="1210">
        <f>SUM(B17:B19)</f>
        <v>0</v>
      </c>
      <c r="C16" s="1210">
        <f t="shared" ref="C16" si="11">SUM(C17:C19)</f>
        <v>0</v>
      </c>
      <c r="D16" s="1210">
        <f t="shared" ref="D16" si="12">SUM(D17:D19)</f>
        <v>0</v>
      </c>
      <c r="E16" s="1210">
        <f t="shared" ref="E16" si="13">SUM(E17:E19)</f>
        <v>0</v>
      </c>
      <c r="F16" s="1210">
        <f t="shared" ref="F16" si="14">SUM(F17:F19)</f>
        <v>0</v>
      </c>
      <c r="G16" s="1210">
        <f t="shared" ref="G16" si="15">SUM(G17:G19)</f>
        <v>0</v>
      </c>
      <c r="H16" s="1210">
        <f t="shared" ref="H16" si="16">SUM(H17:H19)</f>
        <v>0</v>
      </c>
      <c r="I16" s="1210">
        <f t="shared" ref="I16" si="17">SUM(I17:I19)</f>
        <v>0</v>
      </c>
      <c r="J16" s="1034"/>
    </row>
    <row r="17" spans="1:10" ht="15" customHeight="1">
      <c r="A17" s="2068" t="s">
        <v>2150</v>
      </c>
      <c r="B17" s="888"/>
      <c r="C17" s="1209"/>
      <c r="D17" s="1210">
        <f t="shared" si="1"/>
        <v>0</v>
      </c>
      <c r="E17" s="888"/>
      <c r="F17" s="888"/>
      <c r="G17" s="67">
        <f t="shared" si="2"/>
        <v>0</v>
      </c>
      <c r="H17" s="1209"/>
      <c r="I17" s="1210">
        <f t="shared" si="3"/>
        <v>0</v>
      </c>
      <c r="J17" s="1034"/>
    </row>
    <row r="18" spans="1:10" ht="15" customHeight="1">
      <c r="A18" s="2068" t="s">
        <v>2151</v>
      </c>
      <c r="B18" s="888"/>
      <c r="C18" s="1209"/>
      <c r="D18" s="1210">
        <f t="shared" si="1"/>
        <v>0</v>
      </c>
      <c r="E18" s="888"/>
      <c r="F18" s="888"/>
      <c r="G18" s="67">
        <f t="shared" si="2"/>
        <v>0</v>
      </c>
      <c r="H18" s="1209"/>
      <c r="I18" s="1210">
        <f t="shared" si="3"/>
        <v>0</v>
      </c>
      <c r="J18" s="1034"/>
    </row>
    <row r="19" spans="1:10" ht="15" customHeight="1">
      <c r="A19" s="2068" t="s">
        <v>2152</v>
      </c>
      <c r="B19" s="888"/>
      <c r="C19" s="1209"/>
      <c r="D19" s="1210">
        <f t="shared" si="1"/>
        <v>0</v>
      </c>
      <c r="E19" s="888"/>
      <c r="F19" s="888"/>
      <c r="G19" s="67">
        <f t="shared" si="2"/>
        <v>0</v>
      </c>
      <c r="H19" s="1209"/>
      <c r="I19" s="1210">
        <f t="shared" si="3"/>
        <v>0</v>
      </c>
      <c r="J19" s="1034"/>
    </row>
    <row r="20" spans="1:10" ht="15" customHeight="1">
      <c r="A20" s="2068" t="s">
        <v>2155</v>
      </c>
      <c r="B20" s="1210">
        <f>SUM(B21:B23)</f>
        <v>0</v>
      </c>
      <c r="C20" s="1210">
        <f>SUM(C21:C23)</f>
        <v>0</v>
      </c>
      <c r="D20" s="1210">
        <f>SUM(D21:D23)</f>
        <v>0</v>
      </c>
      <c r="E20" s="1210">
        <f>SUM(E21:E23)</f>
        <v>0</v>
      </c>
      <c r="F20" s="1210">
        <f t="shared" ref="F20" si="18">SUM(F21:F23)</f>
        <v>0</v>
      </c>
      <c r="G20" s="1210">
        <f>SUM(G21:G23)</f>
        <v>0</v>
      </c>
      <c r="H20" s="1210">
        <f>SUM(H21:H23)</f>
        <v>0</v>
      </c>
      <c r="I20" s="1210">
        <f t="shared" ref="I20" si="19">SUM(I21:I23)</f>
        <v>0</v>
      </c>
      <c r="J20" s="1034"/>
    </row>
    <row r="21" spans="1:10" ht="15" customHeight="1">
      <c r="A21" s="2068" t="s">
        <v>2150</v>
      </c>
      <c r="B21" s="1210">
        <f t="shared" ref="B21:C23" si="20">B9-B13-B17</f>
        <v>0</v>
      </c>
      <c r="C21" s="1210">
        <f t="shared" si="20"/>
        <v>0</v>
      </c>
      <c r="D21" s="1210">
        <f>B21+C21</f>
        <v>0</v>
      </c>
      <c r="E21" s="1210">
        <f t="shared" ref="E21:H23" si="21">E9-E13-E17</f>
        <v>0</v>
      </c>
      <c r="F21" s="1210">
        <f t="shared" si="21"/>
        <v>0</v>
      </c>
      <c r="G21" s="1210">
        <f t="shared" si="21"/>
        <v>0</v>
      </c>
      <c r="H21" s="1210">
        <f t="shared" si="21"/>
        <v>0</v>
      </c>
      <c r="I21" s="1210">
        <f>G21+H21</f>
        <v>0</v>
      </c>
      <c r="J21" s="1034"/>
    </row>
    <row r="22" spans="1:10" ht="15" customHeight="1">
      <c r="A22" s="2068" t="s">
        <v>2151</v>
      </c>
      <c r="B22" s="1210">
        <f t="shared" si="20"/>
        <v>0</v>
      </c>
      <c r="C22" s="1210">
        <f t="shared" si="20"/>
        <v>0</v>
      </c>
      <c r="D22" s="1210">
        <f t="shared" si="1"/>
        <v>0</v>
      </c>
      <c r="E22" s="1210">
        <f t="shared" si="21"/>
        <v>0</v>
      </c>
      <c r="F22" s="1210">
        <f t="shared" si="21"/>
        <v>0</v>
      </c>
      <c r="G22" s="1210">
        <f t="shared" si="21"/>
        <v>0</v>
      </c>
      <c r="H22" s="1210">
        <f t="shared" si="21"/>
        <v>0</v>
      </c>
      <c r="I22" s="1210">
        <f>G22+H22</f>
        <v>0</v>
      </c>
      <c r="J22" s="1034"/>
    </row>
    <row r="23" spans="1:10" ht="15" customHeight="1" thickBot="1">
      <c r="A23" s="2069" t="s">
        <v>2152</v>
      </c>
      <c r="B23" s="1490">
        <f t="shared" si="20"/>
        <v>0</v>
      </c>
      <c r="C23" s="1490">
        <f t="shared" si="20"/>
        <v>0</v>
      </c>
      <c r="D23" s="1490">
        <f t="shared" si="1"/>
        <v>0</v>
      </c>
      <c r="E23" s="1490">
        <f t="shared" si="21"/>
        <v>0</v>
      </c>
      <c r="F23" s="1490">
        <f t="shared" si="21"/>
        <v>0</v>
      </c>
      <c r="G23" s="1490">
        <f t="shared" si="21"/>
        <v>0</v>
      </c>
      <c r="H23" s="1490">
        <f t="shared" si="21"/>
        <v>0</v>
      </c>
      <c r="I23" s="1490">
        <f t="shared" si="3"/>
        <v>0</v>
      </c>
      <c r="J23" s="2070"/>
    </row>
    <row r="24" spans="1:10" ht="15" customHeight="1">
      <c r="A24" s="322" t="s">
        <v>178</v>
      </c>
    </row>
    <row r="25" spans="1:10" ht="15" customHeight="1">
      <c r="A25" s="322" t="s">
        <v>197</v>
      </c>
    </row>
  </sheetData>
  <sheetProtection autoFilter="0"/>
  <phoneticPr fontId="5" type="noConversion"/>
  <printOptions horizontalCentered="1"/>
  <pageMargins left="0.70866141732283472" right="0.70866141732283472" top="0.74803149606299213" bottom="0.74803149606299213" header="0.31496062992125984" footer="0.31496062992125984"/>
  <pageSetup paperSize="9" scale="98" fitToHeight="0" orientation="landscape" blackAndWhite="1" verticalDpi="1200" r:id="rId1"/>
  <headerFooter alignWithMargins="0"/>
  <legacyDrawingHF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0070C0"/>
    <pageSetUpPr fitToPage="1"/>
  </sheetPr>
  <dimension ref="A1:F105"/>
  <sheetViews>
    <sheetView showZeros="0" view="pageBreakPreview" zoomScaleSheetLayoutView="100" workbookViewId="0">
      <selection activeCell="I9" sqref="I9"/>
    </sheetView>
  </sheetViews>
  <sheetFormatPr defaultColWidth="9.140625" defaultRowHeight="12" customHeight="1"/>
  <cols>
    <col min="1" max="1" width="21.140625" style="322" customWidth="1"/>
    <col min="2" max="6" width="15.5703125" style="322" customWidth="1"/>
    <col min="7" max="16384" width="9.140625" style="322"/>
  </cols>
  <sheetData>
    <row r="1" spans="1:6" s="640" customFormat="1" ht="15" customHeight="1">
      <c r="A1" s="2691" t="str">
        <f>HYPERLINK("#资产表审定!A1","返回资产表审定")</f>
        <v>返回资产表审定</v>
      </c>
      <c r="B1" s="2692" t="str">
        <f>HYPERLINK("#资产表原报!A1","返回资产表原报")</f>
        <v>返回资产表原报</v>
      </c>
    </row>
    <row r="2" spans="1:6" s="675" customFormat="1" ht="30" customHeight="1">
      <c r="A2" s="652" t="s">
        <v>1256</v>
      </c>
      <c r="B2" s="674"/>
      <c r="C2" s="674"/>
      <c r="D2" s="674"/>
      <c r="E2" s="674"/>
      <c r="F2" s="674"/>
    </row>
    <row r="3" spans="1:6" s="664" customFormat="1" ht="11.25">
      <c r="A3" s="985"/>
      <c r="B3" s="985"/>
      <c r="C3" s="956"/>
      <c r="D3" s="956"/>
      <c r="E3" s="956"/>
      <c r="F3" s="944" t="str">
        <f>"单位："&amp;表头!$C$5</f>
        <v>单位：人民币元</v>
      </c>
    </row>
    <row r="4" spans="1:6" s="958" customFormat="1">
      <c r="A4" s="945" t="str">
        <f>"客户："&amp;表头!C3</f>
        <v>客户：</v>
      </c>
      <c r="B4" s="956"/>
      <c r="C4" s="948" t="str">
        <f>"编制人员："&amp;表头!$C$6</f>
        <v>编制人员：</v>
      </c>
      <c r="D4" s="955"/>
      <c r="E4" s="957" t="s">
        <v>1460</v>
      </c>
      <c r="F4" s="2026" t="s">
        <v>72</v>
      </c>
    </row>
    <row r="5" spans="1:6" s="958" customFormat="1" ht="11.25">
      <c r="A5" s="1155" t="str">
        <f>"报表截止日："&amp;TEXT(表头!C4,"yyyy-mm-dd")</f>
        <v>报表截止日：2019-12-31</v>
      </c>
      <c r="B5" s="956"/>
      <c r="C5" s="948" t="str">
        <f>"会计主管："&amp;表头!$C$7</f>
        <v>会计主管：</v>
      </c>
      <c r="D5" s="955"/>
      <c r="E5" s="957" t="s">
        <v>1461</v>
      </c>
      <c r="F5" s="955"/>
    </row>
    <row r="6" spans="1:6" s="664" customFormat="1" ht="8.1" customHeight="1" thickBot="1">
      <c r="A6" s="1337"/>
      <c r="B6" s="1337"/>
      <c r="C6" s="1337"/>
      <c r="D6" s="1337"/>
      <c r="E6" s="1337"/>
      <c r="F6" s="1337"/>
    </row>
    <row r="7" spans="1:6" s="663" customFormat="1" ht="15" customHeight="1">
      <c r="A7" s="1350" t="s">
        <v>138</v>
      </c>
      <c r="B7" s="1351" t="s">
        <v>673</v>
      </c>
      <c r="C7" s="1351" t="s">
        <v>674</v>
      </c>
      <c r="D7" s="1351" t="s">
        <v>675</v>
      </c>
      <c r="E7" s="1351" t="s">
        <v>17</v>
      </c>
      <c r="F7" s="1353" t="s">
        <v>6</v>
      </c>
    </row>
    <row r="8" spans="1:6" ht="15" customHeight="1">
      <c r="A8" s="1452" t="s">
        <v>678</v>
      </c>
      <c r="B8" s="33"/>
      <c r="C8" s="33"/>
      <c r="D8" s="33"/>
      <c r="E8" s="33"/>
      <c r="F8" s="232"/>
    </row>
    <row r="9" spans="1:6" ht="15" customHeight="1">
      <c r="A9" s="1452" t="s">
        <v>679</v>
      </c>
      <c r="B9" s="321"/>
      <c r="C9" s="321"/>
      <c r="D9" s="321"/>
      <c r="E9" s="335"/>
      <c r="F9" s="232">
        <f t="shared" ref="F9:F38" si="0">SUM(B9:E9)</f>
        <v>0</v>
      </c>
    </row>
    <row r="10" spans="1:6" ht="15" customHeight="1">
      <c r="A10" s="1452" t="s">
        <v>1721</v>
      </c>
      <c r="B10" s="79">
        <f>SUM(B11:B13)</f>
        <v>0</v>
      </c>
      <c r="C10" s="79">
        <f>SUM(C11:C13)</f>
        <v>0</v>
      </c>
      <c r="D10" s="79">
        <f>SUM(D11:D13)</f>
        <v>0</v>
      </c>
      <c r="E10" s="79">
        <f>SUM(E11:E13)</f>
        <v>0</v>
      </c>
      <c r="F10" s="232">
        <f t="shared" si="0"/>
        <v>0</v>
      </c>
    </row>
    <row r="11" spans="1:6" ht="15" customHeight="1">
      <c r="A11" s="1452" t="s">
        <v>680</v>
      </c>
      <c r="B11" s="321"/>
      <c r="C11" s="321"/>
      <c r="D11" s="321"/>
      <c r="E11" s="335"/>
      <c r="F11" s="232">
        <f t="shared" si="0"/>
        <v>0</v>
      </c>
    </row>
    <row r="12" spans="1:6" ht="15" customHeight="1">
      <c r="A12" s="1452" t="s">
        <v>681</v>
      </c>
      <c r="B12" s="321"/>
      <c r="C12" s="321"/>
      <c r="D12" s="321"/>
      <c r="E12" s="335"/>
      <c r="F12" s="232">
        <f t="shared" si="0"/>
        <v>0</v>
      </c>
    </row>
    <row r="13" spans="1:6" ht="15" customHeight="1">
      <c r="A13" s="1452" t="s">
        <v>676</v>
      </c>
      <c r="B13" s="321"/>
      <c r="C13" s="321"/>
      <c r="D13" s="321"/>
      <c r="E13" s="335"/>
      <c r="F13" s="232">
        <f t="shared" si="0"/>
        <v>0</v>
      </c>
    </row>
    <row r="14" spans="1:6" ht="15" customHeight="1">
      <c r="A14" s="1452" t="s">
        <v>682</v>
      </c>
      <c r="B14" s="79">
        <f>SUM(B15:B16)</f>
        <v>0</v>
      </c>
      <c r="C14" s="79">
        <f>SUM(C15:C16)</f>
        <v>0</v>
      </c>
      <c r="D14" s="79">
        <f>SUM(D15:D16)</f>
        <v>0</v>
      </c>
      <c r="E14" s="79">
        <f>SUM(E15:E16)</f>
        <v>0</v>
      </c>
      <c r="F14" s="232">
        <f t="shared" si="0"/>
        <v>0</v>
      </c>
    </row>
    <row r="15" spans="1:6" ht="15" customHeight="1">
      <c r="A15" s="1452" t="s">
        <v>683</v>
      </c>
      <c r="B15" s="321"/>
      <c r="C15" s="321"/>
      <c r="D15" s="321"/>
      <c r="E15" s="335"/>
      <c r="F15" s="232">
        <f t="shared" si="0"/>
        <v>0</v>
      </c>
    </row>
    <row r="16" spans="1:6" ht="15" customHeight="1">
      <c r="A16" s="1452" t="s">
        <v>17</v>
      </c>
      <c r="B16" s="321"/>
      <c r="C16" s="321"/>
      <c r="D16" s="321"/>
      <c r="E16" s="335"/>
      <c r="F16" s="232">
        <f t="shared" si="0"/>
        <v>0</v>
      </c>
    </row>
    <row r="17" spans="1:6" ht="15" customHeight="1">
      <c r="A17" s="1452" t="s">
        <v>684</v>
      </c>
      <c r="B17" s="79">
        <f>B9+B10-B14</f>
        <v>0</v>
      </c>
      <c r="C17" s="79">
        <f>C9+C10-C14</f>
        <v>0</v>
      </c>
      <c r="D17" s="79">
        <f>D9+D10-D14</f>
        <v>0</v>
      </c>
      <c r="E17" s="79">
        <f>E9+E10-E14</f>
        <v>0</v>
      </c>
      <c r="F17" s="232">
        <f t="shared" si="0"/>
        <v>0</v>
      </c>
    </row>
    <row r="18" spans="1:6" ht="15" customHeight="1">
      <c r="A18" s="1452" t="s">
        <v>2413</v>
      </c>
      <c r="B18" s="33"/>
      <c r="C18" s="33"/>
      <c r="D18" s="33"/>
      <c r="E18" s="33"/>
      <c r="F18" s="232"/>
    </row>
    <row r="19" spans="1:6" ht="15" customHeight="1">
      <c r="A19" s="1452" t="s">
        <v>679</v>
      </c>
      <c r="B19" s="321"/>
      <c r="C19" s="321"/>
      <c r="D19" s="321"/>
      <c r="E19" s="335"/>
      <c r="F19" s="232">
        <f t="shared" si="0"/>
        <v>0</v>
      </c>
    </row>
    <row r="20" spans="1:6" ht="15" customHeight="1">
      <c r="A20" s="1452" t="s">
        <v>1721</v>
      </c>
      <c r="B20" s="79">
        <f>SUM(B21:B22)</f>
        <v>0</v>
      </c>
      <c r="C20" s="79">
        <f>SUM(C21:C22)</f>
        <v>0</v>
      </c>
      <c r="D20" s="79">
        <f>SUM(D21:D22)</f>
        <v>0</v>
      </c>
      <c r="E20" s="79">
        <f>SUM(E21:E22)</f>
        <v>0</v>
      </c>
      <c r="F20" s="232">
        <f t="shared" si="0"/>
        <v>0</v>
      </c>
    </row>
    <row r="21" spans="1:6" ht="15" customHeight="1">
      <c r="A21" s="1452" t="s">
        <v>685</v>
      </c>
      <c r="B21" s="321"/>
      <c r="C21" s="321"/>
      <c r="D21" s="321"/>
      <c r="E21" s="335"/>
      <c r="F21" s="232">
        <f t="shared" si="0"/>
        <v>0</v>
      </c>
    </row>
    <row r="22" spans="1:6" ht="15" customHeight="1">
      <c r="A22" s="1452" t="s">
        <v>686</v>
      </c>
      <c r="B22" s="321"/>
      <c r="C22" s="321"/>
      <c r="D22" s="321"/>
      <c r="E22" s="335"/>
      <c r="F22" s="232">
        <f t="shared" si="0"/>
        <v>0</v>
      </c>
    </row>
    <row r="23" spans="1:6" ht="15" customHeight="1">
      <c r="A23" s="1452" t="s">
        <v>682</v>
      </c>
      <c r="B23" s="79">
        <f>SUM(B24:B25)</f>
        <v>0</v>
      </c>
      <c r="C23" s="79">
        <f>SUM(C24:C25)</f>
        <v>0</v>
      </c>
      <c r="D23" s="79">
        <f>SUM(D24:D25)</f>
        <v>0</v>
      </c>
      <c r="E23" s="79">
        <f>SUM(E24:E25)</f>
        <v>0</v>
      </c>
      <c r="F23" s="232">
        <f t="shared" si="0"/>
        <v>0</v>
      </c>
    </row>
    <row r="24" spans="1:6" ht="15" customHeight="1">
      <c r="A24" s="1452" t="s">
        <v>683</v>
      </c>
      <c r="B24" s="321"/>
      <c r="C24" s="321"/>
      <c r="D24" s="321"/>
      <c r="E24" s="335"/>
      <c r="F24" s="232">
        <f t="shared" si="0"/>
        <v>0</v>
      </c>
    </row>
    <row r="25" spans="1:6" ht="15" customHeight="1">
      <c r="A25" s="1452" t="s">
        <v>17</v>
      </c>
      <c r="B25" s="321"/>
      <c r="C25" s="321"/>
      <c r="D25" s="321"/>
      <c r="E25" s="335"/>
      <c r="F25" s="232">
        <f t="shared" si="0"/>
        <v>0</v>
      </c>
    </row>
    <row r="26" spans="1:6" ht="15" customHeight="1">
      <c r="A26" s="1452" t="s">
        <v>687</v>
      </c>
      <c r="B26" s="79">
        <f>B19+B20-B23</f>
        <v>0</v>
      </c>
      <c r="C26" s="79">
        <f>C19+C20-C23</f>
        <v>0</v>
      </c>
      <c r="D26" s="79">
        <f>D19+D20-D23</f>
        <v>0</v>
      </c>
      <c r="E26" s="79">
        <f>E19+E20-E23</f>
        <v>0</v>
      </c>
      <c r="F26" s="232">
        <f t="shared" si="0"/>
        <v>0</v>
      </c>
    </row>
    <row r="27" spans="1:6" ht="15" customHeight="1">
      <c r="A27" s="1452" t="s">
        <v>629</v>
      </c>
      <c r="B27" s="33"/>
      <c r="C27" s="33"/>
      <c r="D27" s="33"/>
      <c r="E27" s="33"/>
      <c r="F27" s="232"/>
    </row>
    <row r="28" spans="1:6" ht="15" customHeight="1">
      <c r="A28" s="1452" t="s">
        <v>679</v>
      </c>
      <c r="B28" s="321"/>
      <c r="C28" s="321"/>
      <c r="D28" s="321"/>
      <c r="E28" s="335"/>
      <c r="F28" s="232">
        <f t="shared" si="0"/>
        <v>0</v>
      </c>
    </row>
    <row r="29" spans="1:6" ht="15" customHeight="1">
      <c r="A29" s="1452" t="s">
        <v>1721</v>
      </c>
      <c r="B29" s="79">
        <f>SUM(B30:B31)</f>
        <v>0</v>
      </c>
      <c r="C29" s="79">
        <f>SUM(C30:C31)</f>
        <v>0</v>
      </c>
      <c r="D29" s="79">
        <f>SUM(D30:D31)</f>
        <v>0</v>
      </c>
      <c r="E29" s="79">
        <f>SUM(E30:E31)</f>
        <v>0</v>
      </c>
      <c r="F29" s="232">
        <f t="shared" si="0"/>
        <v>0</v>
      </c>
    </row>
    <row r="30" spans="1:6" ht="15" customHeight="1">
      <c r="A30" s="1452" t="s">
        <v>685</v>
      </c>
      <c r="B30" s="321"/>
      <c r="C30" s="321"/>
      <c r="D30" s="321"/>
      <c r="E30" s="335"/>
      <c r="F30" s="232">
        <f t="shared" si="0"/>
        <v>0</v>
      </c>
    </row>
    <row r="31" spans="1:6" ht="15" customHeight="1">
      <c r="A31" s="1452" t="s">
        <v>676</v>
      </c>
      <c r="B31" s="321"/>
      <c r="C31" s="321"/>
      <c r="D31" s="321"/>
      <c r="E31" s="335"/>
      <c r="F31" s="232">
        <f t="shared" si="0"/>
        <v>0</v>
      </c>
    </row>
    <row r="32" spans="1:6" ht="15" customHeight="1">
      <c r="A32" s="1452" t="s">
        <v>688</v>
      </c>
      <c r="B32" s="79">
        <f>SUM(B33:B34)</f>
        <v>0</v>
      </c>
      <c r="C32" s="79">
        <f>SUM(C33:C34)</f>
        <v>0</v>
      </c>
      <c r="D32" s="79">
        <f>SUM(D33:D34)</f>
        <v>0</v>
      </c>
      <c r="E32" s="79">
        <f>SUM(E33:E34)</f>
        <v>0</v>
      </c>
      <c r="F32" s="232">
        <f t="shared" si="0"/>
        <v>0</v>
      </c>
    </row>
    <row r="33" spans="1:6" ht="15" customHeight="1">
      <c r="A33" s="1452" t="s">
        <v>683</v>
      </c>
      <c r="B33" s="321"/>
      <c r="C33" s="321"/>
      <c r="D33" s="321"/>
      <c r="E33" s="335"/>
      <c r="F33" s="232">
        <f t="shared" si="0"/>
        <v>0</v>
      </c>
    </row>
    <row r="34" spans="1:6" ht="15" customHeight="1">
      <c r="A34" s="1452" t="s">
        <v>17</v>
      </c>
      <c r="B34" s="321"/>
      <c r="C34" s="321"/>
      <c r="D34" s="321"/>
      <c r="E34" s="335"/>
      <c r="F34" s="232">
        <f t="shared" si="0"/>
        <v>0</v>
      </c>
    </row>
    <row r="35" spans="1:6" ht="15" customHeight="1">
      <c r="A35" s="1452" t="s">
        <v>687</v>
      </c>
      <c r="B35" s="79">
        <f>B28+B29-B32</f>
        <v>0</v>
      </c>
      <c r="C35" s="79">
        <f>C28+C29-C32</f>
        <v>0</v>
      </c>
      <c r="D35" s="79">
        <f>D28+D29-D32</f>
        <v>0</v>
      </c>
      <c r="E35" s="79">
        <f>E28+E29-E32</f>
        <v>0</v>
      </c>
      <c r="F35" s="232">
        <f t="shared" si="0"/>
        <v>0</v>
      </c>
    </row>
    <row r="36" spans="1:6" ht="15" customHeight="1">
      <c r="A36" s="1452" t="s">
        <v>630</v>
      </c>
      <c r="B36" s="227"/>
      <c r="C36" s="227"/>
      <c r="D36" s="227"/>
      <c r="E36" s="233"/>
      <c r="F36" s="232">
        <f t="shared" si="0"/>
        <v>0</v>
      </c>
    </row>
    <row r="37" spans="1:6" ht="15" customHeight="1">
      <c r="A37" s="1452" t="s">
        <v>689</v>
      </c>
      <c r="B37" s="57">
        <f>B17-B26-B35</f>
        <v>0</v>
      </c>
      <c r="C37" s="57">
        <f>C17-C26-C35</f>
        <v>0</v>
      </c>
      <c r="D37" s="57">
        <f>D17-D26-D35</f>
        <v>0</v>
      </c>
      <c r="E37" s="57">
        <f>E17-E26-E35</f>
        <v>0</v>
      </c>
      <c r="F37" s="232">
        <f t="shared" si="0"/>
        <v>0</v>
      </c>
    </row>
    <row r="38" spans="1:6" ht="15" customHeight="1">
      <c r="A38" s="1452" t="s">
        <v>690</v>
      </c>
      <c r="B38" s="57">
        <f>B9-B19-B28</f>
        <v>0</v>
      </c>
      <c r="C38" s="57">
        <f>C9-C19-C28</f>
        <v>0</v>
      </c>
      <c r="D38" s="57">
        <f>D9-D19-D28</f>
        <v>0</v>
      </c>
      <c r="E38" s="57">
        <f>E9-E19-E28</f>
        <v>0</v>
      </c>
      <c r="F38" s="232">
        <f t="shared" si="0"/>
        <v>0</v>
      </c>
    </row>
    <row r="39" spans="1:6" ht="15" customHeight="1">
      <c r="A39" s="3009" t="s">
        <v>2162</v>
      </c>
      <c r="B39" s="3010"/>
      <c r="C39" s="3010"/>
      <c r="D39" s="3010"/>
      <c r="E39" s="3010"/>
      <c r="F39" s="3011"/>
    </row>
    <row r="40" spans="1:6" ht="15" customHeight="1">
      <c r="A40" s="1452" t="s">
        <v>678</v>
      </c>
      <c r="B40" s="33"/>
      <c r="C40" s="33"/>
      <c r="D40" s="33"/>
      <c r="E40" s="33"/>
      <c r="F40" s="232"/>
    </row>
    <row r="41" spans="1:6" ht="15" customHeight="1">
      <c r="A41" s="1452" t="s">
        <v>679</v>
      </c>
      <c r="B41" s="518"/>
      <c r="C41" s="518"/>
      <c r="D41" s="518"/>
      <c r="E41" s="518"/>
      <c r="F41" s="232">
        <f t="shared" ref="F41:F49" si="1">SUM(B41:E41)</f>
        <v>0</v>
      </c>
    </row>
    <row r="42" spans="1:6" ht="15" customHeight="1">
      <c r="A42" s="1452" t="s">
        <v>1721</v>
      </c>
      <c r="B42" s="79">
        <f>SUM(B43:B45)</f>
        <v>0</v>
      </c>
      <c r="C42" s="79">
        <f>SUM(C43:C45)</f>
        <v>0</v>
      </c>
      <c r="D42" s="79">
        <f>SUM(D43:D45)</f>
        <v>0</v>
      </c>
      <c r="E42" s="79">
        <f>SUM(E43:E45)</f>
        <v>0</v>
      </c>
      <c r="F42" s="232">
        <f t="shared" si="1"/>
        <v>0</v>
      </c>
    </row>
    <row r="43" spans="1:6" ht="15" customHeight="1">
      <c r="A43" s="1452" t="s">
        <v>680</v>
      </c>
      <c r="B43" s="518"/>
      <c r="C43" s="518"/>
      <c r="D43" s="518"/>
      <c r="E43" s="518"/>
      <c r="F43" s="232">
        <f t="shared" si="1"/>
        <v>0</v>
      </c>
    </row>
    <row r="44" spans="1:6" ht="15" customHeight="1">
      <c r="A44" s="1452" t="s">
        <v>681</v>
      </c>
      <c r="B44" s="518"/>
      <c r="C44" s="518"/>
      <c r="D44" s="518"/>
      <c r="E44" s="518"/>
      <c r="F44" s="232">
        <f t="shared" si="1"/>
        <v>0</v>
      </c>
    </row>
    <row r="45" spans="1:6" ht="15" customHeight="1">
      <c r="A45" s="1452" t="s">
        <v>676</v>
      </c>
      <c r="B45" s="518"/>
      <c r="C45" s="518"/>
      <c r="D45" s="518"/>
      <c r="E45" s="518"/>
      <c r="F45" s="232">
        <f t="shared" si="1"/>
        <v>0</v>
      </c>
    </row>
    <row r="46" spans="1:6" ht="15" customHeight="1">
      <c r="A46" s="1452" t="s">
        <v>682</v>
      </c>
      <c r="B46" s="79">
        <f>SUM(B47:B48)</f>
        <v>0</v>
      </c>
      <c r="C46" s="79">
        <f>SUM(C47:C48)</f>
        <v>0</v>
      </c>
      <c r="D46" s="79">
        <f>SUM(D47:D48)</f>
        <v>0</v>
      </c>
      <c r="E46" s="79">
        <f>SUM(E47:E48)</f>
        <v>0</v>
      </c>
      <c r="F46" s="232">
        <f t="shared" si="1"/>
        <v>0</v>
      </c>
    </row>
    <row r="47" spans="1:6" ht="15" customHeight="1">
      <c r="A47" s="1452" t="s">
        <v>683</v>
      </c>
      <c r="B47" s="518"/>
      <c r="C47" s="518"/>
      <c r="D47" s="518"/>
      <c r="E47" s="518"/>
      <c r="F47" s="232">
        <f t="shared" si="1"/>
        <v>0</v>
      </c>
    </row>
    <row r="48" spans="1:6" ht="15" customHeight="1">
      <c r="A48" s="1452" t="s">
        <v>17</v>
      </c>
      <c r="B48" s="518"/>
      <c r="C48" s="518"/>
      <c r="D48" s="518"/>
      <c r="E48" s="518"/>
      <c r="F48" s="232">
        <f t="shared" si="1"/>
        <v>0</v>
      </c>
    </row>
    <row r="49" spans="1:6" ht="15" customHeight="1">
      <c r="A49" s="1452" t="s">
        <v>684</v>
      </c>
      <c r="B49" s="79">
        <f>B41+B42-B46</f>
        <v>0</v>
      </c>
      <c r="C49" s="79">
        <f>C41+C42-C46</f>
        <v>0</v>
      </c>
      <c r="D49" s="79">
        <f>D41+D42-D46</f>
        <v>0</v>
      </c>
      <c r="E49" s="79">
        <f>E41+E42-E46</f>
        <v>0</v>
      </c>
      <c r="F49" s="232">
        <f t="shared" si="1"/>
        <v>0</v>
      </c>
    </row>
    <row r="50" spans="1:6" ht="15" customHeight="1">
      <c r="A50" s="1452" t="s">
        <v>640</v>
      </c>
      <c r="B50" s="33"/>
      <c r="C50" s="33"/>
      <c r="D50" s="33"/>
      <c r="E50" s="33"/>
      <c r="F50" s="232"/>
    </row>
    <row r="51" spans="1:6" ht="15" customHeight="1">
      <c r="A51" s="1452" t="s">
        <v>679</v>
      </c>
      <c r="B51" s="518"/>
      <c r="C51" s="518"/>
      <c r="D51" s="518"/>
      <c r="E51" s="518"/>
      <c r="F51" s="232">
        <f t="shared" ref="F51:F58" si="2">SUM(B51:E51)</f>
        <v>0</v>
      </c>
    </row>
    <row r="52" spans="1:6" ht="15" customHeight="1">
      <c r="A52" s="1452" t="s">
        <v>1721</v>
      </c>
      <c r="B52" s="79">
        <f>SUM(B53:B54)</f>
        <v>0</v>
      </c>
      <c r="C52" s="79">
        <f>SUM(C53:C54)</f>
        <v>0</v>
      </c>
      <c r="D52" s="79">
        <f>SUM(D53:D54)</f>
        <v>0</v>
      </c>
      <c r="E52" s="79">
        <f>SUM(E53:E54)</f>
        <v>0</v>
      </c>
      <c r="F52" s="232">
        <f t="shared" si="2"/>
        <v>0</v>
      </c>
    </row>
    <row r="53" spans="1:6" ht="15" customHeight="1">
      <c r="A53" s="1452" t="s">
        <v>685</v>
      </c>
      <c r="B53" s="518"/>
      <c r="C53" s="518"/>
      <c r="D53" s="518"/>
      <c r="E53" s="518"/>
      <c r="F53" s="232">
        <f t="shared" si="2"/>
        <v>0</v>
      </c>
    </row>
    <row r="54" spans="1:6" ht="15" customHeight="1">
      <c r="A54" s="1452" t="s">
        <v>686</v>
      </c>
      <c r="B54" s="518"/>
      <c r="C54" s="518"/>
      <c r="D54" s="518"/>
      <c r="E54" s="518"/>
      <c r="F54" s="232">
        <f t="shared" si="2"/>
        <v>0</v>
      </c>
    </row>
    <row r="55" spans="1:6" ht="15" customHeight="1">
      <c r="A55" s="1452" t="s">
        <v>682</v>
      </c>
      <c r="B55" s="79">
        <f>SUM(B56:B57)</f>
        <v>0</v>
      </c>
      <c r="C55" s="79">
        <f>SUM(C56:C57)</f>
        <v>0</v>
      </c>
      <c r="D55" s="79">
        <f>SUM(D56:D57)</f>
        <v>0</v>
      </c>
      <c r="E55" s="79">
        <f>SUM(E56:E57)</f>
        <v>0</v>
      </c>
      <c r="F55" s="232">
        <f t="shared" si="2"/>
        <v>0</v>
      </c>
    </row>
    <row r="56" spans="1:6" ht="15" customHeight="1">
      <c r="A56" s="1452" t="s">
        <v>683</v>
      </c>
      <c r="B56" s="518"/>
      <c r="C56" s="518"/>
      <c r="D56" s="518"/>
      <c r="E56" s="518"/>
      <c r="F56" s="232">
        <f t="shared" si="2"/>
        <v>0</v>
      </c>
    </row>
    <row r="57" spans="1:6" ht="15" customHeight="1">
      <c r="A57" s="1452" t="s">
        <v>17</v>
      </c>
      <c r="B57" s="518"/>
      <c r="C57" s="518"/>
      <c r="D57" s="518"/>
      <c r="E57" s="518"/>
      <c r="F57" s="232">
        <f t="shared" si="2"/>
        <v>0</v>
      </c>
    </row>
    <row r="58" spans="1:6" ht="15" customHeight="1">
      <c r="A58" s="1452" t="s">
        <v>687</v>
      </c>
      <c r="B58" s="79">
        <f>B51+B52-B55</f>
        <v>0</v>
      </c>
      <c r="C58" s="79">
        <f>C51+C52-C55</f>
        <v>0</v>
      </c>
      <c r="D58" s="79">
        <f>D51+D52-D55</f>
        <v>0</v>
      </c>
      <c r="E58" s="79">
        <f>E51+E52-E55</f>
        <v>0</v>
      </c>
      <c r="F58" s="232">
        <f t="shared" si="2"/>
        <v>0</v>
      </c>
    </row>
    <row r="59" spans="1:6" ht="15" customHeight="1">
      <c r="A59" s="1452" t="s">
        <v>629</v>
      </c>
      <c r="B59" s="33"/>
      <c r="C59" s="33"/>
      <c r="D59" s="33"/>
      <c r="E59" s="33"/>
      <c r="F59" s="232"/>
    </row>
    <row r="60" spans="1:6" ht="15" customHeight="1">
      <c r="A60" s="1452" t="s">
        <v>679</v>
      </c>
      <c r="B60" s="518"/>
      <c r="C60" s="518"/>
      <c r="D60" s="518"/>
      <c r="E60" s="518"/>
      <c r="F60" s="232">
        <f t="shared" ref="F60:F70" si="3">SUM(B60:E60)</f>
        <v>0</v>
      </c>
    </row>
    <row r="61" spans="1:6" ht="15" customHeight="1">
      <c r="A61" s="1452" t="s">
        <v>1721</v>
      </c>
      <c r="B61" s="79">
        <f>SUM(B62:B63)</f>
        <v>0</v>
      </c>
      <c r="C61" s="79">
        <f>SUM(C62:C63)</f>
        <v>0</v>
      </c>
      <c r="D61" s="79">
        <f>SUM(D62:D63)</f>
        <v>0</v>
      </c>
      <c r="E61" s="79">
        <f>SUM(E62:E63)</f>
        <v>0</v>
      </c>
      <c r="F61" s="232">
        <f t="shared" si="3"/>
        <v>0</v>
      </c>
    </row>
    <row r="62" spans="1:6" ht="15" customHeight="1">
      <c r="A62" s="1452" t="s">
        <v>685</v>
      </c>
      <c r="B62" s="518"/>
      <c r="C62" s="518"/>
      <c r="D62" s="518"/>
      <c r="E62" s="518"/>
      <c r="F62" s="232">
        <f t="shared" si="3"/>
        <v>0</v>
      </c>
    </row>
    <row r="63" spans="1:6" ht="15" customHeight="1">
      <c r="A63" s="1452" t="s">
        <v>676</v>
      </c>
      <c r="B63" s="518"/>
      <c r="C63" s="518"/>
      <c r="D63" s="518"/>
      <c r="E63" s="518"/>
      <c r="F63" s="232">
        <f t="shared" si="3"/>
        <v>0</v>
      </c>
    </row>
    <row r="64" spans="1:6" ht="15" customHeight="1">
      <c r="A64" s="1452" t="s">
        <v>688</v>
      </c>
      <c r="B64" s="79">
        <f>SUM(B65:B66)</f>
        <v>0</v>
      </c>
      <c r="C64" s="79">
        <f>SUM(C65:C66)</f>
        <v>0</v>
      </c>
      <c r="D64" s="79">
        <f>SUM(D65:D66)</f>
        <v>0</v>
      </c>
      <c r="E64" s="79">
        <f>SUM(E65:E66)</f>
        <v>0</v>
      </c>
      <c r="F64" s="232">
        <f t="shared" si="3"/>
        <v>0</v>
      </c>
    </row>
    <row r="65" spans="1:6" ht="15" customHeight="1">
      <c r="A65" s="1452" t="s">
        <v>683</v>
      </c>
      <c r="B65" s="518"/>
      <c r="C65" s="518"/>
      <c r="D65" s="518"/>
      <c r="E65" s="518"/>
      <c r="F65" s="232">
        <f t="shared" si="3"/>
        <v>0</v>
      </c>
    </row>
    <row r="66" spans="1:6" ht="15" customHeight="1">
      <c r="A66" s="1452" t="s">
        <v>17</v>
      </c>
      <c r="B66" s="518"/>
      <c r="C66" s="518"/>
      <c r="D66" s="518"/>
      <c r="E66" s="518"/>
      <c r="F66" s="232">
        <f t="shared" si="3"/>
        <v>0</v>
      </c>
    </row>
    <row r="67" spans="1:6" ht="15" customHeight="1">
      <c r="A67" s="1452" t="s">
        <v>687</v>
      </c>
      <c r="B67" s="79">
        <f>B60+B61-B64</f>
        <v>0</v>
      </c>
      <c r="C67" s="79">
        <f>C60+C61-C64</f>
        <v>0</v>
      </c>
      <c r="D67" s="79">
        <f>D60+D61-D64</f>
        <v>0</v>
      </c>
      <c r="E67" s="79">
        <f>E60+E61-E64</f>
        <v>0</v>
      </c>
      <c r="F67" s="232">
        <f t="shared" si="3"/>
        <v>0</v>
      </c>
    </row>
    <row r="68" spans="1:6" ht="15" customHeight="1">
      <c r="A68" s="1452" t="s">
        <v>630</v>
      </c>
      <c r="B68" s="227"/>
      <c r="C68" s="227"/>
      <c r="D68" s="227"/>
      <c r="E68" s="233"/>
      <c r="F68" s="232">
        <f t="shared" si="3"/>
        <v>0</v>
      </c>
    </row>
    <row r="69" spans="1:6" ht="15" customHeight="1">
      <c r="A69" s="1452" t="s">
        <v>689</v>
      </c>
      <c r="B69" s="57">
        <f>B49-B58-B67</f>
        <v>0</v>
      </c>
      <c r="C69" s="57">
        <f>C49-C58-C67</f>
        <v>0</v>
      </c>
      <c r="D69" s="57">
        <f>D49-D58-D67</f>
        <v>0</v>
      </c>
      <c r="E69" s="57">
        <f>E49-E58-E67</f>
        <v>0</v>
      </c>
      <c r="F69" s="232">
        <f t="shared" si="3"/>
        <v>0</v>
      </c>
    </row>
    <row r="70" spans="1:6" ht="15" customHeight="1">
      <c r="A70" s="1452" t="s">
        <v>690</v>
      </c>
      <c r="B70" s="57">
        <f>B41-B51-B60</f>
        <v>0</v>
      </c>
      <c r="C70" s="57">
        <f>C41-C51-C60</f>
        <v>0</v>
      </c>
      <c r="D70" s="57">
        <f>D41-D51-D60</f>
        <v>0</v>
      </c>
      <c r="E70" s="57">
        <f>E41-E51-E60</f>
        <v>0</v>
      </c>
      <c r="F70" s="232">
        <f t="shared" si="3"/>
        <v>0</v>
      </c>
    </row>
    <row r="71" spans="1:6" ht="15" customHeight="1">
      <c r="A71" s="3009" t="s">
        <v>2161</v>
      </c>
      <c r="B71" s="3010"/>
      <c r="C71" s="3010"/>
      <c r="D71" s="3010"/>
      <c r="E71" s="3010"/>
      <c r="F71" s="3011"/>
    </row>
    <row r="72" spans="1:6" ht="15" customHeight="1">
      <c r="A72" s="1452" t="s">
        <v>678</v>
      </c>
      <c r="B72" s="33"/>
      <c r="C72" s="33"/>
      <c r="D72" s="33"/>
      <c r="E72" s="33"/>
      <c r="F72" s="232"/>
    </row>
    <row r="73" spans="1:6" ht="15" customHeight="1">
      <c r="A73" s="1452" t="s">
        <v>679</v>
      </c>
      <c r="B73" s="79">
        <f>B9+B41</f>
        <v>0</v>
      </c>
      <c r="C73" s="79">
        <f t="shared" ref="C73:E73" si="4">C9+C41</f>
        <v>0</v>
      </c>
      <c r="D73" s="79">
        <f t="shared" si="4"/>
        <v>0</v>
      </c>
      <c r="E73" s="79">
        <f t="shared" si="4"/>
        <v>0</v>
      </c>
      <c r="F73" s="232">
        <f t="shared" ref="F73:F81" si="5">SUM(B73:E73)</f>
        <v>0</v>
      </c>
    </row>
    <row r="74" spans="1:6" ht="15" customHeight="1">
      <c r="A74" s="1452" t="s">
        <v>1721</v>
      </c>
      <c r="B74" s="79">
        <f>SUM(B75:B77)</f>
        <v>0</v>
      </c>
      <c r="C74" s="79">
        <f>SUM(C75:C77)</f>
        <v>0</v>
      </c>
      <c r="D74" s="79">
        <f>SUM(D75:D77)</f>
        <v>0</v>
      </c>
      <c r="E74" s="79">
        <f>SUM(E75:E77)</f>
        <v>0</v>
      </c>
      <c r="F74" s="232">
        <f t="shared" si="5"/>
        <v>0</v>
      </c>
    </row>
    <row r="75" spans="1:6" ht="15" customHeight="1">
      <c r="A75" s="1452" t="s">
        <v>680</v>
      </c>
      <c r="B75" s="79">
        <f t="shared" ref="B75:E75" si="6">B11+B43</f>
        <v>0</v>
      </c>
      <c r="C75" s="79">
        <f t="shared" si="6"/>
        <v>0</v>
      </c>
      <c r="D75" s="79">
        <f t="shared" si="6"/>
        <v>0</v>
      </c>
      <c r="E75" s="79">
        <f t="shared" si="6"/>
        <v>0</v>
      </c>
      <c r="F75" s="232">
        <f t="shared" si="5"/>
        <v>0</v>
      </c>
    </row>
    <row r="76" spans="1:6" ht="15" customHeight="1">
      <c r="A76" s="1452" t="s">
        <v>681</v>
      </c>
      <c r="B76" s="79">
        <f t="shared" ref="B76:E76" si="7">B12+B44</f>
        <v>0</v>
      </c>
      <c r="C76" s="79">
        <f t="shared" si="7"/>
        <v>0</v>
      </c>
      <c r="D76" s="79">
        <f t="shared" si="7"/>
        <v>0</v>
      </c>
      <c r="E76" s="79">
        <f t="shared" si="7"/>
        <v>0</v>
      </c>
      <c r="F76" s="232">
        <f t="shared" si="5"/>
        <v>0</v>
      </c>
    </row>
    <row r="77" spans="1:6" ht="15" customHeight="1">
      <c r="A77" s="1452" t="s">
        <v>676</v>
      </c>
      <c r="B77" s="79">
        <f t="shared" ref="B77:E77" si="8">B13+B45</f>
        <v>0</v>
      </c>
      <c r="C77" s="79">
        <f t="shared" si="8"/>
        <v>0</v>
      </c>
      <c r="D77" s="79">
        <f t="shared" si="8"/>
        <v>0</v>
      </c>
      <c r="E77" s="79">
        <f t="shared" si="8"/>
        <v>0</v>
      </c>
      <c r="F77" s="232">
        <f t="shared" si="5"/>
        <v>0</v>
      </c>
    </row>
    <row r="78" spans="1:6" ht="15" customHeight="1">
      <c r="A78" s="1452" t="s">
        <v>682</v>
      </c>
      <c r="B78" s="79">
        <f>SUM(B79:B80)</f>
        <v>0</v>
      </c>
      <c r="C78" s="79">
        <f>SUM(C79:C80)</f>
        <v>0</v>
      </c>
      <c r="D78" s="79">
        <f>SUM(D79:D80)</f>
        <v>0</v>
      </c>
      <c r="E78" s="79">
        <f>SUM(E79:E80)</f>
        <v>0</v>
      </c>
      <c r="F78" s="232">
        <f t="shared" si="5"/>
        <v>0</v>
      </c>
    </row>
    <row r="79" spans="1:6" ht="15" customHeight="1">
      <c r="A79" s="1452" t="s">
        <v>683</v>
      </c>
      <c r="B79" s="79">
        <f t="shared" ref="B79:E79" si="9">B15+B47</f>
        <v>0</v>
      </c>
      <c r="C79" s="79">
        <f t="shared" si="9"/>
        <v>0</v>
      </c>
      <c r="D79" s="79">
        <f t="shared" si="9"/>
        <v>0</v>
      </c>
      <c r="E79" s="79">
        <f t="shared" si="9"/>
        <v>0</v>
      </c>
      <c r="F79" s="232">
        <f t="shared" si="5"/>
        <v>0</v>
      </c>
    </row>
    <row r="80" spans="1:6" ht="15" customHeight="1">
      <c r="A80" s="1452" t="s">
        <v>17</v>
      </c>
      <c r="B80" s="79">
        <f t="shared" ref="B80:E80" si="10">B16+B48</f>
        <v>0</v>
      </c>
      <c r="C80" s="79">
        <f t="shared" si="10"/>
        <v>0</v>
      </c>
      <c r="D80" s="79">
        <f t="shared" si="10"/>
        <v>0</v>
      </c>
      <c r="E80" s="79">
        <f t="shared" si="10"/>
        <v>0</v>
      </c>
      <c r="F80" s="232">
        <f t="shared" si="5"/>
        <v>0</v>
      </c>
    </row>
    <row r="81" spans="1:6" ht="15" customHeight="1">
      <c r="A81" s="1452" t="s">
        <v>684</v>
      </c>
      <c r="B81" s="79">
        <f>B73+B74-B78</f>
        <v>0</v>
      </c>
      <c r="C81" s="79">
        <f>C73+C74-C78</f>
        <v>0</v>
      </c>
      <c r="D81" s="79">
        <f>D73+D74-D78</f>
        <v>0</v>
      </c>
      <c r="E81" s="79">
        <f>E73+E74-E78</f>
        <v>0</v>
      </c>
      <c r="F81" s="232">
        <f t="shared" si="5"/>
        <v>0</v>
      </c>
    </row>
    <row r="82" spans="1:6" ht="15" customHeight="1">
      <c r="A82" s="1452" t="s">
        <v>640</v>
      </c>
      <c r="B82" s="79"/>
      <c r="C82" s="79"/>
      <c r="D82" s="79"/>
      <c r="E82" s="79"/>
      <c r="F82" s="232"/>
    </row>
    <row r="83" spans="1:6" ht="15" customHeight="1">
      <c r="A83" s="1452" t="s">
        <v>679</v>
      </c>
      <c r="B83" s="79">
        <f>B19+B51</f>
        <v>0</v>
      </c>
      <c r="C83" s="79">
        <f t="shared" ref="C83:E83" si="11">C19+C51</f>
        <v>0</v>
      </c>
      <c r="D83" s="79">
        <f t="shared" si="11"/>
        <v>0</v>
      </c>
      <c r="E83" s="79">
        <f t="shared" si="11"/>
        <v>0</v>
      </c>
      <c r="F83" s="232">
        <f t="shared" ref="F83:F90" si="12">SUM(B83:E83)</f>
        <v>0</v>
      </c>
    </row>
    <row r="84" spans="1:6" ht="15" customHeight="1">
      <c r="A84" s="1452" t="s">
        <v>1721</v>
      </c>
      <c r="B84" s="79">
        <f>SUM(B85:B86)</f>
        <v>0</v>
      </c>
      <c r="C84" s="79">
        <f>SUM(C85:C86)</f>
        <v>0</v>
      </c>
      <c r="D84" s="79">
        <f>SUM(D85:D86)</f>
        <v>0</v>
      </c>
      <c r="E84" s="79">
        <f>SUM(E85:E86)</f>
        <v>0</v>
      </c>
      <c r="F84" s="232">
        <f t="shared" si="12"/>
        <v>0</v>
      </c>
    </row>
    <row r="85" spans="1:6" ht="15" customHeight="1">
      <c r="A85" s="1452" t="s">
        <v>685</v>
      </c>
      <c r="B85" s="79">
        <f t="shared" ref="B85:E85" si="13">B21+B53</f>
        <v>0</v>
      </c>
      <c r="C85" s="79">
        <f t="shared" si="13"/>
        <v>0</v>
      </c>
      <c r="D85" s="79">
        <f t="shared" si="13"/>
        <v>0</v>
      </c>
      <c r="E85" s="79">
        <f t="shared" si="13"/>
        <v>0</v>
      </c>
      <c r="F85" s="232">
        <f t="shared" si="12"/>
        <v>0</v>
      </c>
    </row>
    <row r="86" spans="1:6" ht="15" customHeight="1">
      <c r="A86" s="1452" t="s">
        <v>686</v>
      </c>
      <c r="B86" s="79">
        <f t="shared" ref="B86:E86" si="14">B22+B54</f>
        <v>0</v>
      </c>
      <c r="C86" s="79">
        <f t="shared" si="14"/>
        <v>0</v>
      </c>
      <c r="D86" s="79">
        <f t="shared" si="14"/>
        <v>0</v>
      </c>
      <c r="E86" s="79">
        <f t="shared" si="14"/>
        <v>0</v>
      </c>
      <c r="F86" s="232">
        <f t="shared" si="12"/>
        <v>0</v>
      </c>
    </row>
    <row r="87" spans="1:6" ht="15" customHeight="1">
      <c r="A87" s="1452" t="s">
        <v>682</v>
      </c>
      <c r="B87" s="79">
        <f>SUM(B88:B89)</f>
        <v>0</v>
      </c>
      <c r="C87" s="79">
        <f>SUM(C88:C89)</f>
        <v>0</v>
      </c>
      <c r="D87" s="79">
        <f>SUM(D88:D89)</f>
        <v>0</v>
      </c>
      <c r="E87" s="79">
        <f>SUM(E88:E89)</f>
        <v>0</v>
      </c>
      <c r="F87" s="232">
        <f t="shared" si="12"/>
        <v>0</v>
      </c>
    </row>
    <row r="88" spans="1:6" ht="15" customHeight="1">
      <c r="A88" s="1452" t="s">
        <v>683</v>
      </c>
      <c r="B88" s="79">
        <f t="shared" ref="B88:E88" si="15">B24+B56</f>
        <v>0</v>
      </c>
      <c r="C88" s="79">
        <f t="shared" si="15"/>
        <v>0</v>
      </c>
      <c r="D88" s="79">
        <f t="shared" si="15"/>
        <v>0</v>
      </c>
      <c r="E88" s="79">
        <f t="shared" si="15"/>
        <v>0</v>
      </c>
      <c r="F88" s="232">
        <f t="shared" si="12"/>
        <v>0</v>
      </c>
    </row>
    <row r="89" spans="1:6" ht="15" customHeight="1">
      <c r="A89" s="1452" t="s">
        <v>17</v>
      </c>
      <c r="B89" s="79">
        <f t="shared" ref="B89:E89" si="16">B25+B57</f>
        <v>0</v>
      </c>
      <c r="C89" s="79">
        <f t="shared" si="16"/>
        <v>0</v>
      </c>
      <c r="D89" s="79">
        <f t="shared" si="16"/>
        <v>0</v>
      </c>
      <c r="E89" s="79">
        <f t="shared" si="16"/>
        <v>0</v>
      </c>
      <c r="F89" s="232">
        <f t="shared" si="12"/>
        <v>0</v>
      </c>
    </row>
    <row r="90" spans="1:6" ht="15" customHeight="1">
      <c r="A90" s="1452" t="s">
        <v>687</v>
      </c>
      <c r="B90" s="79">
        <f>B83+B84-B87</f>
        <v>0</v>
      </c>
      <c r="C90" s="79">
        <f>C83+C84-C87</f>
        <v>0</v>
      </c>
      <c r="D90" s="79">
        <f>D83+D84-D87</f>
        <v>0</v>
      </c>
      <c r="E90" s="79">
        <f>E83+E84-E87</f>
        <v>0</v>
      </c>
      <c r="F90" s="232">
        <f t="shared" si="12"/>
        <v>0</v>
      </c>
    </row>
    <row r="91" spans="1:6" ht="15" customHeight="1">
      <c r="A91" s="1452" t="s">
        <v>629</v>
      </c>
      <c r="B91" s="79"/>
      <c r="C91" s="79"/>
      <c r="D91" s="79"/>
      <c r="E91" s="79"/>
      <c r="F91" s="232"/>
    </row>
    <row r="92" spans="1:6" ht="15" customHeight="1">
      <c r="A92" s="1452" t="s">
        <v>679</v>
      </c>
      <c r="B92" s="79">
        <f>B28+B60</f>
        <v>0</v>
      </c>
      <c r="C92" s="79">
        <f t="shared" ref="C92:E92" si="17">C28+C60</f>
        <v>0</v>
      </c>
      <c r="D92" s="79">
        <f t="shared" si="17"/>
        <v>0</v>
      </c>
      <c r="E92" s="79">
        <f t="shared" si="17"/>
        <v>0</v>
      </c>
      <c r="F92" s="232">
        <f t="shared" ref="F92:F102" si="18">SUM(B92:E92)</f>
        <v>0</v>
      </c>
    </row>
    <row r="93" spans="1:6" ht="15" customHeight="1">
      <c r="A93" s="1452" t="s">
        <v>1721</v>
      </c>
      <c r="B93" s="79">
        <f>SUM(B94:B95)</f>
        <v>0</v>
      </c>
      <c r="C93" s="79">
        <f>SUM(C94:C95)</f>
        <v>0</v>
      </c>
      <c r="D93" s="79">
        <f>SUM(D94:D95)</f>
        <v>0</v>
      </c>
      <c r="E93" s="79">
        <f>SUM(E94:E95)</f>
        <v>0</v>
      </c>
      <c r="F93" s="232">
        <f t="shared" si="18"/>
        <v>0</v>
      </c>
    </row>
    <row r="94" spans="1:6" ht="15" customHeight="1">
      <c r="A94" s="1452" t="s">
        <v>685</v>
      </c>
      <c r="B94" s="79">
        <f t="shared" ref="B94:E94" si="19">B30+B62</f>
        <v>0</v>
      </c>
      <c r="C94" s="79">
        <f t="shared" si="19"/>
        <v>0</v>
      </c>
      <c r="D94" s="79">
        <f t="shared" si="19"/>
        <v>0</v>
      </c>
      <c r="E94" s="79">
        <f t="shared" si="19"/>
        <v>0</v>
      </c>
      <c r="F94" s="232">
        <f t="shared" si="18"/>
        <v>0</v>
      </c>
    </row>
    <row r="95" spans="1:6" ht="15" customHeight="1">
      <c r="A95" s="1452" t="s">
        <v>676</v>
      </c>
      <c r="B95" s="79">
        <f t="shared" ref="B95:E95" si="20">B31+B63</f>
        <v>0</v>
      </c>
      <c r="C95" s="79">
        <f t="shared" si="20"/>
        <v>0</v>
      </c>
      <c r="D95" s="79">
        <f t="shared" si="20"/>
        <v>0</v>
      </c>
      <c r="E95" s="79">
        <f t="shared" si="20"/>
        <v>0</v>
      </c>
      <c r="F95" s="232">
        <f t="shared" si="18"/>
        <v>0</v>
      </c>
    </row>
    <row r="96" spans="1:6" ht="15" customHeight="1">
      <c r="A96" s="1452" t="s">
        <v>688</v>
      </c>
      <c r="B96" s="79">
        <f>SUM(B97:B98)</f>
        <v>0</v>
      </c>
      <c r="C96" s="79">
        <f>SUM(C97:C98)</f>
        <v>0</v>
      </c>
      <c r="D96" s="79">
        <f>SUM(D97:D98)</f>
        <v>0</v>
      </c>
      <c r="E96" s="79">
        <f>SUM(E97:E98)</f>
        <v>0</v>
      </c>
      <c r="F96" s="232">
        <f t="shared" si="18"/>
        <v>0</v>
      </c>
    </row>
    <row r="97" spans="1:6" ht="15" customHeight="1">
      <c r="A97" s="1452" t="s">
        <v>683</v>
      </c>
      <c r="B97" s="79">
        <f t="shared" ref="B97:E97" si="21">B33+B65</f>
        <v>0</v>
      </c>
      <c r="C97" s="79">
        <f t="shared" si="21"/>
        <v>0</v>
      </c>
      <c r="D97" s="79">
        <f t="shared" si="21"/>
        <v>0</v>
      </c>
      <c r="E97" s="79">
        <f t="shared" si="21"/>
        <v>0</v>
      </c>
      <c r="F97" s="232">
        <f t="shared" si="18"/>
        <v>0</v>
      </c>
    </row>
    <row r="98" spans="1:6" ht="15" customHeight="1">
      <c r="A98" s="1452" t="s">
        <v>17</v>
      </c>
      <c r="B98" s="79">
        <f t="shared" ref="B98:E98" si="22">B34+B66</f>
        <v>0</v>
      </c>
      <c r="C98" s="79">
        <f t="shared" si="22"/>
        <v>0</v>
      </c>
      <c r="D98" s="79">
        <f t="shared" si="22"/>
        <v>0</v>
      </c>
      <c r="E98" s="79">
        <f t="shared" si="22"/>
        <v>0</v>
      </c>
      <c r="F98" s="232">
        <f t="shared" si="18"/>
        <v>0</v>
      </c>
    </row>
    <row r="99" spans="1:6" ht="15" customHeight="1">
      <c r="A99" s="1452" t="s">
        <v>687</v>
      </c>
      <c r="B99" s="79">
        <f>B92+B93-B96</f>
        <v>0</v>
      </c>
      <c r="C99" s="79">
        <f>C92+C93-C96</f>
        <v>0</v>
      </c>
      <c r="D99" s="79">
        <f>D92+D93-D96</f>
        <v>0</v>
      </c>
      <c r="E99" s="79">
        <f>E92+E93-E96</f>
        <v>0</v>
      </c>
      <c r="F99" s="232">
        <f t="shared" si="18"/>
        <v>0</v>
      </c>
    </row>
    <row r="100" spans="1:6" ht="15" customHeight="1">
      <c r="A100" s="1452" t="s">
        <v>630</v>
      </c>
      <c r="B100" s="79"/>
      <c r="C100" s="79"/>
      <c r="D100" s="79"/>
      <c r="E100" s="79"/>
      <c r="F100" s="232">
        <f t="shared" si="18"/>
        <v>0</v>
      </c>
    </row>
    <row r="101" spans="1:6" ht="15" customHeight="1">
      <c r="A101" s="1452" t="s">
        <v>689</v>
      </c>
      <c r="B101" s="79">
        <f>B81-B90-B99</f>
        <v>0</v>
      </c>
      <c r="C101" s="79">
        <f>C81-C90-C99</f>
        <v>0</v>
      </c>
      <c r="D101" s="79">
        <f>D81-D90-D99</f>
        <v>0</v>
      </c>
      <c r="E101" s="79">
        <f>E81-E90-E99</f>
        <v>0</v>
      </c>
      <c r="F101" s="232">
        <f t="shared" si="18"/>
        <v>0</v>
      </c>
    </row>
    <row r="102" spans="1:6" ht="15" customHeight="1">
      <c r="A102" s="1452" t="s">
        <v>690</v>
      </c>
      <c r="B102" s="79">
        <f>B73-B83-B92</f>
        <v>0</v>
      </c>
      <c r="C102" s="79">
        <f>C73-C83-C92</f>
        <v>0</v>
      </c>
      <c r="D102" s="79">
        <f>D73-D83-D92</f>
        <v>0</v>
      </c>
      <c r="E102" s="79">
        <f>E73-E83-E92</f>
        <v>0</v>
      </c>
      <c r="F102" s="232">
        <f t="shared" si="18"/>
        <v>0</v>
      </c>
    </row>
    <row r="103" spans="1:6" ht="15" customHeight="1" thickBot="1">
      <c r="A103" s="1390" t="s">
        <v>677</v>
      </c>
      <c r="B103" s="304"/>
      <c r="C103" s="304"/>
      <c r="D103" s="304"/>
      <c r="E103" s="336"/>
      <c r="F103" s="176"/>
    </row>
    <row r="104" spans="1:6" ht="15" customHeight="1">
      <c r="A104" s="322" t="s">
        <v>178</v>
      </c>
    </row>
    <row r="105" spans="1:6" ht="15" customHeight="1">
      <c r="A105" s="322" t="s">
        <v>197</v>
      </c>
    </row>
  </sheetData>
  <sheetProtection autoFilter="0"/>
  <mergeCells count="2">
    <mergeCell ref="A71:F71"/>
    <mergeCell ref="A39:F39"/>
  </mergeCells>
  <phoneticPr fontId="5" type="noConversion"/>
  <printOptions horizontalCentered="1"/>
  <pageMargins left="0.70866141732283472" right="0.70866141732283472" top="0.74803149606299213" bottom="0.74803149606299213" header="0.31496062992125984" footer="0.31496062992125984"/>
  <pageSetup paperSize="9" scale="98" fitToHeight="0" orientation="portrait" blackAndWhite="1" verticalDpi="1200" r:id="rId1"/>
  <headerFooter alignWithMargins="0"/>
  <rowBreaks count="2" manualBreakCount="2">
    <brk id="38" max="5" man="1"/>
    <brk id="70" max="5" man="1"/>
  </rowBreaks>
  <legacyDrawingHF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0070C0"/>
    <pageSetUpPr fitToPage="1"/>
  </sheetPr>
  <dimension ref="A1:J110"/>
  <sheetViews>
    <sheetView showZeros="0" view="pageBreakPreview" zoomScaleSheetLayoutView="100" workbookViewId="0">
      <selection activeCell="P38" sqref="P38"/>
    </sheetView>
  </sheetViews>
  <sheetFormatPr defaultColWidth="9.140625" defaultRowHeight="12" customHeight="1"/>
  <cols>
    <col min="1" max="1" width="25.7109375" style="322" customWidth="1"/>
    <col min="2" max="6" width="13.7109375" style="322" customWidth="1"/>
    <col min="7" max="7" width="15.42578125" style="322" customWidth="1"/>
    <col min="8" max="16384" width="9.140625" style="322"/>
  </cols>
  <sheetData>
    <row r="1" spans="1:7" s="640" customFormat="1" ht="15" customHeight="1">
      <c r="A1" s="2691" t="str">
        <f>HYPERLINK("#资产表审定!A1","返回资产表审定")</f>
        <v>返回资产表审定</v>
      </c>
      <c r="B1" s="2692" t="str">
        <f>HYPERLINK("#资产表原报!A1","返回资产表原报")</f>
        <v>返回资产表原报</v>
      </c>
    </row>
    <row r="2" spans="1:7" s="654" customFormat="1" ht="30" customHeight="1">
      <c r="A2" s="652" t="s">
        <v>1258</v>
      </c>
      <c r="B2" s="652"/>
      <c r="C2" s="652"/>
      <c r="D2" s="652"/>
      <c r="E2" s="652"/>
      <c r="F2" s="652"/>
      <c r="G2" s="652"/>
    </row>
    <row r="3" spans="1:7" s="664" customFormat="1" ht="11.25">
      <c r="A3" s="985"/>
      <c r="B3" s="1221"/>
      <c r="C3" s="1221"/>
      <c r="D3" s="1221"/>
      <c r="E3" s="1221"/>
      <c r="F3" s="956"/>
      <c r="G3" s="944" t="str">
        <f>"单位："&amp;表头!$C$5</f>
        <v>单位：人民币元</v>
      </c>
    </row>
    <row r="4" spans="1:7" s="958" customFormat="1" ht="20.100000000000001" customHeight="1">
      <c r="A4" s="1155" t="str">
        <f>"客户："&amp;表头!C3</f>
        <v>客户：</v>
      </c>
      <c r="B4" s="1221"/>
      <c r="C4" s="1221"/>
      <c r="D4" s="948" t="str">
        <f>"编制人员："&amp;表头!$C$6</f>
        <v>编制人员：</v>
      </c>
      <c r="E4" s="948"/>
      <c r="F4" s="957" t="s">
        <v>1460</v>
      </c>
      <c r="G4" s="2026" t="s">
        <v>71</v>
      </c>
    </row>
    <row r="5" spans="1:7" s="958" customFormat="1" ht="20.100000000000001" customHeight="1">
      <c r="A5" s="1155" t="str">
        <f>"报表截止日："&amp;TEXT(表头!C4,"yyyy-mm-dd")</f>
        <v>报表截止日：2019-12-31</v>
      </c>
      <c r="B5" s="1221"/>
      <c r="C5" s="1221"/>
      <c r="D5" s="948" t="str">
        <f>"会计主管："&amp;表头!$C$7</f>
        <v>会计主管：</v>
      </c>
      <c r="E5" s="948"/>
      <c r="F5" s="957" t="s">
        <v>1461</v>
      </c>
      <c r="G5" s="955"/>
    </row>
    <row r="6" spans="1:7" s="664" customFormat="1" ht="20.100000000000001" customHeight="1" thickBot="1">
      <c r="A6" s="1337"/>
      <c r="B6" s="1337"/>
      <c r="C6" s="1337"/>
      <c r="D6" s="1337"/>
      <c r="E6" s="1337"/>
      <c r="F6" s="1337"/>
      <c r="G6" s="1337"/>
    </row>
    <row r="7" spans="1:7" s="663" customFormat="1" ht="20.100000000000001" customHeight="1">
      <c r="A7" s="2403" t="s">
        <v>502</v>
      </c>
      <c r="B7" s="1392" t="s">
        <v>626</v>
      </c>
      <c r="C7" s="1392" t="s">
        <v>637</v>
      </c>
      <c r="D7" s="1392" t="s">
        <v>1705</v>
      </c>
      <c r="E7" s="1392" t="s">
        <v>1706</v>
      </c>
      <c r="F7" s="1392" t="s">
        <v>17</v>
      </c>
      <c r="G7" s="2122" t="s">
        <v>220</v>
      </c>
    </row>
    <row r="8" spans="1:7" ht="15" customHeight="1">
      <c r="A8" s="1438" t="s">
        <v>627</v>
      </c>
      <c r="B8" s="79"/>
      <c r="C8" s="79"/>
      <c r="D8" s="79"/>
      <c r="E8" s="79"/>
      <c r="F8" s="79"/>
      <c r="G8" s="232"/>
    </row>
    <row r="9" spans="1:7" ht="15" customHeight="1">
      <c r="A9" s="1439" t="s">
        <v>1672</v>
      </c>
      <c r="B9" s="1434"/>
      <c r="C9" s="1434"/>
      <c r="D9" s="1434"/>
      <c r="E9" s="1434"/>
      <c r="F9" s="1434"/>
      <c r="G9" s="230">
        <f>SUM(B9:F9)</f>
        <v>0</v>
      </c>
    </row>
    <row r="10" spans="1:7" ht="15" customHeight="1">
      <c r="A10" s="1439" t="s">
        <v>1673</v>
      </c>
      <c r="B10" s="125">
        <f>SUM(B11:B14)</f>
        <v>0</v>
      </c>
      <c r="C10" s="125">
        <f>SUM(C11:C14)</f>
        <v>0</v>
      </c>
      <c r="D10" s="125">
        <f>SUM(D11:D14)</f>
        <v>0</v>
      </c>
      <c r="E10" s="125">
        <f>SUM(E11:E14)</f>
        <v>0</v>
      </c>
      <c r="F10" s="125">
        <f>SUM(F11:F14)</f>
        <v>0</v>
      </c>
      <c r="G10" s="230">
        <f>SUM(B10:F10)</f>
        <v>0</v>
      </c>
    </row>
    <row r="11" spans="1:7" ht="15" customHeight="1">
      <c r="A11" s="2404" t="s">
        <v>1728</v>
      </c>
      <c r="B11" s="1434"/>
      <c r="C11" s="1434"/>
      <c r="D11" s="1434"/>
      <c r="E11" s="1434"/>
      <c r="F11" s="1434"/>
      <c r="G11" s="230">
        <f>SUM(B11:F11)</f>
        <v>0</v>
      </c>
    </row>
    <row r="12" spans="1:7" ht="15" customHeight="1">
      <c r="A12" s="2404" t="s">
        <v>1729</v>
      </c>
      <c r="B12" s="1434"/>
      <c r="C12" s="1434"/>
      <c r="D12" s="1434"/>
      <c r="E12" s="1434"/>
      <c r="F12" s="1434"/>
      <c r="G12" s="230">
        <f t="shared" ref="G12:G39" si="0">SUM(B12:F12)</f>
        <v>0</v>
      </c>
    </row>
    <row r="13" spans="1:7" ht="15" customHeight="1">
      <c r="A13" s="2404" t="s">
        <v>1730</v>
      </c>
      <c r="B13" s="1434"/>
      <c r="C13" s="1434"/>
      <c r="D13" s="1434"/>
      <c r="E13" s="1434"/>
      <c r="F13" s="1434"/>
      <c r="G13" s="230">
        <f t="shared" si="0"/>
        <v>0</v>
      </c>
    </row>
    <row r="14" spans="1:7" ht="15" customHeight="1">
      <c r="A14" s="1439" t="s">
        <v>639</v>
      </c>
      <c r="B14" s="1434"/>
      <c r="C14" s="1434"/>
      <c r="D14" s="1434"/>
      <c r="E14" s="1434"/>
      <c r="F14" s="1434"/>
      <c r="G14" s="230">
        <f t="shared" si="0"/>
        <v>0</v>
      </c>
    </row>
    <row r="15" spans="1:7" ht="15" customHeight="1">
      <c r="A15" s="1439" t="s">
        <v>1677</v>
      </c>
      <c r="B15" s="125">
        <f>SUM(B16:B17)</f>
        <v>0</v>
      </c>
      <c r="C15" s="125">
        <f>SUM(C16:C17)</f>
        <v>0</v>
      </c>
      <c r="D15" s="125">
        <f>SUM(D16:D17)</f>
        <v>0</v>
      </c>
      <c r="E15" s="125">
        <f>SUM(E16:E17)</f>
        <v>0</v>
      </c>
      <c r="F15" s="125">
        <f>SUM(F16:F17)</f>
        <v>0</v>
      </c>
      <c r="G15" s="230">
        <f t="shared" si="0"/>
        <v>0</v>
      </c>
    </row>
    <row r="16" spans="1:7" ht="15" customHeight="1">
      <c r="A16" s="1439" t="s">
        <v>1704</v>
      </c>
      <c r="B16" s="1434"/>
      <c r="C16" s="1434"/>
      <c r="D16" s="1434"/>
      <c r="E16" s="1434"/>
      <c r="F16" s="1434"/>
      <c r="G16" s="230">
        <f t="shared" si="0"/>
        <v>0</v>
      </c>
    </row>
    <row r="17" spans="1:7" ht="15" customHeight="1">
      <c r="A17" s="1439" t="s">
        <v>17</v>
      </c>
      <c r="B17" s="1434"/>
      <c r="C17" s="1434"/>
      <c r="D17" s="1434"/>
      <c r="E17" s="1434"/>
      <c r="F17" s="1434"/>
      <c r="G17" s="230">
        <f t="shared" si="0"/>
        <v>0</v>
      </c>
    </row>
    <row r="18" spans="1:7" ht="15" customHeight="1">
      <c r="A18" s="1439" t="s">
        <v>1680</v>
      </c>
      <c r="B18" s="125">
        <f>B9+B10-B15</f>
        <v>0</v>
      </c>
      <c r="C18" s="125">
        <f>C9+C10-C15</f>
        <v>0</v>
      </c>
      <c r="D18" s="125">
        <f>D9+D10-D15</f>
        <v>0</v>
      </c>
      <c r="E18" s="125">
        <f>E9+E10-E15</f>
        <v>0</v>
      </c>
      <c r="F18" s="125">
        <f>F9+F10-F15</f>
        <v>0</v>
      </c>
      <c r="G18" s="230">
        <f t="shared" si="0"/>
        <v>0</v>
      </c>
    </row>
    <row r="19" spans="1:7" ht="15" customHeight="1">
      <c r="A19" s="1438" t="s">
        <v>640</v>
      </c>
      <c r="B19" s="125"/>
      <c r="C19" s="125"/>
      <c r="D19" s="125"/>
      <c r="E19" s="125"/>
      <c r="F19" s="125"/>
      <c r="G19" s="1488"/>
    </row>
    <row r="20" spans="1:7" ht="15" customHeight="1">
      <c r="A20" s="1439" t="s">
        <v>1672</v>
      </c>
      <c r="B20" s="1434"/>
      <c r="C20" s="1434"/>
      <c r="D20" s="1434"/>
      <c r="E20" s="1434"/>
      <c r="F20" s="1434"/>
      <c r="G20" s="230">
        <f t="shared" si="0"/>
        <v>0</v>
      </c>
    </row>
    <row r="21" spans="1:7" ht="15" customHeight="1">
      <c r="A21" s="1439" t="s">
        <v>1673</v>
      </c>
      <c r="B21" s="125">
        <f>SUM(B22:B23)</f>
        <v>0</v>
      </c>
      <c r="C21" s="125">
        <f>SUM(C22:C23)</f>
        <v>0</v>
      </c>
      <c r="D21" s="125">
        <f>SUM(D22:D23)</f>
        <v>0</v>
      </c>
      <c r="E21" s="125">
        <f>SUM(E22:E23)</f>
        <v>0</v>
      </c>
      <c r="F21" s="125">
        <f>SUM(F22:F23)</f>
        <v>0</v>
      </c>
      <c r="G21" s="230">
        <f t="shared" si="0"/>
        <v>0</v>
      </c>
    </row>
    <row r="22" spans="1:7" ht="15" customHeight="1">
      <c r="A22" s="1439" t="s">
        <v>1683</v>
      </c>
      <c r="B22" s="1496"/>
      <c r="C22" s="1496"/>
      <c r="D22" s="1496"/>
      <c r="E22" s="1496"/>
      <c r="F22" s="1496"/>
      <c r="G22" s="230">
        <f t="shared" si="0"/>
        <v>0</v>
      </c>
    </row>
    <row r="23" spans="1:7" ht="15" customHeight="1">
      <c r="A23" s="1439" t="s">
        <v>17</v>
      </c>
      <c r="B23" s="1434"/>
      <c r="C23" s="1434"/>
      <c r="D23" s="1434"/>
      <c r="E23" s="1434"/>
      <c r="F23" s="1434"/>
      <c r="G23" s="230">
        <f t="shared" si="0"/>
        <v>0</v>
      </c>
    </row>
    <row r="24" spans="1:7" ht="15" customHeight="1">
      <c r="A24" s="1439" t="s">
        <v>1677</v>
      </c>
      <c r="B24" s="125">
        <f>SUM(B25:B26)</f>
        <v>0</v>
      </c>
      <c r="C24" s="125">
        <f>SUM(C25:C26)</f>
        <v>0</v>
      </c>
      <c r="D24" s="125">
        <f>SUM(D25:D26)</f>
        <v>0</v>
      </c>
      <c r="E24" s="125">
        <f t="shared" ref="E24:F24" si="1">SUM(E25:E26)</f>
        <v>0</v>
      </c>
      <c r="F24" s="125">
        <f t="shared" si="1"/>
        <v>0</v>
      </c>
      <c r="G24" s="230">
        <f t="shared" si="0"/>
        <v>0</v>
      </c>
    </row>
    <row r="25" spans="1:7" ht="15" customHeight="1">
      <c r="A25" s="1439" t="s">
        <v>1704</v>
      </c>
      <c r="B25" s="1434"/>
      <c r="C25" s="1434"/>
      <c r="D25" s="1434"/>
      <c r="E25" s="1434"/>
      <c r="F25" s="1434"/>
      <c r="G25" s="230">
        <f t="shared" si="0"/>
        <v>0</v>
      </c>
    </row>
    <row r="26" spans="1:7" ht="15" customHeight="1">
      <c r="A26" s="1439" t="s">
        <v>17</v>
      </c>
      <c r="B26" s="1434"/>
      <c r="C26" s="1434"/>
      <c r="D26" s="1434"/>
      <c r="E26" s="1434"/>
      <c r="F26" s="1434"/>
      <c r="G26" s="230">
        <f t="shared" si="0"/>
        <v>0</v>
      </c>
    </row>
    <row r="27" spans="1:7" ht="15" customHeight="1">
      <c r="A27" s="1439" t="s">
        <v>1680</v>
      </c>
      <c r="B27" s="125">
        <f>B20+B21-B24</f>
        <v>0</v>
      </c>
      <c r="C27" s="125">
        <f>C20+C21-C24</f>
        <v>0</v>
      </c>
      <c r="D27" s="125">
        <f>D20+D21-D24</f>
        <v>0</v>
      </c>
      <c r="E27" s="125">
        <f>E20+E21-E24</f>
        <v>0</v>
      </c>
      <c r="F27" s="125">
        <f>F20+F21-F24</f>
        <v>0</v>
      </c>
      <c r="G27" s="230">
        <f t="shared" si="0"/>
        <v>0</v>
      </c>
    </row>
    <row r="28" spans="1:7" ht="15" customHeight="1">
      <c r="A28" s="1438" t="s">
        <v>629</v>
      </c>
      <c r="B28" s="125"/>
      <c r="C28" s="125"/>
      <c r="D28" s="125"/>
      <c r="E28" s="125"/>
      <c r="F28" s="125"/>
      <c r="G28" s="1488"/>
    </row>
    <row r="29" spans="1:7" ht="15" customHeight="1">
      <c r="A29" s="1439" t="s">
        <v>1672</v>
      </c>
      <c r="B29" s="1496"/>
      <c r="C29" s="1496"/>
      <c r="D29" s="1496"/>
      <c r="E29" s="1496"/>
      <c r="F29" s="1496"/>
      <c r="G29" s="230">
        <f t="shared" si="0"/>
        <v>0</v>
      </c>
    </row>
    <row r="30" spans="1:7" ht="15" customHeight="1">
      <c r="A30" s="1439" t="s">
        <v>1673</v>
      </c>
      <c r="B30" s="125">
        <f>SUM(B31:B32)</f>
        <v>0</v>
      </c>
      <c r="C30" s="125">
        <f>SUM(C31:C32)</f>
        <v>0</v>
      </c>
      <c r="D30" s="125">
        <f>SUM(D31:D32)</f>
        <v>0</v>
      </c>
      <c r="E30" s="125">
        <f>SUM(E31:E32)</f>
        <v>0</v>
      </c>
      <c r="F30" s="125">
        <f>SUM(F31:F32)</f>
        <v>0</v>
      </c>
      <c r="G30" s="230">
        <f t="shared" si="0"/>
        <v>0</v>
      </c>
    </row>
    <row r="31" spans="1:7" ht="15" customHeight="1">
      <c r="A31" s="1439" t="s">
        <v>1683</v>
      </c>
      <c r="B31" s="1497"/>
      <c r="C31" s="1497"/>
      <c r="D31" s="1497"/>
      <c r="E31" s="1497"/>
      <c r="F31" s="1497"/>
      <c r="G31" s="230">
        <f t="shared" si="0"/>
        <v>0</v>
      </c>
    </row>
    <row r="32" spans="1:7" ht="15" customHeight="1">
      <c r="A32" s="1439" t="s">
        <v>17</v>
      </c>
      <c r="B32" s="1497"/>
      <c r="C32" s="1497"/>
      <c r="D32" s="1497"/>
      <c r="E32" s="1497"/>
      <c r="F32" s="1497"/>
      <c r="G32" s="230">
        <f t="shared" si="0"/>
        <v>0</v>
      </c>
    </row>
    <row r="33" spans="1:7" ht="15" customHeight="1">
      <c r="A33" s="1439" t="s">
        <v>1677</v>
      </c>
      <c r="B33" s="125">
        <f>SUM(B34:B35)</f>
        <v>0</v>
      </c>
      <c r="C33" s="125">
        <f>SUM(C34:C35)</f>
        <v>0</v>
      </c>
      <c r="D33" s="125">
        <f>SUM(D34:D35)</f>
        <v>0</v>
      </c>
      <c r="E33" s="125">
        <f>SUM(E34:E35)</f>
        <v>0</v>
      </c>
      <c r="F33" s="125">
        <f>SUM(F34:F35)</f>
        <v>0</v>
      </c>
      <c r="G33" s="230">
        <f>SUM(B33:F33)</f>
        <v>0</v>
      </c>
    </row>
    <row r="34" spans="1:7" ht="15" customHeight="1">
      <c r="A34" s="1439" t="s">
        <v>1704</v>
      </c>
      <c r="B34" s="1497"/>
      <c r="C34" s="1497"/>
      <c r="D34" s="1497"/>
      <c r="E34" s="1497"/>
      <c r="F34" s="1497"/>
      <c r="G34" s="230">
        <f>SUM(B34:F34)</f>
        <v>0</v>
      </c>
    </row>
    <row r="35" spans="1:7" ht="15" customHeight="1">
      <c r="A35" s="1439" t="s">
        <v>17</v>
      </c>
      <c r="B35" s="1497"/>
      <c r="C35" s="1497"/>
      <c r="D35" s="1497"/>
      <c r="E35" s="1497"/>
      <c r="F35" s="1497"/>
      <c r="G35" s="230">
        <f t="shared" si="0"/>
        <v>0</v>
      </c>
    </row>
    <row r="36" spans="1:7" ht="15" customHeight="1">
      <c r="A36" s="1439" t="s">
        <v>1680</v>
      </c>
      <c r="B36" s="125">
        <f>B29+B30-B33</f>
        <v>0</v>
      </c>
      <c r="C36" s="125">
        <f>C29+C30-C33</f>
        <v>0</v>
      </c>
      <c r="D36" s="125">
        <f>D29+D30-D33</f>
        <v>0</v>
      </c>
      <c r="E36" s="125">
        <f>E29+E30-E33</f>
        <v>0</v>
      </c>
      <c r="F36" s="125">
        <f>F29+F30-F33</f>
        <v>0</v>
      </c>
      <c r="G36" s="230">
        <f t="shared" si="0"/>
        <v>0</v>
      </c>
    </row>
    <row r="37" spans="1:7" ht="15" customHeight="1">
      <c r="A37" s="1440" t="s">
        <v>630</v>
      </c>
      <c r="B37" s="1498"/>
      <c r="C37" s="1498"/>
      <c r="D37" s="1498"/>
      <c r="E37" s="1498"/>
      <c r="F37" s="1498"/>
      <c r="G37" s="2405"/>
    </row>
    <row r="38" spans="1:7" ht="15" customHeight="1">
      <c r="A38" s="1439" t="s">
        <v>1684</v>
      </c>
      <c r="B38" s="125">
        <f>B18-B27-B36</f>
        <v>0</v>
      </c>
      <c r="C38" s="125">
        <f>C18-C27-C36</f>
        <v>0</v>
      </c>
      <c r="D38" s="125">
        <f>D18-D27-D36</f>
        <v>0</v>
      </c>
      <c r="E38" s="125">
        <f>E18-E27-E36</f>
        <v>0</v>
      </c>
      <c r="F38" s="125">
        <f>F18-F27-F36</f>
        <v>0</v>
      </c>
      <c r="G38" s="230">
        <f t="shared" si="0"/>
        <v>0</v>
      </c>
    </row>
    <row r="39" spans="1:7" ht="15" customHeight="1">
      <c r="A39" s="1439" t="s">
        <v>1685</v>
      </c>
      <c r="B39" s="125">
        <f>B9-B20-B29</f>
        <v>0</v>
      </c>
      <c r="C39" s="125">
        <f>C9-C20-C29</f>
        <v>0</v>
      </c>
      <c r="D39" s="125">
        <f>D9-D20-D29</f>
        <v>0</v>
      </c>
      <c r="E39" s="125">
        <f>E9-E20-E29</f>
        <v>0</v>
      </c>
      <c r="F39" s="125">
        <f>F9-F20-F29</f>
        <v>0</v>
      </c>
      <c r="G39" s="230">
        <f t="shared" si="0"/>
        <v>0</v>
      </c>
    </row>
    <row r="40" spans="1:7" ht="15" customHeight="1">
      <c r="A40" s="2985" t="s">
        <v>2162</v>
      </c>
      <c r="B40" s="2986"/>
      <c r="C40" s="2986"/>
      <c r="D40" s="2986"/>
      <c r="E40" s="2986"/>
      <c r="F40" s="2986"/>
      <c r="G40" s="2987"/>
    </row>
    <row r="41" spans="1:7" ht="15" customHeight="1">
      <c r="A41" s="1438" t="s">
        <v>627</v>
      </c>
      <c r="B41" s="79"/>
      <c r="C41" s="79"/>
      <c r="D41" s="79"/>
      <c r="E41" s="79"/>
      <c r="F41" s="79"/>
      <c r="G41" s="232"/>
    </row>
    <row r="42" spans="1:7" ht="15" customHeight="1">
      <c r="A42" s="1439" t="s">
        <v>1672</v>
      </c>
      <c r="B42" s="518"/>
      <c r="C42" s="518"/>
      <c r="D42" s="518"/>
      <c r="E42" s="518"/>
      <c r="F42" s="518"/>
      <c r="G42" s="230">
        <f>SUM(B42:F42)</f>
        <v>0</v>
      </c>
    </row>
    <row r="43" spans="1:7" ht="15" customHeight="1">
      <c r="A43" s="1439" t="s">
        <v>1673</v>
      </c>
      <c r="B43" s="125">
        <f>SUM(B44:B47)</f>
        <v>0</v>
      </c>
      <c r="C43" s="125">
        <f>SUM(C44:C47)</f>
        <v>0</v>
      </c>
      <c r="D43" s="125">
        <f>SUM(D44:D47)</f>
        <v>0</v>
      </c>
      <c r="E43" s="125">
        <f>SUM(E44:E47)</f>
        <v>0</v>
      </c>
      <c r="F43" s="125">
        <f>SUM(F44:F47)</f>
        <v>0</v>
      </c>
      <c r="G43" s="230">
        <f>SUM(B43:F43)</f>
        <v>0</v>
      </c>
    </row>
    <row r="44" spans="1:7" ht="15" customHeight="1">
      <c r="A44" s="2404" t="s">
        <v>1728</v>
      </c>
      <c r="B44" s="518"/>
      <c r="C44" s="518"/>
      <c r="D44" s="518"/>
      <c r="E44" s="518"/>
      <c r="F44" s="518"/>
      <c r="G44" s="230">
        <f>SUM(B44:F44)</f>
        <v>0</v>
      </c>
    </row>
    <row r="45" spans="1:7" ht="15" customHeight="1">
      <c r="A45" s="2404" t="s">
        <v>1729</v>
      </c>
      <c r="B45" s="518"/>
      <c r="C45" s="518"/>
      <c r="D45" s="518"/>
      <c r="E45" s="518"/>
      <c r="F45" s="518"/>
      <c r="G45" s="230">
        <f t="shared" ref="G45:G51" si="2">SUM(B45:F45)</f>
        <v>0</v>
      </c>
    </row>
    <row r="46" spans="1:7" ht="15" customHeight="1">
      <c r="A46" s="2404" t="s">
        <v>1730</v>
      </c>
      <c r="B46" s="518"/>
      <c r="C46" s="518"/>
      <c r="D46" s="518"/>
      <c r="E46" s="518"/>
      <c r="F46" s="518"/>
      <c r="G46" s="230">
        <f t="shared" si="2"/>
        <v>0</v>
      </c>
    </row>
    <row r="47" spans="1:7" ht="15" customHeight="1">
      <c r="A47" s="1439" t="s">
        <v>639</v>
      </c>
      <c r="B47" s="518"/>
      <c r="C47" s="518"/>
      <c r="D47" s="518"/>
      <c r="E47" s="518"/>
      <c r="F47" s="518"/>
      <c r="G47" s="230">
        <f t="shared" si="2"/>
        <v>0</v>
      </c>
    </row>
    <row r="48" spans="1:7" ht="15" customHeight="1">
      <c r="A48" s="1439" t="s">
        <v>1677</v>
      </c>
      <c r="B48" s="125">
        <f>SUM(B49:B50)</f>
        <v>0</v>
      </c>
      <c r="C48" s="125">
        <f>SUM(C49:C50)</f>
        <v>0</v>
      </c>
      <c r="D48" s="125">
        <f>SUM(D49:D50)</f>
        <v>0</v>
      </c>
      <c r="E48" s="125">
        <f>SUM(E49:E50)</f>
        <v>0</v>
      </c>
      <c r="F48" s="125">
        <f>SUM(F49:F50)</f>
        <v>0</v>
      </c>
      <c r="G48" s="230">
        <f t="shared" si="2"/>
        <v>0</v>
      </c>
    </row>
    <row r="49" spans="1:7" ht="15" customHeight="1">
      <c r="A49" s="1439" t="s">
        <v>1704</v>
      </c>
      <c r="B49" s="518"/>
      <c r="C49" s="518"/>
      <c r="D49" s="518"/>
      <c r="E49" s="518"/>
      <c r="F49" s="518"/>
      <c r="G49" s="230">
        <f t="shared" si="2"/>
        <v>0</v>
      </c>
    </row>
    <row r="50" spans="1:7" ht="15" customHeight="1">
      <c r="A50" s="1439" t="s">
        <v>17</v>
      </c>
      <c r="B50" s="518"/>
      <c r="C50" s="518"/>
      <c r="D50" s="518"/>
      <c r="E50" s="518"/>
      <c r="F50" s="518"/>
      <c r="G50" s="230">
        <f t="shared" si="2"/>
        <v>0</v>
      </c>
    </row>
    <row r="51" spans="1:7" ht="15" customHeight="1">
      <c r="A51" s="1439" t="s">
        <v>1680</v>
      </c>
      <c r="B51" s="125">
        <f>B42+B43-B48</f>
        <v>0</v>
      </c>
      <c r="C51" s="125">
        <f>C42+C43-C48</f>
        <v>0</v>
      </c>
      <c r="D51" s="125">
        <f>D42+D43-D48</f>
        <v>0</v>
      </c>
      <c r="E51" s="125">
        <f>E42+E43-E48</f>
        <v>0</v>
      </c>
      <c r="F51" s="125">
        <f>F42+F43-F48</f>
        <v>0</v>
      </c>
      <c r="G51" s="230">
        <f t="shared" si="2"/>
        <v>0</v>
      </c>
    </row>
    <row r="52" spans="1:7" ht="15" customHeight="1">
      <c r="A52" s="1438" t="s">
        <v>640</v>
      </c>
      <c r="B52" s="125"/>
      <c r="C52" s="125"/>
      <c r="D52" s="125"/>
      <c r="E52" s="125"/>
      <c r="F52" s="125"/>
      <c r="G52" s="1488"/>
    </row>
    <row r="53" spans="1:7" ht="15" customHeight="1">
      <c r="A53" s="1439" t="s">
        <v>1672</v>
      </c>
      <c r="B53" s="518"/>
      <c r="C53" s="518"/>
      <c r="D53" s="518"/>
      <c r="E53" s="518"/>
      <c r="F53" s="518"/>
      <c r="G53" s="230">
        <f t="shared" ref="G53:G60" si="3">SUM(B53:F53)</f>
        <v>0</v>
      </c>
    </row>
    <row r="54" spans="1:7" ht="15" customHeight="1">
      <c r="A54" s="1439" t="s">
        <v>1673</v>
      </c>
      <c r="B54" s="125">
        <f>SUM(B55:B56)</f>
        <v>0</v>
      </c>
      <c r="C54" s="125">
        <f>SUM(C55:C56)</f>
        <v>0</v>
      </c>
      <c r="D54" s="125">
        <f>SUM(D55:D56)</f>
        <v>0</v>
      </c>
      <c r="E54" s="125">
        <f>SUM(E55:E56)</f>
        <v>0</v>
      </c>
      <c r="F54" s="125">
        <f>SUM(F55:F56)</f>
        <v>0</v>
      </c>
      <c r="G54" s="230">
        <f t="shared" si="3"/>
        <v>0</v>
      </c>
    </row>
    <row r="55" spans="1:7" ht="15" customHeight="1">
      <c r="A55" s="1439" t="s">
        <v>1683</v>
      </c>
      <c r="B55" s="518"/>
      <c r="C55" s="518"/>
      <c r="D55" s="518"/>
      <c r="E55" s="518"/>
      <c r="F55" s="518"/>
      <c r="G55" s="230">
        <f t="shared" si="3"/>
        <v>0</v>
      </c>
    </row>
    <row r="56" spans="1:7" ht="15" customHeight="1">
      <c r="A56" s="1439" t="s">
        <v>17</v>
      </c>
      <c r="B56" s="518"/>
      <c r="C56" s="518"/>
      <c r="D56" s="518"/>
      <c r="E56" s="518"/>
      <c r="F56" s="518"/>
      <c r="G56" s="230">
        <f t="shared" si="3"/>
        <v>0</v>
      </c>
    </row>
    <row r="57" spans="1:7" ht="15" customHeight="1">
      <c r="A57" s="1439" t="s">
        <v>1677</v>
      </c>
      <c r="B57" s="125">
        <f>SUM(B58:B59)</f>
        <v>0</v>
      </c>
      <c r="C57" s="125">
        <f>SUM(C58:C59)</f>
        <v>0</v>
      </c>
      <c r="D57" s="125">
        <f>SUM(D58:D59)</f>
        <v>0</v>
      </c>
      <c r="E57" s="125">
        <f>SUM(E58:E59)</f>
        <v>0</v>
      </c>
      <c r="F57" s="125">
        <f>SUM(F58:F59)</f>
        <v>0</v>
      </c>
      <c r="G57" s="230">
        <f t="shared" si="3"/>
        <v>0</v>
      </c>
    </row>
    <row r="58" spans="1:7" ht="15" customHeight="1">
      <c r="A58" s="1439" t="s">
        <v>1704</v>
      </c>
      <c r="B58" s="518"/>
      <c r="C58" s="518"/>
      <c r="D58" s="518"/>
      <c r="E58" s="518"/>
      <c r="F58" s="518"/>
      <c r="G58" s="230">
        <f t="shared" si="3"/>
        <v>0</v>
      </c>
    </row>
    <row r="59" spans="1:7" ht="15" customHeight="1">
      <c r="A59" s="1439" t="s">
        <v>17</v>
      </c>
      <c r="B59" s="518"/>
      <c r="C59" s="518"/>
      <c r="D59" s="518"/>
      <c r="E59" s="518"/>
      <c r="F59" s="518"/>
      <c r="G59" s="230">
        <f t="shared" si="3"/>
        <v>0</v>
      </c>
    </row>
    <row r="60" spans="1:7" ht="15" customHeight="1">
      <c r="A60" s="1439" t="s">
        <v>1680</v>
      </c>
      <c r="B60" s="125">
        <f>B53+B54-B57</f>
        <v>0</v>
      </c>
      <c r="C60" s="125">
        <f>C53+C54-C57</f>
        <v>0</v>
      </c>
      <c r="D60" s="125">
        <f>D53+D54-D57</f>
        <v>0</v>
      </c>
      <c r="E60" s="125">
        <f>E53+E54-E57</f>
        <v>0</v>
      </c>
      <c r="F60" s="125">
        <f>F53+F54-F57</f>
        <v>0</v>
      </c>
      <c r="G60" s="230">
        <f t="shared" si="3"/>
        <v>0</v>
      </c>
    </row>
    <row r="61" spans="1:7" ht="15" customHeight="1">
      <c r="A61" s="1438" t="s">
        <v>629</v>
      </c>
      <c r="B61" s="125"/>
      <c r="C61" s="125"/>
      <c r="D61" s="125"/>
      <c r="E61" s="125"/>
      <c r="F61" s="125"/>
      <c r="G61" s="1488"/>
    </row>
    <row r="62" spans="1:7" ht="15" customHeight="1">
      <c r="A62" s="1439" t="s">
        <v>1672</v>
      </c>
      <c r="B62" s="518"/>
      <c r="C62" s="518"/>
      <c r="D62" s="518"/>
      <c r="E62" s="518"/>
      <c r="F62" s="518"/>
      <c r="G62" s="230">
        <f t="shared" ref="G62:G65" si="4">SUM(B62:F62)</f>
        <v>0</v>
      </c>
    </row>
    <row r="63" spans="1:7" ht="15" customHeight="1">
      <c r="A63" s="1439" t="s">
        <v>1673</v>
      </c>
      <c r="B63" s="125">
        <f>SUM(B64:B65)</f>
        <v>0</v>
      </c>
      <c r="C63" s="125">
        <f>SUM(C64:C65)</f>
        <v>0</v>
      </c>
      <c r="D63" s="125">
        <f>SUM(D64:D65)</f>
        <v>0</v>
      </c>
      <c r="E63" s="125">
        <f>SUM(E64:E65)</f>
        <v>0</v>
      </c>
      <c r="F63" s="125">
        <f>SUM(F64:F65)</f>
        <v>0</v>
      </c>
      <c r="G63" s="230">
        <f t="shared" si="4"/>
        <v>0</v>
      </c>
    </row>
    <row r="64" spans="1:7" ht="15" customHeight="1">
      <c r="A64" s="1439" t="s">
        <v>1683</v>
      </c>
      <c r="B64" s="518"/>
      <c r="C64" s="518"/>
      <c r="D64" s="518"/>
      <c r="E64" s="518"/>
      <c r="F64" s="518"/>
      <c r="G64" s="230">
        <f t="shared" si="4"/>
        <v>0</v>
      </c>
    </row>
    <row r="65" spans="1:7" ht="15" customHeight="1">
      <c r="A65" s="1439" t="s">
        <v>17</v>
      </c>
      <c r="B65" s="518"/>
      <c r="C65" s="518"/>
      <c r="D65" s="518"/>
      <c r="E65" s="518"/>
      <c r="F65" s="518"/>
      <c r="G65" s="230">
        <f t="shared" si="4"/>
        <v>0</v>
      </c>
    </row>
    <row r="66" spans="1:7" ht="15" customHeight="1">
      <c r="A66" s="1439" t="s">
        <v>1677</v>
      </c>
      <c r="B66" s="125">
        <f>SUM(B67:B68)</f>
        <v>0</v>
      </c>
      <c r="C66" s="125">
        <f>SUM(C67:C68)</f>
        <v>0</v>
      </c>
      <c r="D66" s="125">
        <f>SUM(D67:D68)</f>
        <v>0</v>
      </c>
      <c r="E66" s="125">
        <f>SUM(E67:E68)</f>
        <v>0</v>
      </c>
      <c r="F66" s="125">
        <f>SUM(F67:F68)</f>
        <v>0</v>
      </c>
      <c r="G66" s="230">
        <f>SUM(B66:F66)</f>
        <v>0</v>
      </c>
    </row>
    <row r="67" spans="1:7" ht="15" customHeight="1">
      <c r="A67" s="1439" t="s">
        <v>1704</v>
      </c>
      <c r="B67" s="518"/>
      <c r="C67" s="518"/>
      <c r="D67" s="518"/>
      <c r="E67" s="518"/>
      <c r="F67" s="518"/>
      <c r="G67" s="230">
        <f>SUM(B67:F67)</f>
        <v>0</v>
      </c>
    </row>
    <row r="68" spans="1:7" ht="15" customHeight="1">
      <c r="A68" s="1439" t="s">
        <v>17</v>
      </c>
      <c r="B68" s="518"/>
      <c r="C68" s="518"/>
      <c r="D68" s="518"/>
      <c r="E68" s="518"/>
      <c r="F68" s="518"/>
      <c r="G68" s="230">
        <f t="shared" ref="G68:G69" si="5">SUM(B68:F68)</f>
        <v>0</v>
      </c>
    </row>
    <row r="69" spans="1:7" ht="15" customHeight="1">
      <c r="A69" s="1439" t="s">
        <v>1680</v>
      </c>
      <c r="B69" s="125">
        <f>B62+B63-B66</f>
        <v>0</v>
      </c>
      <c r="C69" s="125">
        <f>C62+C63-C66</f>
        <v>0</v>
      </c>
      <c r="D69" s="125">
        <f>D62+D63-D66</f>
        <v>0</v>
      </c>
      <c r="E69" s="125">
        <f>E62+E63-E66</f>
        <v>0</v>
      </c>
      <c r="F69" s="125">
        <f>F62+F63-F66</f>
        <v>0</v>
      </c>
      <c r="G69" s="230">
        <f t="shared" si="5"/>
        <v>0</v>
      </c>
    </row>
    <row r="70" spans="1:7" ht="15" customHeight="1">
      <c r="A70" s="1440" t="s">
        <v>630</v>
      </c>
      <c r="B70" s="1498"/>
      <c r="C70" s="1498"/>
      <c r="D70" s="1498"/>
      <c r="E70" s="1498"/>
      <c r="F70" s="1498"/>
      <c r="G70" s="2405"/>
    </row>
    <row r="71" spans="1:7" ht="15" customHeight="1">
      <c r="A71" s="1439" t="s">
        <v>1684</v>
      </c>
      <c r="B71" s="125">
        <f>B51-B60-B69</f>
        <v>0</v>
      </c>
      <c r="C71" s="125">
        <f>C51-C60-C69</f>
        <v>0</v>
      </c>
      <c r="D71" s="125">
        <f>D51-D60-D69</f>
        <v>0</v>
      </c>
      <c r="E71" s="125">
        <f>E51-E60-E69</f>
        <v>0</v>
      </c>
      <c r="F71" s="125">
        <f>F51-F60-F69</f>
        <v>0</v>
      </c>
      <c r="G71" s="230">
        <f t="shared" ref="G71:G72" si="6">SUM(B71:F71)</f>
        <v>0</v>
      </c>
    </row>
    <row r="72" spans="1:7" ht="15" customHeight="1">
      <c r="A72" s="1439" t="s">
        <v>1685</v>
      </c>
      <c r="B72" s="125">
        <f>B42-B53-B62</f>
        <v>0</v>
      </c>
      <c r="C72" s="125">
        <f>C42-C53-C62</f>
        <v>0</v>
      </c>
      <c r="D72" s="125">
        <f>D42-D53-D62</f>
        <v>0</v>
      </c>
      <c r="E72" s="125">
        <f>E42-E53-E62</f>
        <v>0</v>
      </c>
      <c r="F72" s="125">
        <f>F42-F53-F62</f>
        <v>0</v>
      </c>
      <c r="G72" s="230">
        <f t="shared" si="6"/>
        <v>0</v>
      </c>
    </row>
    <row r="73" spans="1:7" ht="15" customHeight="1">
      <c r="A73" s="2985" t="s">
        <v>2161</v>
      </c>
      <c r="B73" s="2986"/>
      <c r="C73" s="2986"/>
      <c r="D73" s="2986"/>
      <c r="E73" s="2986"/>
      <c r="F73" s="2986"/>
      <c r="G73" s="2987"/>
    </row>
    <row r="74" spans="1:7" ht="15" customHeight="1">
      <c r="A74" s="1438" t="s">
        <v>627</v>
      </c>
      <c r="B74" s="79"/>
      <c r="C74" s="79"/>
      <c r="D74" s="79"/>
      <c r="E74" s="79"/>
      <c r="F74" s="79"/>
      <c r="G74" s="232"/>
    </row>
    <row r="75" spans="1:7" ht="15" customHeight="1">
      <c r="A75" s="1439" t="s">
        <v>1672</v>
      </c>
      <c r="B75" s="125">
        <f>B9+B42</f>
        <v>0</v>
      </c>
      <c r="C75" s="125">
        <f t="shared" ref="C75:F75" si="7">C9+C42</f>
        <v>0</v>
      </c>
      <c r="D75" s="125">
        <f t="shared" si="7"/>
        <v>0</v>
      </c>
      <c r="E75" s="125">
        <f t="shared" si="7"/>
        <v>0</v>
      </c>
      <c r="F75" s="125">
        <f t="shared" si="7"/>
        <v>0</v>
      </c>
      <c r="G75" s="230">
        <f>SUM(B75:F75)</f>
        <v>0</v>
      </c>
    </row>
    <row r="76" spans="1:7" ht="15" customHeight="1">
      <c r="A76" s="1439" t="s">
        <v>1673</v>
      </c>
      <c r="B76" s="125">
        <f>SUM(B77:B80)</f>
        <v>0</v>
      </c>
      <c r="C76" s="125">
        <f>SUM(C77:C80)</f>
        <v>0</v>
      </c>
      <c r="D76" s="125">
        <f>SUM(D77:D80)</f>
        <v>0</v>
      </c>
      <c r="E76" s="125">
        <f>SUM(E77:E80)</f>
        <v>0</v>
      </c>
      <c r="F76" s="125">
        <f>SUM(F77:F80)</f>
        <v>0</v>
      </c>
      <c r="G76" s="230">
        <f>SUM(B76:F76)</f>
        <v>0</v>
      </c>
    </row>
    <row r="77" spans="1:7" ht="15" customHeight="1">
      <c r="A77" s="2404" t="s">
        <v>1728</v>
      </c>
      <c r="B77" s="125">
        <f t="shared" ref="B77:F77" si="8">B11+B44</f>
        <v>0</v>
      </c>
      <c r="C77" s="125">
        <f t="shared" si="8"/>
        <v>0</v>
      </c>
      <c r="D77" s="125">
        <f t="shared" si="8"/>
        <v>0</v>
      </c>
      <c r="E77" s="125">
        <f t="shared" si="8"/>
        <v>0</v>
      </c>
      <c r="F77" s="125">
        <f t="shared" si="8"/>
        <v>0</v>
      </c>
      <c r="G77" s="230">
        <f>SUM(B77:F77)</f>
        <v>0</v>
      </c>
    </row>
    <row r="78" spans="1:7" ht="15" customHeight="1">
      <c r="A78" s="2404" t="s">
        <v>1729</v>
      </c>
      <c r="B78" s="125">
        <f t="shared" ref="B78:F78" si="9">B12+B45</f>
        <v>0</v>
      </c>
      <c r="C78" s="125">
        <f t="shared" si="9"/>
        <v>0</v>
      </c>
      <c r="D78" s="125">
        <f t="shared" si="9"/>
        <v>0</v>
      </c>
      <c r="E78" s="125">
        <f t="shared" si="9"/>
        <v>0</v>
      </c>
      <c r="F78" s="125">
        <f t="shared" si="9"/>
        <v>0</v>
      </c>
      <c r="G78" s="230">
        <f t="shared" ref="G78:G84" si="10">SUM(B78:F78)</f>
        <v>0</v>
      </c>
    </row>
    <row r="79" spans="1:7" ht="15" customHeight="1">
      <c r="A79" s="2404" t="s">
        <v>1730</v>
      </c>
      <c r="B79" s="125">
        <f t="shared" ref="B79:F79" si="11">B13+B46</f>
        <v>0</v>
      </c>
      <c r="C79" s="125">
        <f t="shared" si="11"/>
        <v>0</v>
      </c>
      <c r="D79" s="125">
        <f t="shared" si="11"/>
        <v>0</v>
      </c>
      <c r="E79" s="125">
        <f t="shared" si="11"/>
        <v>0</v>
      </c>
      <c r="F79" s="125">
        <f t="shared" si="11"/>
        <v>0</v>
      </c>
      <c r="G79" s="230">
        <f t="shared" si="10"/>
        <v>0</v>
      </c>
    </row>
    <row r="80" spans="1:7" ht="15" customHeight="1">
      <c r="A80" s="1439" t="s">
        <v>639</v>
      </c>
      <c r="B80" s="125">
        <f t="shared" ref="B80:F80" si="12">B14+B47</f>
        <v>0</v>
      </c>
      <c r="C80" s="125">
        <f t="shared" si="12"/>
        <v>0</v>
      </c>
      <c r="D80" s="125">
        <f t="shared" si="12"/>
        <v>0</v>
      </c>
      <c r="E80" s="125">
        <f t="shared" si="12"/>
        <v>0</v>
      </c>
      <c r="F80" s="125">
        <f t="shared" si="12"/>
        <v>0</v>
      </c>
      <c r="G80" s="230">
        <f t="shared" si="10"/>
        <v>0</v>
      </c>
    </row>
    <row r="81" spans="1:7" ht="15" customHeight="1">
      <c r="A81" s="1439" t="s">
        <v>1677</v>
      </c>
      <c r="B81" s="125">
        <f>SUM(B82:B83)</f>
        <v>0</v>
      </c>
      <c r="C81" s="125">
        <f>SUM(C82:C83)</f>
        <v>0</v>
      </c>
      <c r="D81" s="125">
        <f>SUM(D82:D83)</f>
        <v>0</v>
      </c>
      <c r="E81" s="125">
        <f>SUM(E82:E83)</f>
        <v>0</v>
      </c>
      <c r="F81" s="125">
        <f>SUM(F82:F83)</f>
        <v>0</v>
      </c>
      <c r="G81" s="230">
        <f t="shared" si="10"/>
        <v>0</v>
      </c>
    </row>
    <row r="82" spans="1:7" ht="15" customHeight="1">
      <c r="A82" s="1439" t="s">
        <v>1704</v>
      </c>
      <c r="B82" s="125">
        <f t="shared" ref="B82:F82" si="13">B16+B49</f>
        <v>0</v>
      </c>
      <c r="C82" s="125">
        <f t="shared" si="13"/>
        <v>0</v>
      </c>
      <c r="D82" s="125">
        <f t="shared" si="13"/>
        <v>0</v>
      </c>
      <c r="E82" s="125">
        <f t="shared" si="13"/>
        <v>0</v>
      </c>
      <c r="F82" s="125">
        <f t="shared" si="13"/>
        <v>0</v>
      </c>
      <c r="G82" s="230">
        <f t="shared" si="10"/>
        <v>0</v>
      </c>
    </row>
    <row r="83" spans="1:7" ht="15" customHeight="1">
      <c r="A83" s="1439" t="s">
        <v>17</v>
      </c>
      <c r="B83" s="125">
        <f t="shared" ref="B83:F83" si="14">B17+B50</f>
        <v>0</v>
      </c>
      <c r="C83" s="125">
        <f t="shared" si="14"/>
        <v>0</v>
      </c>
      <c r="D83" s="125">
        <f t="shared" si="14"/>
        <v>0</v>
      </c>
      <c r="E83" s="125">
        <f t="shared" si="14"/>
        <v>0</v>
      </c>
      <c r="F83" s="125">
        <f t="shared" si="14"/>
        <v>0</v>
      </c>
      <c r="G83" s="230">
        <f t="shared" si="10"/>
        <v>0</v>
      </c>
    </row>
    <row r="84" spans="1:7" ht="15" customHeight="1">
      <c r="A84" s="1439" t="s">
        <v>1680</v>
      </c>
      <c r="B84" s="125">
        <f>B75+B76-B81</f>
        <v>0</v>
      </c>
      <c r="C84" s="125">
        <f>C75+C76-C81</f>
        <v>0</v>
      </c>
      <c r="D84" s="125">
        <f>D75+D76-D81</f>
        <v>0</v>
      </c>
      <c r="E84" s="125">
        <f>E75+E76-E81</f>
        <v>0</v>
      </c>
      <c r="F84" s="125">
        <f>F75+F76-F81</f>
        <v>0</v>
      </c>
      <c r="G84" s="230">
        <f t="shared" si="10"/>
        <v>0</v>
      </c>
    </row>
    <row r="85" spans="1:7" ht="15" customHeight="1">
      <c r="A85" s="1438" t="s">
        <v>640</v>
      </c>
      <c r="B85" s="125"/>
      <c r="C85" s="125"/>
      <c r="D85" s="125"/>
      <c r="E85" s="125"/>
      <c r="F85" s="125"/>
      <c r="G85" s="1488"/>
    </row>
    <row r="86" spans="1:7" ht="15" customHeight="1">
      <c r="A86" s="1439" t="s">
        <v>1672</v>
      </c>
      <c r="B86" s="125">
        <f t="shared" ref="B86:F86" si="15">B20+B53</f>
        <v>0</v>
      </c>
      <c r="C86" s="125">
        <f t="shared" si="15"/>
        <v>0</v>
      </c>
      <c r="D86" s="125">
        <f t="shared" si="15"/>
        <v>0</v>
      </c>
      <c r="E86" s="125">
        <f t="shared" si="15"/>
        <v>0</v>
      </c>
      <c r="F86" s="125">
        <f t="shared" si="15"/>
        <v>0</v>
      </c>
      <c r="G86" s="230">
        <f t="shared" ref="G86:G93" si="16">SUM(B86:F86)</f>
        <v>0</v>
      </c>
    </row>
    <row r="87" spans="1:7" ht="15" customHeight="1">
      <c r="A87" s="1439" t="s">
        <v>1673</v>
      </c>
      <c r="B87" s="125">
        <f>SUM(B88:B89)</f>
        <v>0</v>
      </c>
      <c r="C87" s="125">
        <f>SUM(C88:C89)</f>
        <v>0</v>
      </c>
      <c r="D87" s="125">
        <f>SUM(D88:D89)</f>
        <v>0</v>
      </c>
      <c r="E87" s="125">
        <f>SUM(E88:E89)</f>
        <v>0</v>
      </c>
      <c r="F87" s="125">
        <f>SUM(F88:F89)</f>
        <v>0</v>
      </c>
      <c r="G87" s="230">
        <f t="shared" si="16"/>
        <v>0</v>
      </c>
    </row>
    <row r="88" spans="1:7" ht="15" customHeight="1">
      <c r="A88" s="1439" t="s">
        <v>1683</v>
      </c>
      <c r="B88" s="125">
        <f t="shared" ref="B88:F88" si="17">B22+B55</f>
        <v>0</v>
      </c>
      <c r="C88" s="125">
        <f t="shared" si="17"/>
        <v>0</v>
      </c>
      <c r="D88" s="125">
        <f t="shared" si="17"/>
        <v>0</v>
      </c>
      <c r="E88" s="125">
        <f t="shared" si="17"/>
        <v>0</v>
      </c>
      <c r="F88" s="125">
        <f t="shared" si="17"/>
        <v>0</v>
      </c>
      <c r="G88" s="230">
        <f t="shared" si="16"/>
        <v>0</v>
      </c>
    </row>
    <row r="89" spans="1:7" ht="15" customHeight="1">
      <c r="A89" s="1439" t="s">
        <v>17</v>
      </c>
      <c r="B89" s="125">
        <f t="shared" ref="B89:F89" si="18">B23+B56</f>
        <v>0</v>
      </c>
      <c r="C89" s="125">
        <f t="shared" si="18"/>
        <v>0</v>
      </c>
      <c r="D89" s="125">
        <f t="shared" si="18"/>
        <v>0</v>
      </c>
      <c r="E89" s="125">
        <f t="shared" si="18"/>
        <v>0</v>
      </c>
      <c r="F89" s="125">
        <f t="shared" si="18"/>
        <v>0</v>
      </c>
      <c r="G89" s="230">
        <f t="shared" si="16"/>
        <v>0</v>
      </c>
    </row>
    <row r="90" spans="1:7" ht="15" customHeight="1">
      <c r="A90" s="1439" t="s">
        <v>1677</v>
      </c>
      <c r="B90" s="125">
        <f>SUM(B91:B92)</f>
        <v>0</v>
      </c>
      <c r="C90" s="125">
        <f>SUM(C91:C92)</f>
        <v>0</v>
      </c>
      <c r="D90" s="125">
        <f>SUM(D91:D92)</f>
        <v>0</v>
      </c>
      <c r="E90" s="125">
        <f>SUM(E91:E92)</f>
        <v>0</v>
      </c>
      <c r="F90" s="125">
        <f>SUM(F91:F92)</f>
        <v>0</v>
      </c>
      <c r="G90" s="230">
        <f t="shared" si="16"/>
        <v>0</v>
      </c>
    </row>
    <row r="91" spans="1:7" ht="15" customHeight="1">
      <c r="A91" s="1439" t="s">
        <v>1704</v>
      </c>
      <c r="B91" s="125">
        <f t="shared" ref="B91:F91" si="19">B25+B58</f>
        <v>0</v>
      </c>
      <c r="C91" s="125">
        <f t="shared" si="19"/>
        <v>0</v>
      </c>
      <c r="D91" s="125">
        <f t="shared" si="19"/>
        <v>0</v>
      </c>
      <c r="E91" s="125">
        <f t="shared" si="19"/>
        <v>0</v>
      </c>
      <c r="F91" s="125">
        <f t="shared" si="19"/>
        <v>0</v>
      </c>
      <c r="G91" s="230">
        <f t="shared" si="16"/>
        <v>0</v>
      </c>
    </row>
    <row r="92" spans="1:7" ht="15" customHeight="1">
      <c r="A92" s="1439" t="s">
        <v>17</v>
      </c>
      <c r="B92" s="125">
        <f t="shared" ref="B92:F92" si="20">B26+B59</f>
        <v>0</v>
      </c>
      <c r="C92" s="125">
        <f t="shared" si="20"/>
        <v>0</v>
      </c>
      <c r="D92" s="125">
        <f t="shared" si="20"/>
        <v>0</v>
      </c>
      <c r="E92" s="125">
        <f t="shared" si="20"/>
        <v>0</v>
      </c>
      <c r="F92" s="125">
        <f t="shared" si="20"/>
        <v>0</v>
      </c>
      <c r="G92" s="230">
        <f t="shared" si="16"/>
        <v>0</v>
      </c>
    </row>
    <row r="93" spans="1:7" ht="15" customHeight="1">
      <c r="A93" s="1439" t="s">
        <v>1680</v>
      </c>
      <c r="B93" s="125">
        <f>B86+B87-B90</f>
        <v>0</v>
      </c>
      <c r="C93" s="125">
        <f>C86+C87-C90</f>
        <v>0</v>
      </c>
      <c r="D93" s="125">
        <f>D86+D87-D90</f>
        <v>0</v>
      </c>
      <c r="E93" s="125">
        <f>E86+E87-E90</f>
        <v>0</v>
      </c>
      <c r="F93" s="125">
        <f>F86+F87-F90</f>
        <v>0</v>
      </c>
      <c r="G93" s="230">
        <f t="shared" si="16"/>
        <v>0</v>
      </c>
    </row>
    <row r="94" spans="1:7" ht="15" customHeight="1">
      <c r="A94" s="1438" t="s">
        <v>629</v>
      </c>
      <c r="B94" s="125"/>
      <c r="C94" s="125"/>
      <c r="D94" s="125"/>
      <c r="E94" s="125"/>
      <c r="F94" s="125"/>
      <c r="G94" s="1488"/>
    </row>
    <row r="95" spans="1:7" ht="15" customHeight="1">
      <c r="A95" s="1439" t="s">
        <v>1672</v>
      </c>
      <c r="B95" s="125">
        <f t="shared" ref="B95:F95" si="21">B29+B62</f>
        <v>0</v>
      </c>
      <c r="C95" s="125">
        <f t="shared" si="21"/>
        <v>0</v>
      </c>
      <c r="D95" s="125">
        <f t="shared" si="21"/>
        <v>0</v>
      </c>
      <c r="E95" s="125">
        <f t="shared" si="21"/>
        <v>0</v>
      </c>
      <c r="F95" s="125">
        <f t="shared" si="21"/>
        <v>0</v>
      </c>
      <c r="G95" s="230">
        <f t="shared" ref="G95:G98" si="22">SUM(B95:F95)</f>
        <v>0</v>
      </c>
    </row>
    <row r="96" spans="1:7" ht="15" customHeight="1">
      <c r="A96" s="1439" t="s">
        <v>1673</v>
      </c>
      <c r="B96" s="125">
        <f>SUM(B97:B98)</f>
        <v>0</v>
      </c>
      <c r="C96" s="125">
        <f>SUM(C97:C98)</f>
        <v>0</v>
      </c>
      <c r="D96" s="125">
        <f>SUM(D97:D98)</f>
        <v>0</v>
      </c>
      <c r="E96" s="125">
        <f>SUM(E97:E98)</f>
        <v>0</v>
      </c>
      <c r="F96" s="125">
        <f>SUM(F97:F98)</f>
        <v>0</v>
      </c>
      <c r="G96" s="230">
        <f t="shared" si="22"/>
        <v>0</v>
      </c>
    </row>
    <row r="97" spans="1:10" ht="15" customHeight="1">
      <c r="A97" s="1439" t="s">
        <v>1683</v>
      </c>
      <c r="B97" s="125">
        <f t="shared" ref="B97:F97" si="23">B31+B64</f>
        <v>0</v>
      </c>
      <c r="C97" s="125">
        <f t="shared" si="23"/>
        <v>0</v>
      </c>
      <c r="D97" s="125">
        <f t="shared" si="23"/>
        <v>0</v>
      </c>
      <c r="E97" s="125">
        <f t="shared" si="23"/>
        <v>0</v>
      </c>
      <c r="F97" s="125">
        <f t="shared" si="23"/>
        <v>0</v>
      </c>
      <c r="G97" s="230">
        <f t="shared" si="22"/>
        <v>0</v>
      </c>
    </row>
    <row r="98" spans="1:10" ht="15" customHeight="1">
      <c r="A98" s="1439" t="s">
        <v>17</v>
      </c>
      <c r="B98" s="125">
        <f t="shared" ref="B98:F98" si="24">B32+B65</f>
        <v>0</v>
      </c>
      <c r="C98" s="125">
        <f t="shared" si="24"/>
        <v>0</v>
      </c>
      <c r="D98" s="125">
        <f t="shared" si="24"/>
        <v>0</v>
      </c>
      <c r="E98" s="125">
        <f t="shared" si="24"/>
        <v>0</v>
      </c>
      <c r="F98" s="125">
        <f t="shared" si="24"/>
        <v>0</v>
      </c>
      <c r="G98" s="230">
        <f t="shared" si="22"/>
        <v>0</v>
      </c>
    </row>
    <row r="99" spans="1:10" ht="15" customHeight="1">
      <c r="A99" s="1439" t="s">
        <v>1677</v>
      </c>
      <c r="B99" s="125">
        <f>SUM(B100:B101)</f>
        <v>0</v>
      </c>
      <c r="C99" s="125">
        <f>SUM(C100:C101)</f>
        <v>0</v>
      </c>
      <c r="D99" s="125">
        <f>SUM(D100:D101)</f>
        <v>0</v>
      </c>
      <c r="E99" s="125">
        <f>SUM(E100:E101)</f>
        <v>0</v>
      </c>
      <c r="F99" s="125">
        <f>SUM(F100:F101)</f>
        <v>0</v>
      </c>
      <c r="G99" s="230">
        <f>SUM(B99:F99)</f>
        <v>0</v>
      </c>
    </row>
    <row r="100" spans="1:10" ht="15" customHeight="1">
      <c r="A100" s="1439" t="s">
        <v>1704</v>
      </c>
      <c r="B100" s="125">
        <f t="shared" ref="B100:F100" si="25">B34+B67</f>
        <v>0</v>
      </c>
      <c r="C100" s="125">
        <f t="shared" si="25"/>
        <v>0</v>
      </c>
      <c r="D100" s="125">
        <f t="shared" si="25"/>
        <v>0</v>
      </c>
      <c r="E100" s="125">
        <f t="shared" si="25"/>
        <v>0</v>
      </c>
      <c r="F100" s="125">
        <f t="shared" si="25"/>
        <v>0</v>
      </c>
      <c r="G100" s="230">
        <f>SUM(B100:F100)</f>
        <v>0</v>
      </c>
    </row>
    <row r="101" spans="1:10" ht="15" customHeight="1">
      <c r="A101" s="1439" t="s">
        <v>17</v>
      </c>
      <c r="B101" s="125">
        <f t="shared" ref="B101:F101" si="26">B35+B68</f>
        <v>0</v>
      </c>
      <c r="C101" s="125">
        <f t="shared" si="26"/>
        <v>0</v>
      </c>
      <c r="D101" s="125">
        <f t="shared" si="26"/>
        <v>0</v>
      </c>
      <c r="E101" s="125">
        <f t="shared" si="26"/>
        <v>0</v>
      </c>
      <c r="F101" s="125">
        <f t="shared" si="26"/>
        <v>0</v>
      </c>
      <c r="G101" s="230">
        <f t="shared" ref="G101:G102" si="27">SUM(B101:F101)</f>
        <v>0</v>
      </c>
    </row>
    <row r="102" spans="1:10" ht="15" customHeight="1">
      <c r="A102" s="1439" t="s">
        <v>1680</v>
      </c>
      <c r="B102" s="125">
        <f>B95+B96-B99</f>
        <v>0</v>
      </c>
      <c r="C102" s="125">
        <f>C95+C96-C99</f>
        <v>0</v>
      </c>
      <c r="D102" s="125">
        <f>D95+D96-D99</f>
        <v>0</v>
      </c>
      <c r="E102" s="125">
        <f>E95+E96-E99</f>
        <v>0</v>
      </c>
      <c r="F102" s="125">
        <f>F95+F96-F99</f>
        <v>0</v>
      </c>
      <c r="G102" s="230">
        <f t="shared" si="27"/>
        <v>0</v>
      </c>
    </row>
    <row r="103" spans="1:10" ht="15" customHeight="1">
      <c r="A103" s="1440" t="s">
        <v>630</v>
      </c>
      <c r="B103" s="1498"/>
      <c r="C103" s="1498"/>
      <c r="D103" s="1498"/>
      <c r="E103" s="1498"/>
      <c r="F103" s="1498"/>
      <c r="G103" s="2405"/>
    </row>
    <row r="104" spans="1:10" ht="15" customHeight="1">
      <c r="A104" s="1439" t="s">
        <v>1684</v>
      </c>
      <c r="B104" s="125">
        <f>B84-B93-B102</f>
        <v>0</v>
      </c>
      <c r="C104" s="125">
        <f>C84-C93-C102</f>
        <v>0</v>
      </c>
      <c r="D104" s="125">
        <f>D84-D93-D102</f>
        <v>0</v>
      </c>
      <c r="E104" s="125">
        <f>E84-E93-E102</f>
        <v>0</v>
      </c>
      <c r="F104" s="125">
        <f>F84-F93-F102</f>
        <v>0</v>
      </c>
      <c r="G104" s="230">
        <f t="shared" ref="G104:G105" si="28">SUM(B104:F104)</f>
        <v>0</v>
      </c>
    </row>
    <row r="105" spans="1:10" ht="15" customHeight="1" thickBot="1">
      <c r="A105" s="2406" t="s">
        <v>1685</v>
      </c>
      <c r="B105" s="1801">
        <f>B75-B86-B95</f>
        <v>0</v>
      </c>
      <c r="C105" s="1801">
        <f>C75-C86-C95</f>
        <v>0</v>
      </c>
      <c r="D105" s="1801">
        <f>D75-D86-D95</f>
        <v>0</v>
      </c>
      <c r="E105" s="1801">
        <f>E75-E86-E95</f>
        <v>0</v>
      </c>
      <c r="F105" s="1801">
        <f>F75-F86-F95</f>
        <v>0</v>
      </c>
      <c r="G105" s="2407">
        <f t="shared" si="28"/>
        <v>0</v>
      </c>
    </row>
    <row r="106" spans="1:10" s="311" customFormat="1" ht="15" customHeight="1" thickBot="1">
      <c r="A106" s="2408"/>
      <c r="B106" s="2409"/>
      <c r="C106" s="2409"/>
      <c r="D106" s="2409"/>
      <c r="E106" s="2409"/>
      <c r="F106" s="2410"/>
      <c r="G106" s="2411"/>
      <c r="H106" s="522"/>
      <c r="I106" s="522"/>
      <c r="J106" s="522"/>
    </row>
    <row r="107" spans="1:10" s="1443" customFormat="1" ht="15" customHeight="1">
      <c r="A107" s="2400" t="s">
        <v>138</v>
      </c>
      <c r="B107" s="2401" t="s">
        <v>618</v>
      </c>
      <c r="C107" s="2401" t="s">
        <v>1698</v>
      </c>
      <c r="D107" s="2401" t="s">
        <v>1699</v>
      </c>
      <c r="E107" s="2401" t="s">
        <v>1481</v>
      </c>
      <c r="F107" s="2401" t="s">
        <v>220</v>
      </c>
      <c r="G107" s="2402"/>
    </row>
    <row r="108" spans="1:10" s="1443" customFormat="1" ht="15" customHeight="1" thickBot="1">
      <c r="A108" s="1494" t="s">
        <v>1692</v>
      </c>
      <c r="B108" s="781"/>
      <c r="C108" s="781"/>
      <c r="D108" s="781"/>
      <c r="E108" s="781"/>
      <c r="F108" s="1330">
        <f>SUM(B108:E108)</f>
        <v>0</v>
      </c>
      <c r="G108" s="1495"/>
    </row>
    <row r="109" spans="1:10" ht="12" customHeight="1" thickTop="1">
      <c r="A109" s="322" t="s">
        <v>178</v>
      </c>
    </row>
    <row r="110" spans="1:10" ht="12" customHeight="1">
      <c r="A110" s="322" t="s">
        <v>197</v>
      </c>
    </row>
  </sheetData>
  <mergeCells count="2">
    <mergeCell ref="A73:G73"/>
    <mergeCell ref="A40:G40"/>
  </mergeCells>
  <phoneticPr fontId="5" type="noConversion"/>
  <printOptions horizontalCentered="1"/>
  <pageMargins left="0.70866141732283472" right="0.70866141732283472" top="0.74803149606299213" bottom="0.74803149606299213" header="0.31496062992125984" footer="0.31496062992125984"/>
  <pageSetup paperSize="9" scale="88" fitToHeight="0" orientation="portrait" blackAndWhite="1" verticalDpi="1200" r:id="rId1"/>
  <headerFooter alignWithMargins="0"/>
  <rowBreaks count="2" manualBreakCount="2">
    <brk id="39" max="6" man="1"/>
    <brk id="72" max="6" man="1"/>
  </rowBreaks>
  <legacyDrawingHF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0070C0"/>
    <pageSetUpPr fitToPage="1"/>
  </sheetPr>
  <dimension ref="A1:L106"/>
  <sheetViews>
    <sheetView showZeros="0" view="pageBreakPreview" zoomScaleSheetLayoutView="100" workbookViewId="0">
      <pane ySplit="8" topLeftCell="A9" activePane="bottomLeft" state="frozen"/>
      <selection activeCell="I9" sqref="I9"/>
      <selection pane="bottomLeft" activeCell="O33" sqref="O33"/>
    </sheetView>
  </sheetViews>
  <sheetFormatPr defaultColWidth="9.140625" defaultRowHeight="12" customHeight="1"/>
  <cols>
    <col min="1" max="1" width="24.7109375" style="311" customWidth="1"/>
    <col min="2" max="3" width="12.7109375" style="311" customWidth="1"/>
    <col min="4" max="4" width="12.7109375" style="522" customWidth="1"/>
    <col min="5" max="5" width="13.5703125" style="311" customWidth="1"/>
    <col min="6" max="9" width="12.7109375" style="311" customWidth="1"/>
    <col min="10" max="10" width="10.7109375" style="311" customWidth="1"/>
    <col min="11" max="11" width="13.7109375" style="311" customWidth="1"/>
    <col min="12" max="12" width="12.7109375" style="311" customWidth="1"/>
    <col min="13" max="16384" width="9.140625" style="311"/>
  </cols>
  <sheetData>
    <row r="1" spans="1:12" s="671" customFormat="1" ht="15" customHeight="1">
      <c r="A1" s="2691" t="str">
        <f>HYPERLINK("#资产表审定!A1","返回资产表审定")</f>
        <v>返回资产表审定</v>
      </c>
      <c r="B1" s="2692" t="str">
        <f>HYPERLINK("#资产表原报!A1","返回资产表原报")</f>
        <v>返回资产表原报</v>
      </c>
      <c r="D1" s="684"/>
    </row>
    <row r="2" spans="1:12" s="836" customFormat="1" ht="30" customHeight="1">
      <c r="A2" s="834" t="s">
        <v>1257</v>
      </c>
      <c r="B2" s="834"/>
      <c r="C2" s="834"/>
      <c r="D2" s="835"/>
      <c r="E2" s="834"/>
      <c r="F2" s="834"/>
      <c r="G2" s="834"/>
      <c r="H2" s="834"/>
      <c r="I2" s="834"/>
      <c r="J2" s="834"/>
      <c r="K2" s="834"/>
      <c r="L2" s="834"/>
    </row>
    <row r="3" spans="1:12" s="1502" customFormat="1" ht="11.25">
      <c r="A3" s="1499"/>
      <c r="B3" s="1500"/>
      <c r="C3" s="1500"/>
      <c r="D3" s="1501"/>
      <c r="E3" s="1268"/>
      <c r="F3" s="1268"/>
      <c r="G3" s="1268"/>
      <c r="H3" s="1268"/>
      <c r="I3" s="1268"/>
      <c r="J3" s="970"/>
      <c r="K3" s="970"/>
      <c r="L3" s="944" t="str">
        <f>"单位："&amp;表头!$C$5</f>
        <v>单位：人民币元</v>
      </c>
    </row>
    <row r="4" spans="1:12" s="1506" customFormat="1">
      <c r="A4" s="945" t="str">
        <f>"客户："&amp;表头!C3</f>
        <v>客户：</v>
      </c>
      <c r="B4" s="1503"/>
      <c r="C4" s="1503"/>
      <c r="D4" s="1504"/>
      <c r="E4" s="1268"/>
      <c r="F4" s="948" t="str">
        <f>"编制人员："&amp;表头!$C$6</f>
        <v>编制人员：</v>
      </c>
      <c r="G4" s="1268"/>
      <c r="H4" s="1268"/>
      <c r="I4" s="1268"/>
      <c r="J4" s="1503"/>
      <c r="K4" s="1500" t="s">
        <v>1460</v>
      </c>
      <c r="L4" s="2071" t="s">
        <v>2054</v>
      </c>
    </row>
    <row r="5" spans="1:12" s="1506" customFormat="1" ht="11.25">
      <c r="A5" s="1155" t="str">
        <f>"报表截止日："&amp;TEXT(表头!C4,"yyyy-mm-dd")</f>
        <v>报表截止日：2019-12-31</v>
      </c>
      <c r="B5" s="1503"/>
      <c r="C5" s="1503"/>
      <c r="D5" s="1504"/>
      <c r="E5" s="1268"/>
      <c r="F5" s="948" t="str">
        <f>"会计主管："&amp;表头!$C$7</f>
        <v>会计主管：</v>
      </c>
      <c r="G5" s="1268"/>
      <c r="H5" s="1268"/>
      <c r="I5" s="1268"/>
      <c r="J5" s="1503"/>
      <c r="K5" s="1500" t="s">
        <v>1461</v>
      </c>
      <c r="L5" s="945"/>
    </row>
    <row r="6" spans="1:12" s="1502" customFormat="1" ht="8.1" customHeight="1" thickBot="1">
      <c r="A6" s="1507"/>
      <c r="B6" s="1507"/>
      <c r="C6" s="1507"/>
      <c r="D6" s="1508"/>
      <c r="E6" s="1507"/>
      <c r="F6" s="1507"/>
      <c r="G6" s="1507"/>
      <c r="H6" s="1507"/>
      <c r="I6" s="1507"/>
      <c r="J6" s="1507"/>
      <c r="K6" s="1507"/>
      <c r="L6" s="1507"/>
    </row>
    <row r="7" spans="1:12" s="636" customFormat="1" ht="15" customHeight="1">
      <c r="A7" s="2412" t="s">
        <v>1458</v>
      </c>
      <c r="B7" s="2413" t="s">
        <v>2284</v>
      </c>
      <c r="C7" s="2413" t="s">
        <v>1025</v>
      </c>
      <c r="D7" s="2414" t="s">
        <v>1026</v>
      </c>
      <c r="E7" s="2413" t="s">
        <v>136</v>
      </c>
      <c r="F7" s="2413" t="s">
        <v>214</v>
      </c>
      <c r="G7" s="2413" t="s">
        <v>2285</v>
      </c>
      <c r="H7" s="2413" t="s">
        <v>1027</v>
      </c>
      <c r="I7" s="2413" t="s">
        <v>1028</v>
      </c>
      <c r="J7" s="2413" t="s">
        <v>20</v>
      </c>
      <c r="K7" s="2413" t="s">
        <v>19</v>
      </c>
      <c r="L7" s="2415" t="s">
        <v>7</v>
      </c>
    </row>
    <row r="8" spans="1:12" ht="15" customHeight="1">
      <c r="A8" s="2416" t="s">
        <v>1688</v>
      </c>
      <c r="B8" s="71">
        <f>SUM(B9:B17)</f>
        <v>0</v>
      </c>
      <c r="C8" s="71">
        <f>SUM(C9:C17)</f>
        <v>0</v>
      </c>
      <c r="D8" s="71">
        <f t="shared" ref="D8:H8" si="0">SUM(D9:D17)</f>
        <v>0</v>
      </c>
      <c r="E8" s="71">
        <f>SUM(E9:E17)</f>
        <v>0</v>
      </c>
      <c r="F8" s="71">
        <f t="shared" si="0"/>
        <v>0</v>
      </c>
      <c r="G8" s="71">
        <f t="shared" si="0"/>
        <v>0</v>
      </c>
      <c r="H8" s="71">
        <f t="shared" si="0"/>
        <v>0</v>
      </c>
      <c r="I8" s="71">
        <f>SUM(I9:I17)</f>
        <v>0</v>
      </c>
      <c r="J8" s="70"/>
      <c r="K8" s="70"/>
      <c r="L8" s="2417"/>
    </row>
    <row r="9" spans="1:12" ht="15" customHeight="1">
      <c r="A9" s="2418" t="s">
        <v>485</v>
      </c>
      <c r="B9" s="888"/>
      <c r="C9" s="1209"/>
      <c r="D9" s="1210">
        <f>B9+C9</f>
        <v>0</v>
      </c>
      <c r="E9" s="888"/>
      <c r="F9" s="888"/>
      <c r="G9" s="82">
        <f>B9+E9-F9</f>
        <v>0</v>
      </c>
      <c r="H9" s="1209"/>
      <c r="I9" s="82">
        <f>G9+H9</f>
        <v>0</v>
      </c>
      <c r="J9" s="1239"/>
      <c r="K9" s="888"/>
      <c r="L9" s="2419"/>
    </row>
    <row r="10" spans="1:12" ht="15" customHeight="1">
      <c r="A10" s="2418" t="s">
        <v>486</v>
      </c>
      <c r="B10" s="888"/>
      <c r="C10" s="1209"/>
      <c r="D10" s="1210">
        <f t="shared" ref="D10:D16" si="1">B10+C10</f>
        <v>0</v>
      </c>
      <c r="E10" s="888"/>
      <c r="F10" s="888"/>
      <c r="G10" s="82">
        <f t="shared" ref="G10:G16" si="2">B10+E10-F10</f>
        <v>0</v>
      </c>
      <c r="H10" s="1209"/>
      <c r="I10" s="82">
        <f t="shared" ref="I10:I16" si="3">G10+H10</f>
        <v>0</v>
      </c>
      <c r="J10" s="1239"/>
      <c r="K10" s="888"/>
      <c r="L10" s="2419"/>
    </row>
    <row r="11" spans="1:12" ht="15" customHeight="1">
      <c r="A11" s="2418" t="s">
        <v>487</v>
      </c>
      <c r="B11" s="888"/>
      <c r="C11" s="1209"/>
      <c r="D11" s="1210">
        <f t="shared" si="1"/>
        <v>0</v>
      </c>
      <c r="E11" s="888"/>
      <c r="F11" s="888"/>
      <c r="G11" s="82">
        <f t="shared" si="2"/>
        <v>0</v>
      </c>
      <c r="H11" s="1209"/>
      <c r="I11" s="82">
        <f t="shared" si="3"/>
        <v>0</v>
      </c>
      <c r="J11" s="1239"/>
      <c r="K11" s="888"/>
      <c r="L11" s="2419"/>
    </row>
    <row r="12" spans="1:12" ht="15" customHeight="1">
      <c r="A12" s="2418" t="s">
        <v>488</v>
      </c>
      <c r="B12" s="888"/>
      <c r="C12" s="1209"/>
      <c r="D12" s="1210">
        <f t="shared" si="1"/>
        <v>0</v>
      </c>
      <c r="E12" s="888"/>
      <c r="F12" s="888"/>
      <c r="G12" s="82">
        <f>B12+E12-F12</f>
        <v>0</v>
      </c>
      <c r="H12" s="1209"/>
      <c r="I12" s="82">
        <f t="shared" si="3"/>
        <v>0</v>
      </c>
      <c r="J12" s="1239"/>
      <c r="K12" s="888"/>
      <c r="L12" s="2419"/>
    </row>
    <row r="13" spans="1:12" ht="15" customHeight="1">
      <c r="A13" s="2418" t="s">
        <v>489</v>
      </c>
      <c r="B13" s="888"/>
      <c r="C13" s="1209"/>
      <c r="D13" s="1210">
        <f t="shared" si="1"/>
        <v>0</v>
      </c>
      <c r="E13" s="888"/>
      <c r="F13" s="888"/>
      <c r="G13" s="82">
        <f t="shared" si="2"/>
        <v>0</v>
      </c>
      <c r="H13" s="1209"/>
      <c r="I13" s="82">
        <f t="shared" si="3"/>
        <v>0</v>
      </c>
      <c r="J13" s="1239"/>
      <c r="K13" s="888"/>
      <c r="L13" s="2419"/>
    </row>
    <row r="14" spans="1:12" ht="15" customHeight="1">
      <c r="A14" s="2418" t="s">
        <v>490</v>
      </c>
      <c r="B14" s="888"/>
      <c r="C14" s="1209"/>
      <c r="D14" s="1210">
        <f t="shared" si="1"/>
        <v>0</v>
      </c>
      <c r="E14" s="888"/>
      <c r="F14" s="888"/>
      <c r="G14" s="82">
        <f t="shared" si="2"/>
        <v>0</v>
      </c>
      <c r="H14" s="1209"/>
      <c r="I14" s="82">
        <f t="shared" si="3"/>
        <v>0</v>
      </c>
      <c r="J14" s="1239"/>
      <c r="K14" s="888"/>
      <c r="L14" s="2419"/>
    </row>
    <row r="15" spans="1:12" ht="15" customHeight="1">
      <c r="A15" s="2418" t="s">
        <v>491</v>
      </c>
      <c r="B15" s="888"/>
      <c r="C15" s="1209"/>
      <c r="D15" s="1210">
        <f t="shared" si="1"/>
        <v>0</v>
      </c>
      <c r="E15" s="888"/>
      <c r="F15" s="888"/>
      <c r="G15" s="82">
        <f t="shared" si="2"/>
        <v>0</v>
      </c>
      <c r="H15" s="1209"/>
      <c r="I15" s="82">
        <f t="shared" si="3"/>
        <v>0</v>
      </c>
      <c r="J15" s="1239"/>
      <c r="K15" s="888"/>
      <c r="L15" s="2419"/>
    </row>
    <row r="16" spans="1:12" ht="15" customHeight="1">
      <c r="A16" s="2418" t="s">
        <v>492</v>
      </c>
      <c r="B16" s="888"/>
      <c r="C16" s="1209"/>
      <c r="D16" s="1210">
        <f t="shared" si="1"/>
        <v>0</v>
      </c>
      <c r="E16" s="888"/>
      <c r="F16" s="888"/>
      <c r="G16" s="82">
        <f t="shared" si="2"/>
        <v>0</v>
      </c>
      <c r="H16" s="1209"/>
      <c r="I16" s="82">
        <f t="shared" si="3"/>
        <v>0</v>
      </c>
      <c r="J16" s="1239"/>
      <c r="K16" s="888"/>
      <c r="L16" s="2419"/>
    </row>
    <row r="17" spans="1:12" ht="15" customHeight="1">
      <c r="A17" s="2416"/>
      <c r="B17" s="82"/>
      <c r="C17" s="82"/>
      <c r="D17" s="714"/>
      <c r="E17" s="82"/>
      <c r="F17" s="82"/>
      <c r="G17" s="82"/>
      <c r="H17" s="82"/>
      <c r="I17" s="82"/>
      <c r="J17" s="1509"/>
      <c r="K17" s="1146"/>
      <c r="L17" s="2420"/>
    </row>
    <row r="18" spans="1:12" ht="15" customHeight="1">
      <c r="A18" s="2416" t="s">
        <v>1731</v>
      </c>
      <c r="B18" s="82">
        <f>SUM(B19:B27)</f>
        <v>0</v>
      </c>
      <c r="C18" s="82">
        <f>SUM(C19:C27)</f>
        <v>0</v>
      </c>
      <c r="D18" s="82">
        <f t="shared" ref="D18:H18" si="4">SUM(D19:D27)</f>
        <v>0</v>
      </c>
      <c r="E18" s="82">
        <f t="shared" si="4"/>
        <v>0</v>
      </c>
      <c r="F18" s="82">
        <f t="shared" si="4"/>
        <v>0</v>
      </c>
      <c r="G18" s="82">
        <f t="shared" si="4"/>
        <v>0</v>
      </c>
      <c r="H18" s="82">
        <f t="shared" si="4"/>
        <v>0</v>
      </c>
      <c r="I18" s="82">
        <f>SUM(I19:I27)</f>
        <v>0</v>
      </c>
      <c r="J18" s="1146"/>
      <c r="K18" s="1146"/>
      <c r="L18" s="2420"/>
    </row>
    <row r="19" spans="1:12" ht="15" customHeight="1">
      <c r="A19" s="2418" t="str">
        <f t="shared" ref="A19:A26" si="5">A9</f>
        <v>土地使用权</v>
      </c>
      <c r="B19" s="888"/>
      <c r="C19" s="1209"/>
      <c r="D19" s="1210">
        <f t="shared" ref="D19:D26" si="6">B19+C19</f>
        <v>0</v>
      </c>
      <c r="E19" s="888"/>
      <c r="F19" s="888"/>
      <c r="G19" s="82">
        <f t="shared" ref="G19:G26" si="7">B19+E19-F19</f>
        <v>0</v>
      </c>
      <c r="H19" s="1209"/>
      <c r="I19" s="82">
        <f t="shared" ref="I19:I26" si="8">G19+H19</f>
        <v>0</v>
      </c>
      <c r="J19" s="1239"/>
      <c r="K19" s="888"/>
      <c r="L19" s="2419"/>
    </row>
    <row r="20" spans="1:12" ht="15" customHeight="1">
      <c r="A20" s="2418" t="str">
        <f t="shared" si="5"/>
        <v>专利权</v>
      </c>
      <c r="B20" s="888"/>
      <c r="C20" s="1209"/>
      <c r="D20" s="1210">
        <f t="shared" si="6"/>
        <v>0</v>
      </c>
      <c r="E20" s="888"/>
      <c r="F20" s="888"/>
      <c r="G20" s="82">
        <f t="shared" si="7"/>
        <v>0</v>
      </c>
      <c r="H20" s="1209"/>
      <c r="I20" s="82">
        <f t="shared" si="8"/>
        <v>0</v>
      </c>
      <c r="J20" s="1239"/>
      <c r="K20" s="888"/>
      <c r="L20" s="2419"/>
    </row>
    <row r="21" spans="1:12" ht="15" customHeight="1">
      <c r="A21" s="2418" t="str">
        <f t="shared" si="5"/>
        <v>商标权</v>
      </c>
      <c r="B21" s="888"/>
      <c r="C21" s="1209"/>
      <c r="D21" s="1210">
        <f t="shared" si="6"/>
        <v>0</v>
      </c>
      <c r="E21" s="888"/>
      <c r="F21" s="888"/>
      <c r="G21" s="82">
        <f t="shared" si="7"/>
        <v>0</v>
      </c>
      <c r="H21" s="1209"/>
      <c r="I21" s="82">
        <f t="shared" si="8"/>
        <v>0</v>
      </c>
      <c r="J21" s="1239"/>
      <c r="K21" s="888"/>
      <c r="L21" s="2419"/>
    </row>
    <row r="22" spans="1:12" ht="15" customHeight="1">
      <c r="A22" s="2418" t="str">
        <f t="shared" si="5"/>
        <v>著作权</v>
      </c>
      <c r="B22" s="888"/>
      <c r="C22" s="1209"/>
      <c r="D22" s="1210">
        <f t="shared" si="6"/>
        <v>0</v>
      </c>
      <c r="E22" s="888"/>
      <c r="F22" s="888"/>
      <c r="G22" s="82">
        <f t="shared" si="7"/>
        <v>0</v>
      </c>
      <c r="H22" s="1209"/>
      <c r="I22" s="82">
        <f t="shared" si="8"/>
        <v>0</v>
      </c>
      <c r="J22" s="1239"/>
      <c r="K22" s="888"/>
      <c r="L22" s="2419"/>
    </row>
    <row r="23" spans="1:12" ht="15" customHeight="1">
      <c r="A23" s="2418" t="str">
        <f t="shared" si="5"/>
        <v>计算机软件</v>
      </c>
      <c r="B23" s="888"/>
      <c r="C23" s="1209"/>
      <c r="D23" s="1210">
        <f t="shared" si="6"/>
        <v>0</v>
      </c>
      <c r="E23" s="888"/>
      <c r="F23" s="888"/>
      <c r="G23" s="82">
        <f t="shared" si="7"/>
        <v>0</v>
      </c>
      <c r="H23" s="1209"/>
      <c r="I23" s="82">
        <f t="shared" si="8"/>
        <v>0</v>
      </c>
      <c r="J23" s="1239"/>
      <c r="K23" s="888"/>
      <c r="L23" s="2419"/>
    </row>
    <row r="24" spans="1:12" ht="15" customHeight="1">
      <c r="A24" s="2418" t="str">
        <f t="shared" si="5"/>
        <v>非专利技术</v>
      </c>
      <c r="B24" s="888"/>
      <c r="C24" s="1209"/>
      <c r="D24" s="1210">
        <f t="shared" si="6"/>
        <v>0</v>
      </c>
      <c r="E24" s="888"/>
      <c r="F24" s="888"/>
      <c r="G24" s="82">
        <f t="shared" si="7"/>
        <v>0</v>
      </c>
      <c r="H24" s="1209"/>
      <c r="I24" s="82">
        <f t="shared" si="8"/>
        <v>0</v>
      </c>
      <c r="J24" s="1239"/>
      <c r="K24" s="888"/>
      <c r="L24" s="2419"/>
    </row>
    <row r="25" spans="1:12" ht="15" customHeight="1">
      <c r="A25" s="2418" t="str">
        <f t="shared" si="5"/>
        <v>特许权</v>
      </c>
      <c r="B25" s="888"/>
      <c r="C25" s="1209"/>
      <c r="D25" s="1210">
        <f t="shared" si="6"/>
        <v>0</v>
      </c>
      <c r="E25" s="888"/>
      <c r="F25" s="888"/>
      <c r="G25" s="82">
        <f t="shared" si="7"/>
        <v>0</v>
      </c>
      <c r="H25" s="1209"/>
      <c r="I25" s="82">
        <f t="shared" si="8"/>
        <v>0</v>
      </c>
      <c r="J25" s="1239"/>
      <c r="K25" s="888"/>
      <c r="L25" s="2419"/>
    </row>
    <row r="26" spans="1:12" ht="15" customHeight="1">
      <c r="A26" s="2418" t="str">
        <f t="shared" si="5"/>
        <v>其他</v>
      </c>
      <c r="B26" s="888"/>
      <c r="C26" s="1209"/>
      <c r="D26" s="1210">
        <f t="shared" si="6"/>
        <v>0</v>
      </c>
      <c r="E26" s="888"/>
      <c r="F26" s="888"/>
      <c r="G26" s="82">
        <f t="shared" si="7"/>
        <v>0</v>
      </c>
      <c r="H26" s="1209"/>
      <c r="I26" s="82">
        <f t="shared" si="8"/>
        <v>0</v>
      </c>
      <c r="J26" s="1239"/>
      <c r="K26" s="888"/>
      <c r="L26" s="2419"/>
    </row>
    <row r="27" spans="1:12" ht="15" customHeight="1">
      <c r="A27" s="2421"/>
      <c r="B27" s="82"/>
      <c r="C27" s="82"/>
      <c r="D27" s="714"/>
      <c r="E27" s="82"/>
      <c r="F27" s="82"/>
      <c r="G27" s="82"/>
      <c r="H27" s="82"/>
      <c r="I27" s="82"/>
      <c r="J27" s="1509"/>
      <c r="K27" s="1146"/>
      <c r="L27" s="2420"/>
    </row>
    <row r="28" spans="1:12" ht="15" customHeight="1">
      <c r="A28" s="2421" t="s">
        <v>1732</v>
      </c>
      <c r="B28" s="82">
        <f>SUM(B29:B37)</f>
        <v>0</v>
      </c>
      <c r="C28" s="82">
        <f t="shared" ref="C28:D28" si="9">SUM(C29:C37)</f>
        <v>0</v>
      </c>
      <c r="D28" s="82">
        <f t="shared" si="9"/>
        <v>0</v>
      </c>
      <c r="E28" s="82">
        <f>SUM(E29:E37)</f>
        <v>0</v>
      </c>
      <c r="F28" s="82">
        <f>SUM(F29:F37)</f>
        <v>0</v>
      </c>
      <c r="G28" s="82">
        <f>SUM(G29:G37)</f>
        <v>0</v>
      </c>
      <c r="H28" s="82">
        <f>SUM(H29:H37)</f>
        <v>0</v>
      </c>
      <c r="I28" s="82">
        <f>SUM(I29:I37)</f>
        <v>0</v>
      </c>
      <c r="J28" s="1146"/>
      <c r="K28" s="1146"/>
      <c r="L28" s="2420"/>
    </row>
    <row r="29" spans="1:12" ht="15" customHeight="1">
      <c r="A29" s="2418" t="str">
        <f t="shared" ref="A29:A36" si="10">A9</f>
        <v>土地使用权</v>
      </c>
      <c r="B29" s="888"/>
      <c r="C29" s="1209"/>
      <c r="D29" s="1210">
        <f t="shared" ref="D29:D36" si="11">B29+C29</f>
        <v>0</v>
      </c>
      <c r="E29" s="888"/>
      <c r="F29" s="888"/>
      <c r="G29" s="82">
        <f t="shared" ref="G29:G36" si="12">B29+E29-F29</f>
        <v>0</v>
      </c>
      <c r="H29" s="1209"/>
      <c r="I29" s="82">
        <f>G29+H29</f>
        <v>0</v>
      </c>
      <c r="J29" s="1239"/>
      <c r="K29" s="888"/>
      <c r="L29" s="2419"/>
    </row>
    <row r="30" spans="1:12" ht="15" customHeight="1">
      <c r="A30" s="2418" t="str">
        <f t="shared" si="10"/>
        <v>专利权</v>
      </c>
      <c r="B30" s="888"/>
      <c r="C30" s="1209"/>
      <c r="D30" s="1210">
        <f t="shared" si="11"/>
        <v>0</v>
      </c>
      <c r="E30" s="888"/>
      <c r="F30" s="888"/>
      <c r="G30" s="82">
        <f t="shared" si="12"/>
        <v>0</v>
      </c>
      <c r="H30" s="1209"/>
      <c r="I30" s="82">
        <f t="shared" ref="I30:I36" si="13">G30+H30</f>
        <v>0</v>
      </c>
      <c r="J30" s="1239"/>
      <c r="K30" s="888"/>
      <c r="L30" s="2419"/>
    </row>
    <row r="31" spans="1:12" ht="15" customHeight="1">
      <c r="A31" s="2418" t="str">
        <f t="shared" si="10"/>
        <v>商标权</v>
      </c>
      <c r="B31" s="888"/>
      <c r="C31" s="1209"/>
      <c r="D31" s="1210">
        <f t="shared" si="11"/>
        <v>0</v>
      </c>
      <c r="E31" s="888"/>
      <c r="F31" s="888"/>
      <c r="G31" s="82">
        <f t="shared" si="12"/>
        <v>0</v>
      </c>
      <c r="H31" s="1209"/>
      <c r="I31" s="82">
        <f t="shared" si="13"/>
        <v>0</v>
      </c>
      <c r="J31" s="1239"/>
      <c r="K31" s="888"/>
      <c r="L31" s="2419"/>
    </row>
    <row r="32" spans="1:12" ht="15" customHeight="1">
      <c r="A32" s="2418" t="str">
        <f t="shared" si="10"/>
        <v>著作权</v>
      </c>
      <c r="B32" s="888"/>
      <c r="C32" s="1209"/>
      <c r="D32" s="1210">
        <f t="shared" si="11"/>
        <v>0</v>
      </c>
      <c r="E32" s="888"/>
      <c r="F32" s="888"/>
      <c r="G32" s="82">
        <f t="shared" si="12"/>
        <v>0</v>
      </c>
      <c r="H32" s="1209"/>
      <c r="I32" s="82">
        <f t="shared" si="13"/>
        <v>0</v>
      </c>
      <c r="J32" s="1239"/>
      <c r="K32" s="888"/>
      <c r="L32" s="2419"/>
    </row>
    <row r="33" spans="1:12" ht="15" customHeight="1">
      <c r="A33" s="2418" t="str">
        <f t="shared" si="10"/>
        <v>计算机软件</v>
      </c>
      <c r="B33" s="888"/>
      <c r="C33" s="1209"/>
      <c r="D33" s="1210">
        <f t="shared" si="11"/>
        <v>0</v>
      </c>
      <c r="E33" s="888"/>
      <c r="F33" s="888"/>
      <c r="G33" s="82">
        <f t="shared" si="12"/>
        <v>0</v>
      </c>
      <c r="H33" s="1209"/>
      <c r="I33" s="82">
        <f t="shared" si="13"/>
        <v>0</v>
      </c>
      <c r="J33" s="1239"/>
      <c r="K33" s="888"/>
      <c r="L33" s="2419"/>
    </row>
    <row r="34" spans="1:12" ht="15" customHeight="1">
      <c r="A34" s="2418" t="str">
        <f t="shared" si="10"/>
        <v>非专利技术</v>
      </c>
      <c r="B34" s="888"/>
      <c r="C34" s="1209"/>
      <c r="D34" s="1210">
        <f t="shared" si="11"/>
        <v>0</v>
      </c>
      <c r="E34" s="888"/>
      <c r="F34" s="888"/>
      <c r="G34" s="82">
        <f t="shared" si="12"/>
        <v>0</v>
      </c>
      <c r="H34" s="1209"/>
      <c r="I34" s="82">
        <f t="shared" si="13"/>
        <v>0</v>
      </c>
      <c r="J34" s="1239"/>
      <c r="K34" s="888"/>
      <c r="L34" s="2419"/>
    </row>
    <row r="35" spans="1:12" ht="15" customHeight="1">
      <c r="A35" s="2418" t="str">
        <f t="shared" si="10"/>
        <v>特许权</v>
      </c>
      <c r="B35" s="888"/>
      <c r="C35" s="1209"/>
      <c r="D35" s="1210">
        <f t="shared" si="11"/>
        <v>0</v>
      </c>
      <c r="E35" s="888"/>
      <c r="F35" s="888"/>
      <c r="G35" s="82">
        <f t="shared" si="12"/>
        <v>0</v>
      </c>
      <c r="H35" s="1209"/>
      <c r="I35" s="82">
        <f t="shared" si="13"/>
        <v>0</v>
      </c>
      <c r="J35" s="1239"/>
      <c r="K35" s="888"/>
      <c r="L35" s="2419"/>
    </row>
    <row r="36" spans="1:12" ht="15" customHeight="1">
      <c r="A36" s="2418" t="str">
        <f t="shared" si="10"/>
        <v>其他</v>
      </c>
      <c r="B36" s="888"/>
      <c r="C36" s="1209"/>
      <c r="D36" s="1210">
        <f t="shared" si="11"/>
        <v>0</v>
      </c>
      <c r="E36" s="888"/>
      <c r="F36" s="888"/>
      <c r="G36" s="82">
        <f t="shared" si="12"/>
        <v>0</v>
      </c>
      <c r="H36" s="1209"/>
      <c r="I36" s="82">
        <f t="shared" si="13"/>
        <v>0</v>
      </c>
      <c r="J36" s="1239"/>
      <c r="K36" s="888"/>
      <c r="L36" s="2419"/>
    </row>
    <row r="37" spans="1:12" ht="15" customHeight="1">
      <c r="A37" s="2421"/>
      <c r="B37" s="82"/>
      <c r="C37" s="82"/>
      <c r="D37" s="714"/>
      <c r="E37" s="82"/>
      <c r="F37" s="82"/>
      <c r="G37" s="82"/>
      <c r="H37" s="82"/>
      <c r="I37" s="82"/>
      <c r="J37" s="1509"/>
      <c r="K37" s="1146"/>
      <c r="L37" s="2420"/>
    </row>
    <row r="38" spans="1:12" ht="15" customHeight="1">
      <c r="A38" s="2416" t="s">
        <v>1733</v>
      </c>
      <c r="B38" s="82">
        <f>SUM(B39:B46)</f>
        <v>0</v>
      </c>
      <c r="C38" s="82">
        <f>SUM(C39:C46)</f>
        <v>0</v>
      </c>
      <c r="D38" s="82">
        <f>SUM(D39:D46)</f>
        <v>0</v>
      </c>
      <c r="E38" s="82">
        <f t="shared" ref="E38:F38" si="14">SUM(E39:E46)</f>
        <v>0</v>
      </c>
      <c r="F38" s="82">
        <f t="shared" si="14"/>
        <v>0</v>
      </c>
      <c r="G38" s="82">
        <f>SUM(G39:G46)</f>
        <v>0</v>
      </c>
      <c r="H38" s="82">
        <f>SUM(H39:H46)</f>
        <v>0</v>
      </c>
      <c r="I38" s="82">
        <f>SUM(I39:I46)</f>
        <v>0</v>
      </c>
      <c r="J38" s="1146"/>
      <c r="K38" s="1146"/>
      <c r="L38" s="2420"/>
    </row>
    <row r="39" spans="1:12" ht="15" customHeight="1">
      <c r="A39" s="2418" t="str">
        <f t="shared" ref="A39:A46" si="15">A9</f>
        <v>土地使用权</v>
      </c>
      <c r="B39" s="82">
        <f>B9-B19-B29</f>
        <v>0</v>
      </c>
      <c r="C39" s="82">
        <f>C9-C19-C29</f>
        <v>0</v>
      </c>
      <c r="D39" s="82">
        <f>D9-D19-D29</f>
        <v>0</v>
      </c>
      <c r="E39" s="82">
        <f t="shared" ref="E39:F39" si="16">E9-E19-E29</f>
        <v>0</v>
      </c>
      <c r="F39" s="82">
        <f t="shared" si="16"/>
        <v>0</v>
      </c>
      <c r="G39" s="82">
        <f t="shared" ref="G39:I46" si="17">G9-G19-G29</f>
        <v>0</v>
      </c>
      <c r="H39" s="82">
        <f t="shared" ref="H39:H46" si="18">H9-H19-H29</f>
        <v>0</v>
      </c>
      <c r="I39" s="82">
        <f>I9-I19-I29</f>
        <v>0</v>
      </c>
      <c r="J39" s="1242"/>
      <c r="K39" s="1210"/>
      <c r="L39" s="2422"/>
    </row>
    <row r="40" spans="1:12" ht="15" customHeight="1">
      <c r="A40" s="2418" t="str">
        <f t="shared" si="15"/>
        <v>专利权</v>
      </c>
      <c r="B40" s="82">
        <f t="shared" ref="B40:D46" si="19">B10-B20-B30</f>
        <v>0</v>
      </c>
      <c r="C40" s="82">
        <f t="shared" si="19"/>
        <v>0</v>
      </c>
      <c r="D40" s="82">
        <f>D10-D20-D30</f>
        <v>0</v>
      </c>
      <c r="E40" s="82">
        <f t="shared" ref="E40:F40" si="20">E10-E20-E30</f>
        <v>0</v>
      </c>
      <c r="F40" s="82">
        <f t="shared" si="20"/>
        <v>0</v>
      </c>
      <c r="G40" s="82">
        <f t="shared" si="17"/>
        <v>0</v>
      </c>
      <c r="H40" s="82">
        <f t="shared" si="18"/>
        <v>0</v>
      </c>
      <c r="I40" s="82">
        <f t="shared" si="17"/>
        <v>0</v>
      </c>
      <c r="J40" s="1242"/>
      <c r="K40" s="1210"/>
      <c r="L40" s="2422"/>
    </row>
    <row r="41" spans="1:12" ht="15" customHeight="1">
      <c r="A41" s="2418" t="str">
        <f t="shared" si="15"/>
        <v>商标权</v>
      </c>
      <c r="B41" s="82">
        <f t="shared" si="19"/>
        <v>0</v>
      </c>
      <c r="C41" s="82">
        <f t="shared" si="19"/>
        <v>0</v>
      </c>
      <c r="D41" s="82">
        <f t="shared" si="19"/>
        <v>0</v>
      </c>
      <c r="E41" s="82">
        <f t="shared" ref="E41:F41" si="21">E11-E21-E31</f>
        <v>0</v>
      </c>
      <c r="F41" s="82">
        <f t="shared" si="21"/>
        <v>0</v>
      </c>
      <c r="G41" s="82">
        <f>G11-G21-G31</f>
        <v>0</v>
      </c>
      <c r="H41" s="82">
        <f t="shared" si="18"/>
        <v>0</v>
      </c>
      <c r="I41" s="82">
        <f t="shared" si="17"/>
        <v>0</v>
      </c>
      <c r="J41" s="1242"/>
      <c r="K41" s="1210"/>
      <c r="L41" s="2422"/>
    </row>
    <row r="42" spans="1:12" ht="15" customHeight="1">
      <c r="A42" s="2418" t="str">
        <f t="shared" si="15"/>
        <v>著作权</v>
      </c>
      <c r="B42" s="82">
        <f t="shared" si="19"/>
        <v>0</v>
      </c>
      <c r="C42" s="82">
        <f t="shared" si="19"/>
        <v>0</v>
      </c>
      <c r="D42" s="82">
        <f t="shared" si="19"/>
        <v>0</v>
      </c>
      <c r="E42" s="82">
        <f t="shared" ref="E42:F42" si="22">E12-E22-E32</f>
        <v>0</v>
      </c>
      <c r="F42" s="82">
        <f t="shared" si="22"/>
        <v>0</v>
      </c>
      <c r="G42" s="82">
        <f t="shared" si="17"/>
        <v>0</v>
      </c>
      <c r="H42" s="82">
        <f t="shared" si="18"/>
        <v>0</v>
      </c>
      <c r="I42" s="82">
        <f t="shared" si="17"/>
        <v>0</v>
      </c>
      <c r="J42" s="1242"/>
      <c r="K42" s="1210"/>
      <c r="L42" s="2422"/>
    </row>
    <row r="43" spans="1:12" ht="15" customHeight="1">
      <c r="A43" s="2418" t="str">
        <f t="shared" si="15"/>
        <v>计算机软件</v>
      </c>
      <c r="B43" s="82">
        <f t="shared" si="19"/>
        <v>0</v>
      </c>
      <c r="C43" s="82">
        <f t="shared" si="19"/>
        <v>0</v>
      </c>
      <c r="D43" s="82">
        <f t="shared" si="19"/>
        <v>0</v>
      </c>
      <c r="E43" s="82">
        <f t="shared" ref="E43:F43" si="23">E13-E23-E33</f>
        <v>0</v>
      </c>
      <c r="F43" s="82">
        <f t="shared" si="23"/>
        <v>0</v>
      </c>
      <c r="G43" s="82">
        <f t="shared" si="17"/>
        <v>0</v>
      </c>
      <c r="H43" s="82">
        <f t="shared" si="18"/>
        <v>0</v>
      </c>
      <c r="I43" s="82">
        <f t="shared" si="17"/>
        <v>0</v>
      </c>
      <c r="J43" s="1242"/>
      <c r="K43" s="1210"/>
      <c r="L43" s="2422"/>
    </row>
    <row r="44" spans="1:12" ht="15" customHeight="1">
      <c r="A44" s="2418" t="str">
        <f t="shared" si="15"/>
        <v>非专利技术</v>
      </c>
      <c r="B44" s="82">
        <f t="shared" si="19"/>
        <v>0</v>
      </c>
      <c r="C44" s="82">
        <f t="shared" si="19"/>
        <v>0</v>
      </c>
      <c r="D44" s="82">
        <f t="shared" si="19"/>
        <v>0</v>
      </c>
      <c r="E44" s="82">
        <f t="shared" ref="E44:F44" si="24">E14-E24-E34</f>
        <v>0</v>
      </c>
      <c r="F44" s="82">
        <f t="shared" si="24"/>
        <v>0</v>
      </c>
      <c r="G44" s="82">
        <f t="shared" si="17"/>
        <v>0</v>
      </c>
      <c r="H44" s="82">
        <f t="shared" si="18"/>
        <v>0</v>
      </c>
      <c r="I44" s="82">
        <f t="shared" si="17"/>
        <v>0</v>
      </c>
      <c r="J44" s="1242"/>
      <c r="K44" s="1210"/>
      <c r="L44" s="2422"/>
    </row>
    <row r="45" spans="1:12" ht="15" customHeight="1">
      <c r="A45" s="2418" t="str">
        <f t="shared" si="15"/>
        <v>特许权</v>
      </c>
      <c r="B45" s="82">
        <f t="shared" si="19"/>
        <v>0</v>
      </c>
      <c r="C45" s="82">
        <f t="shared" si="19"/>
        <v>0</v>
      </c>
      <c r="D45" s="82">
        <f t="shared" si="19"/>
        <v>0</v>
      </c>
      <c r="E45" s="82">
        <f t="shared" ref="E45:F45" si="25">E15-E25-E35</f>
        <v>0</v>
      </c>
      <c r="F45" s="82">
        <f t="shared" si="25"/>
        <v>0</v>
      </c>
      <c r="G45" s="82">
        <f t="shared" si="17"/>
        <v>0</v>
      </c>
      <c r="H45" s="82">
        <f t="shared" si="18"/>
        <v>0</v>
      </c>
      <c r="I45" s="82">
        <f t="shared" si="17"/>
        <v>0</v>
      </c>
      <c r="J45" s="1242"/>
      <c r="K45" s="1210"/>
      <c r="L45" s="2422"/>
    </row>
    <row r="46" spans="1:12" ht="15" customHeight="1">
      <c r="A46" s="2418" t="str">
        <f t="shared" si="15"/>
        <v>其他</v>
      </c>
      <c r="B46" s="82">
        <f t="shared" si="19"/>
        <v>0</v>
      </c>
      <c r="C46" s="82">
        <f t="shared" si="19"/>
        <v>0</v>
      </c>
      <c r="D46" s="82">
        <f t="shared" si="19"/>
        <v>0</v>
      </c>
      <c r="E46" s="82">
        <f t="shared" ref="E46:F46" si="26">E16-E26-E36</f>
        <v>0</v>
      </c>
      <c r="F46" s="82">
        <f t="shared" si="26"/>
        <v>0</v>
      </c>
      <c r="G46" s="82">
        <f t="shared" si="17"/>
        <v>0</v>
      </c>
      <c r="H46" s="82">
        <f t="shared" si="18"/>
        <v>0</v>
      </c>
      <c r="I46" s="82">
        <f t="shared" si="17"/>
        <v>0</v>
      </c>
      <c r="J46" s="1242"/>
      <c r="K46" s="1210"/>
      <c r="L46" s="2422"/>
    </row>
    <row r="47" spans="1:12" ht="15" customHeight="1">
      <c r="A47" s="2423"/>
      <c r="B47" s="41"/>
      <c r="C47" s="41"/>
      <c r="D47" s="534"/>
      <c r="E47" s="42"/>
      <c r="F47" s="42"/>
      <c r="G47" s="41"/>
      <c r="H47" s="41"/>
      <c r="I47" s="41"/>
      <c r="J47" s="99"/>
      <c r="K47" s="56"/>
      <c r="L47" s="2420"/>
    </row>
    <row r="48" spans="1:12" s="153" customFormat="1" ht="15" customHeight="1" thickBot="1">
      <c r="A48" s="2424" t="s">
        <v>1734</v>
      </c>
      <c r="B48" s="2425"/>
      <c r="C48" s="2425"/>
      <c r="D48" s="2426"/>
      <c r="E48" s="2427" t="s">
        <v>1735</v>
      </c>
      <c r="F48" s="2425"/>
      <c r="G48" s="3012" t="s">
        <v>1736</v>
      </c>
      <c r="H48" s="3012"/>
      <c r="I48" s="3012"/>
      <c r="J48" s="3012"/>
      <c r="K48" s="2425"/>
      <c r="L48" s="2428"/>
    </row>
    <row r="49" spans="1:10" ht="15" customHeight="1">
      <c r="A49" s="311" t="s">
        <v>190</v>
      </c>
      <c r="B49" s="337"/>
      <c r="C49" s="337"/>
      <c r="D49" s="521"/>
      <c r="E49" s="337"/>
      <c r="F49" s="337"/>
      <c r="G49" s="337"/>
      <c r="H49" s="337"/>
      <c r="I49" s="337"/>
      <c r="J49" s="337"/>
    </row>
    <row r="50" spans="1:10" ht="15" customHeight="1">
      <c r="A50" s="153" t="s">
        <v>255</v>
      </c>
      <c r="B50" s="337"/>
      <c r="C50" s="337"/>
      <c r="D50" s="521"/>
      <c r="E50" s="337"/>
      <c r="F50" s="337"/>
      <c r="G50" s="337"/>
      <c r="H50" s="337"/>
      <c r="I50" s="337"/>
      <c r="J50" s="337"/>
    </row>
    <row r="51" spans="1:10" ht="15" customHeight="1">
      <c r="A51" s="153" t="s">
        <v>256</v>
      </c>
      <c r="B51" s="337"/>
      <c r="C51" s="337"/>
      <c r="D51" s="521"/>
      <c r="E51" s="337"/>
      <c r="F51" s="337"/>
      <c r="G51" s="337"/>
      <c r="H51" s="337"/>
      <c r="I51" s="337"/>
      <c r="J51" s="337"/>
    </row>
    <row r="52" spans="1:10" ht="15" customHeight="1">
      <c r="A52" s="311" t="s">
        <v>229</v>
      </c>
      <c r="B52" s="337"/>
      <c r="C52" s="337"/>
      <c r="D52" s="521"/>
      <c r="E52" s="337"/>
      <c r="F52" s="337"/>
      <c r="G52" s="337"/>
      <c r="H52" s="337"/>
      <c r="I52" s="337"/>
      <c r="J52" s="337"/>
    </row>
    <row r="53" spans="1:10" ht="12" customHeight="1">
      <c r="A53" s="337"/>
      <c r="B53" s="337"/>
      <c r="C53" s="337"/>
      <c r="D53" s="521"/>
      <c r="E53" s="337"/>
      <c r="F53" s="337"/>
      <c r="G53" s="337"/>
      <c r="H53" s="337"/>
      <c r="I53" s="337"/>
      <c r="J53" s="337"/>
    </row>
    <row r="54" spans="1:10" ht="12" customHeight="1">
      <c r="A54" s="337"/>
      <c r="B54" s="337"/>
      <c r="C54" s="337"/>
      <c r="D54" s="521"/>
      <c r="E54" s="337"/>
      <c r="F54" s="337"/>
      <c r="G54" s="337"/>
      <c r="H54" s="337"/>
      <c r="I54" s="337"/>
      <c r="J54" s="337"/>
    </row>
    <row r="55" spans="1:10" ht="12" customHeight="1">
      <c r="A55" s="337"/>
      <c r="B55" s="337"/>
      <c r="C55" s="337"/>
      <c r="D55" s="521"/>
      <c r="E55" s="337"/>
      <c r="F55" s="337"/>
      <c r="G55" s="337"/>
      <c r="H55" s="337"/>
      <c r="I55" s="337"/>
      <c r="J55" s="337"/>
    </row>
    <row r="56" spans="1:10" ht="12" customHeight="1">
      <c r="A56" s="337"/>
      <c r="B56" s="337"/>
      <c r="C56" s="337"/>
      <c r="D56" s="521"/>
      <c r="E56" s="337"/>
      <c r="F56" s="337"/>
      <c r="G56" s="337"/>
      <c r="H56" s="337"/>
      <c r="I56" s="337"/>
      <c r="J56" s="337"/>
    </row>
    <row r="57" spans="1:10" ht="12" customHeight="1">
      <c r="A57" s="337"/>
      <c r="B57" s="337"/>
      <c r="C57" s="337"/>
      <c r="D57" s="521"/>
      <c r="E57" s="337"/>
      <c r="F57" s="337"/>
      <c r="G57" s="337"/>
      <c r="H57" s="337"/>
      <c r="I57" s="337"/>
      <c r="J57" s="337"/>
    </row>
    <row r="58" spans="1:10" ht="12" customHeight="1">
      <c r="A58" s="337"/>
      <c r="B58" s="337"/>
      <c r="C58" s="337"/>
      <c r="D58" s="521"/>
      <c r="E58" s="337"/>
      <c r="F58" s="337"/>
      <c r="G58" s="337"/>
      <c r="H58" s="337"/>
      <c r="I58" s="337"/>
      <c r="J58" s="337"/>
    </row>
    <row r="59" spans="1:10" ht="12" customHeight="1">
      <c r="A59" s="337"/>
      <c r="B59" s="337"/>
      <c r="C59" s="337"/>
      <c r="D59" s="521"/>
      <c r="E59" s="337"/>
      <c r="F59" s="337"/>
      <c r="G59" s="337"/>
      <c r="H59" s="337"/>
      <c r="I59" s="337"/>
      <c r="J59" s="337"/>
    </row>
    <row r="60" spans="1:10" ht="12" customHeight="1">
      <c r="A60" s="337"/>
      <c r="B60" s="337"/>
      <c r="C60" s="337"/>
      <c r="D60" s="521"/>
      <c r="E60" s="337"/>
      <c r="F60" s="337"/>
      <c r="G60" s="337"/>
      <c r="H60" s="337"/>
      <c r="I60" s="337"/>
      <c r="J60" s="337"/>
    </row>
    <row r="61" spans="1:10" ht="12" customHeight="1">
      <c r="A61" s="337"/>
      <c r="B61" s="337"/>
      <c r="C61" s="337"/>
      <c r="D61" s="521"/>
      <c r="E61" s="337"/>
      <c r="F61" s="337"/>
      <c r="G61" s="337"/>
      <c r="H61" s="337"/>
      <c r="I61" s="337"/>
      <c r="J61" s="337"/>
    </row>
    <row r="62" spans="1:10" ht="12" customHeight="1">
      <c r="A62" s="337"/>
      <c r="B62" s="337"/>
      <c r="C62" s="337"/>
      <c r="D62" s="521"/>
      <c r="E62" s="337"/>
      <c r="F62" s="337"/>
      <c r="G62" s="337"/>
      <c r="H62" s="337"/>
      <c r="I62" s="337"/>
      <c r="J62" s="337"/>
    </row>
    <row r="63" spans="1:10" ht="12" customHeight="1">
      <c r="A63" s="337"/>
      <c r="B63" s="337"/>
      <c r="C63" s="337"/>
      <c r="D63" s="521"/>
      <c r="E63" s="337"/>
      <c r="F63" s="337"/>
      <c r="G63" s="337"/>
      <c r="H63" s="337"/>
      <c r="I63" s="337"/>
      <c r="J63" s="337"/>
    </row>
    <row r="64" spans="1:10" ht="12" customHeight="1">
      <c r="A64" s="337"/>
      <c r="B64" s="337"/>
      <c r="C64" s="337"/>
      <c r="D64" s="521"/>
      <c r="E64" s="337"/>
      <c r="F64" s="337"/>
      <c r="G64" s="337"/>
      <c r="H64" s="337"/>
      <c r="I64" s="337"/>
      <c r="J64" s="337"/>
    </row>
    <row r="65" spans="1:10" ht="12" customHeight="1">
      <c r="A65" s="337"/>
      <c r="B65" s="337"/>
      <c r="C65" s="337"/>
      <c r="D65" s="521"/>
      <c r="E65" s="337"/>
      <c r="F65" s="337"/>
      <c r="G65" s="337"/>
      <c r="H65" s="337"/>
      <c r="I65" s="337"/>
      <c r="J65" s="337"/>
    </row>
    <row r="66" spans="1:10" ht="12" customHeight="1">
      <c r="A66" s="337"/>
      <c r="B66" s="337"/>
      <c r="C66" s="337"/>
      <c r="D66" s="521"/>
      <c r="E66" s="337"/>
      <c r="F66" s="337"/>
      <c r="G66" s="337"/>
      <c r="H66" s="337"/>
      <c r="I66" s="337"/>
      <c r="J66" s="337"/>
    </row>
    <row r="67" spans="1:10" ht="12" customHeight="1">
      <c r="A67" s="337"/>
      <c r="B67" s="337"/>
      <c r="C67" s="337"/>
      <c r="D67" s="521"/>
      <c r="E67" s="337"/>
      <c r="F67" s="337"/>
      <c r="G67" s="337"/>
      <c r="H67" s="337"/>
      <c r="I67" s="337"/>
      <c r="J67" s="337"/>
    </row>
    <row r="68" spans="1:10" ht="12" customHeight="1">
      <c r="A68" s="337"/>
      <c r="B68" s="337"/>
      <c r="C68" s="337"/>
      <c r="D68" s="521"/>
      <c r="E68" s="337"/>
      <c r="F68" s="337"/>
      <c r="G68" s="337"/>
      <c r="H68" s="337"/>
      <c r="I68" s="337"/>
      <c r="J68" s="337"/>
    </row>
    <row r="69" spans="1:10" ht="12" customHeight="1">
      <c r="A69" s="337"/>
      <c r="B69" s="337"/>
      <c r="C69" s="337"/>
      <c r="D69" s="521"/>
      <c r="E69" s="337"/>
      <c r="F69" s="337"/>
      <c r="G69" s="337"/>
      <c r="H69" s="337"/>
      <c r="I69" s="337"/>
      <c r="J69" s="337"/>
    </row>
    <row r="70" spans="1:10" ht="12" customHeight="1">
      <c r="A70" s="337"/>
      <c r="B70" s="337"/>
      <c r="C70" s="337"/>
      <c r="D70" s="521"/>
      <c r="E70" s="337"/>
      <c r="F70" s="337"/>
      <c r="G70" s="337"/>
      <c r="H70" s="337"/>
      <c r="I70" s="337"/>
      <c r="J70" s="337"/>
    </row>
    <row r="71" spans="1:10" ht="12" customHeight="1">
      <c r="A71" s="337"/>
      <c r="B71" s="337"/>
      <c r="C71" s="337"/>
      <c r="D71" s="521"/>
      <c r="E71" s="337"/>
      <c r="F71" s="337"/>
      <c r="G71" s="337"/>
      <c r="H71" s="337"/>
      <c r="I71" s="337"/>
      <c r="J71" s="337"/>
    </row>
    <row r="72" spans="1:10" ht="12" customHeight="1">
      <c r="A72" s="337"/>
      <c r="B72" s="337"/>
      <c r="C72" s="337"/>
      <c r="D72" s="521"/>
      <c r="E72" s="337"/>
      <c r="F72" s="337"/>
      <c r="G72" s="337"/>
      <c r="H72" s="337"/>
      <c r="I72" s="337"/>
      <c r="J72" s="337"/>
    </row>
    <row r="73" spans="1:10" ht="12" customHeight="1">
      <c r="A73" s="337"/>
      <c r="B73" s="337"/>
      <c r="C73" s="337"/>
      <c r="D73" s="521"/>
      <c r="E73" s="337"/>
      <c r="F73" s="337"/>
      <c r="G73" s="337"/>
      <c r="H73" s="337"/>
      <c r="I73" s="337"/>
      <c r="J73" s="337"/>
    </row>
    <row r="74" spans="1:10" ht="12" customHeight="1">
      <c r="A74" s="337"/>
      <c r="B74" s="337"/>
      <c r="C74" s="337"/>
      <c r="D74" s="521"/>
      <c r="E74" s="337"/>
      <c r="F74" s="337"/>
      <c r="G74" s="337"/>
      <c r="H74" s="337"/>
      <c r="I74" s="337"/>
      <c r="J74" s="337"/>
    </row>
    <row r="75" spans="1:10" ht="12" customHeight="1">
      <c r="A75" s="337"/>
      <c r="B75" s="337"/>
      <c r="C75" s="337"/>
      <c r="D75" s="521"/>
      <c r="E75" s="337"/>
      <c r="F75" s="337"/>
      <c r="G75" s="337"/>
      <c r="H75" s="337"/>
      <c r="I75" s="337"/>
      <c r="J75" s="337"/>
    </row>
    <row r="76" spans="1:10" ht="12" customHeight="1">
      <c r="A76" s="337"/>
      <c r="B76" s="337"/>
      <c r="C76" s="337"/>
      <c r="D76" s="521"/>
      <c r="E76" s="337"/>
      <c r="F76" s="337"/>
      <c r="G76" s="337"/>
      <c r="H76" s="337"/>
      <c r="I76" s="337"/>
      <c r="J76" s="337"/>
    </row>
    <row r="77" spans="1:10" ht="12" customHeight="1">
      <c r="A77" s="337"/>
      <c r="B77" s="337"/>
      <c r="C77" s="337"/>
      <c r="D77" s="521"/>
      <c r="E77" s="337"/>
      <c r="F77" s="337"/>
      <c r="G77" s="337"/>
      <c r="H77" s="337"/>
      <c r="I77" s="337"/>
      <c r="J77" s="337"/>
    </row>
    <row r="78" spans="1:10" ht="12" customHeight="1">
      <c r="A78" s="337"/>
      <c r="B78" s="337"/>
      <c r="C78" s="337"/>
      <c r="D78" s="521"/>
      <c r="E78" s="337"/>
      <c r="F78" s="337"/>
      <c r="G78" s="337"/>
      <c r="H78" s="337"/>
      <c r="I78" s="337"/>
      <c r="J78" s="337"/>
    </row>
    <row r="79" spans="1:10" ht="12" customHeight="1">
      <c r="A79" s="337"/>
      <c r="B79" s="337"/>
      <c r="C79" s="337"/>
      <c r="D79" s="521"/>
      <c r="E79" s="337"/>
      <c r="F79" s="337"/>
      <c r="G79" s="337"/>
      <c r="H79" s="337"/>
      <c r="I79" s="337"/>
      <c r="J79" s="337"/>
    </row>
    <row r="80" spans="1:10" ht="12" customHeight="1">
      <c r="A80" s="337"/>
      <c r="B80" s="337"/>
      <c r="C80" s="337"/>
      <c r="D80" s="521"/>
      <c r="E80" s="337"/>
      <c r="F80" s="337"/>
      <c r="G80" s="337"/>
      <c r="H80" s="337"/>
      <c r="I80" s="337"/>
      <c r="J80" s="337"/>
    </row>
    <row r="81" spans="1:10" ht="12" customHeight="1">
      <c r="A81" s="337"/>
      <c r="B81" s="337"/>
      <c r="C81" s="337"/>
      <c r="D81" s="521"/>
      <c r="E81" s="337"/>
      <c r="F81" s="337"/>
      <c r="G81" s="337"/>
      <c r="H81" s="337"/>
      <c r="I81" s="337"/>
      <c r="J81" s="337"/>
    </row>
    <row r="82" spans="1:10" ht="12" customHeight="1">
      <c r="A82" s="337"/>
      <c r="B82" s="337"/>
      <c r="C82" s="337"/>
      <c r="D82" s="521"/>
      <c r="E82" s="337"/>
      <c r="F82" s="337"/>
      <c r="G82" s="337"/>
      <c r="H82" s="337"/>
      <c r="I82" s="337"/>
      <c r="J82" s="337"/>
    </row>
    <row r="83" spans="1:10" ht="12" customHeight="1">
      <c r="A83" s="337"/>
      <c r="B83" s="337"/>
      <c r="C83" s="337"/>
      <c r="D83" s="521"/>
      <c r="E83" s="337"/>
      <c r="F83" s="337"/>
      <c r="G83" s="337"/>
      <c r="H83" s="337"/>
      <c r="I83" s="337"/>
      <c r="J83" s="337"/>
    </row>
    <row r="84" spans="1:10" ht="12" customHeight="1">
      <c r="A84" s="337"/>
      <c r="B84" s="337"/>
      <c r="C84" s="337"/>
      <c r="D84" s="521"/>
      <c r="E84" s="337"/>
      <c r="F84" s="337"/>
      <c r="G84" s="337"/>
      <c r="H84" s="337"/>
      <c r="I84" s="337"/>
      <c r="J84" s="337"/>
    </row>
    <row r="85" spans="1:10" ht="12" customHeight="1">
      <c r="A85" s="337"/>
      <c r="B85" s="337"/>
      <c r="C85" s="337"/>
      <c r="D85" s="521"/>
      <c r="E85" s="337"/>
      <c r="F85" s="337"/>
      <c r="G85" s="337"/>
      <c r="H85" s="337"/>
      <c r="I85" s="337"/>
      <c r="J85" s="337"/>
    </row>
    <row r="86" spans="1:10" ht="12" customHeight="1">
      <c r="A86" s="337"/>
      <c r="B86" s="337"/>
      <c r="C86" s="337"/>
      <c r="D86" s="521"/>
      <c r="E86" s="337"/>
      <c r="F86" s="337"/>
      <c r="G86" s="337"/>
      <c r="H86" s="337"/>
      <c r="I86" s="337"/>
      <c r="J86" s="337"/>
    </row>
    <row r="87" spans="1:10" ht="12" customHeight="1">
      <c r="A87" s="337"/>
      <c r="B87" s="337"/>
      <c r="C87" s="337"/>
      <c r="D87" s="521"/>
      <c r="E87" s="337"/>
      <c r="F87" s="337"/>
      <c r="G87" s="337"/>
      <c r="H87" s="337"/>
      <c r="I87" s="337"/>
      <c r="J87" s="337"/>
    </row>
    <row r="88" spans="1:10" ht="12" customHeight="1">
      <c r="A88" s="337"/>
      <c r="B88" s="337"/>
      <c r="C88" s="337"/>
      <c r="D88" s="521"/>
      <c r="E88" s="337"/>
      <c r="F88" s="337"/>
      <c r="G88" s="337"/>
      <c r="H88" s="337"/>
      <c r="I88" s="337"/>
      <c r="J88" s="337"/>
    </row>
    <row r="89" spans="1:10" ht="12" customHeight="1">
      <c r="A89" s="337"/>
      <c r="B89" s="337"/>
      <c r="C89" s="337"/>
      <c r="D89" s="521"/>
      <c r="E89" s="337"/>
      <c r="F89" s="337"/>
      <c r="G89" s="337"/>
      <c r="H89" s="337"/>
      <c r="I89" s="337"/>
      <c r="J89" s="337"/>
    </row>
    <row r="90" spans="1:10" ht="12" customHeight="1">
      <c r="A90" s="337"/>
      <c r="B90" s="337"/>
      <c r="C90" s="337"/>
      <c r="D90" s="521"/>
      <c r="E90" s="337"/>
      <c r="F90" s="337"/>
      <c r="G90" s="337"/>
      <c r="H90" s="337"/>
      <c r="I90" s="337"/>
      <c r="J90" s="337"/>
    </row>
    <row r="91" spans="1:10" ht="12" customHeight="1">
      <c r="A91" s="337"/>
      <c r="B91" s="337"/>
      <c r="C91" s="337"/>
      <c r="D91" s="521"/>
      <c r="E91" s="337"/>
      <c r="F91" s="337"/>
      <c r="G91" s="337"/>
      <c r="H91" s="337"/>
      <c r="I91" s="337"/>
      <c r="J91" s="337"/>
    </row>
    <row r="92" spans="1:10" ht="12" customHeight="1">
      <c r="A92" s="337"/>
      <c r="B92" s="337"/>
      <c r="C92" s="337"/>
      <c r="D92" s="521"/>
      <c r="E92" s="337"/>
      <c r="F92" s="337"/>
      <c r="G92" s="337"/>
      <c r="H92" s="337"/>
      <c r="I92" s="337"/>
      <c r="J92" s="337"/>
    </row>
    <row r="93" spans="1:10" ht="12" customHeight="1">
      <c r="A93" s="337"/>
      <c r="B93" s="337"/>
      <c r="C93" s="337"/>
      <c r="D93" s="521"/>
      <c r="E93" s="337"/>
      <c r="F93" s="337"/>
      <c r="G93" s="337"/>
      <c r="H93" s="337"/>
      <c r="I93" s="337"/>
      <c r="J93" s="337"/>
    </row>
    <row r="94" spans="1:10" ht="12" customHeight="1">
      <c r="A94" s="337"/>
      <c r="B94" s="337"/>
      <c r="C94" s="337"/>
      <c r="D94" s="521"/>
      <c r="E94" s="337"/>
      <c r="F94" s="337"/>
      <c r="G94" s="337"/>
      <c r="H94" s="337"/>
      <c r="I94" s="337"/>
      <c r="J94" s="337"/>
    </row>
    <row r="95" spans="1:10" ht="12" customHeight="1">
      <c r="A95" s="337"/>
      <c r="B95" s="337"/>
      <c r="C95" s="337"/>
      <c r="D95" s="521"/>
      <c r="E95" s="337"/>
      <c r="F95" s="337"/>
      <c r="G95" s="337"/>
      <c r="H95" s="337"/>
      <c r="I95" s="337"/>
      <c r="J95" s="337"/>
    </row>
    <row r="96" spans="1:10" ht="12" customHeight="1">
      <c r="A96" s="337"/>
      <c r="B96" s="337"/>
      <c r="C96" s="337"/>
      <c r="D96" s="521"/>
      <c r="E96" s="337"/>
      <c r="F96" s="337"/>
      <c r="G96" s="337"/>
      <c r="H96" s="337"/>
      <c r="I96" s="337"/>
      <c r="J96" s="337"/>
    </row>
    <row r="97" spans="1:10" ht="12" customHeight="1">
      <c r="A97" s="337"/>
      <c r="B97" s="337"/>
      <c r="C97" s="337"/>
      <c r="D97" s="521"/>
      <c r="E97" s="337"/>
      <c r="F97" s="337"/>
      <c r="G97" s="337"/>
      <c r="H97" s="337"/>
      <c r="I97" s="337"/>
      <c r="J97" s="337"/>
    </row>
    <row r="98" spans="1:10" ht="12" customHeight="1">
      <c r="A98" s="337"/>
      <c r="B98" s="337"/>
      <c r="C98" s="337"/>
      <c r="D98" s="521"/>
      <c r="E98" s="337"/>
      <c r="F98" s="337"/>
      <c r="G98" s="337"/>
      <c r="H98" s="337"/>
      <c r="I98" s="337"/>
      <c r="J98" s="337"/>
    </row>
    <row r="99" spans="1:10" ht="12" customHeight="1">
      <c r="A99" s="337"/>
      <c r="B99" s="337"/>
      <c r="C99" s="337"/>
      <c r="D99" s="521"/>
      <c r="E99" s="337"/>
      <c r="F99" s="337"/>
      <c r="G99" s="337"/>
      <c r="H99" s="337"/>
      <c r="I99" s="337"/>
      <c r="J99" s="337"/>
    </row>
    <row r="100" spans="1:10" ht="12" customHeight="1">
      <c r="A100" s="337"/>
      <c r="B100" s="337"/>
      <c r="C100" s="337"/>
      <c r="D100" s="521"/>
      <c r="E100" s="337"/>
      <c r="F100" s="337"/>
      <c r="G100" s="337"/>
      <c r="H100" s="337"/>
      <c r="I100" s="337"/>
      <c r="J100" s="337"/>
    </row>
    <row r="101" spans="1:10" ht="12" customHeight="1">
      <c r="A101" s="337"/>
      <c r="B101" s="337"/>
      <c r="C101" s="337"/>
      <c r="D101" s="521"/>
      <c r="E101" s="337"/>
      <c r="F101" s="337"/>
      <c r="G101" s="337"/>
      <c r="H101" s="337"/>
      <c r="I101" s="337"/>
      <c r="J101" s="337"/>
    </row>
    <row r="102" spans="1:10" ht="12" customHeight="1">
      <c r="A102" s="337"/>
      <c r="B102" s="337"/>
      <c r="C102" s="337"/>
      <c r="D102" s="521"/>
      <c r="E102" s="337"/>
      <c r="F102" s="337"/>
      <c r="G102" s="337"/>
      <c r="H102" s="337"/>
      <c r="I102" s="337"/>
      <c r="J102" s="337"/>
    </row>
    <row r="103" spans="1:10" ht="12" customHeight="1">
      <c r="A103" s="337"/>
      <c r="B103" s="337"/>
      <c r="C103" s="337"/>
      <c r="D103" s="521"/>
      <c r="E103" s="337"/>
      <c r="F103" s="337"/>
      <c r="G103" s="337"/>
      <c r="H103" s="337"/>
      <c r="I103" s="337"/>
      <c r="J103" s="337"/>
    </row>
    <row r="104" spans="1:10" ht="12" customHeight="1">
      <c r="A104" s="337"/>
      <c r="B104" s="337"/>
      <c r="C104" s="337"/>
      <c r="D104" s="521"/>
      <c r="E104" s="337"/>
      <c r="F104" s="337"/>
      <c r="G104" s="337"/>
      <c r="H104" s="337"/>
      <c r="I104" s="337"/>
      <c r="J104" s="337"/>
    </row>
    <row r="105" spans="1:10" ht="12" customHeight="1">
      <c r="A105" s="337"/>
      <c r="B105" s="337"/>
      <c r="C105" s="337"/>
      <c r="D105" s="521"/>
      <c r="E105" s="337"/>
      <c r="F105" s="337"/>
      <c r="G105" s="337"/>
      <c r="H105" s="337"/>
      <c r="I105" s="337"/>
      <c r="J105" s="337"/>
    </row>
    <row r="106" spans="1:10" ht="12" customHeight="1">
      <c r="A106" s="337"/>
      <c r="B106" s="337"/>
      <c r="C106" s="337"/>
      <c r="D106" s="521"/>
      <c r="E106" s="337"/>
      <c r="F106" s="337"/>
      <c r="G106" s="337"/>
      <c r="H106" s="337"/>
      <c r="I106" s="337"/>
      <c r="J106" s="337"/>
    </row>
  </sheetData>
  <mergeCells count="1">
    <mergeCell ref="G48:J48"/>
  </mergeCells>
  <phoneticPr fontId="5" type="noConversion"/>
  <dataValidations count="1">
    <dataValidation type="list" allowBlank="1" showInputMessage="1" showErrorMessage="1" sqref="L29:L37 L9:L17 L19:L27 L39:L47">
      <formula1>"专利权,非专利技术,商标权,著作权,土地使用权"</formula1>
    </dataValidation>
  </dataValidations>
  <printOptions horizontalCentered="1"/>
  <pageMargins left="0.70866141732283472" right="0.70866141732283472" top="0.74803149606299213" bottom="0.74803149606299213" header="0.31496062992125984" footer="0.31496062992125984"/>
  <pageSetup paperSize="9" scale="74" orientation="landscape" blackAndWhite="1" verticalDpi="1200" r:id="rId1"/>
  <headerFooter alignWithMargins="0"/>
  <legacyDrawingHF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0070C0"/>
    <pageSetUpPr fitToPage="1"/>
  </sheetPr>
  <dimension ref="A1:F167"/>
  <sheetViews>
    <sheetView showZeros="0" view="pageBreakPreview" zoomScaleSheetLayoutView="100" workbookViewId="0">
      <selection activeCell="I9" sqref="I9"/>
    </sheetView>
  </sheetViews>
  <sheetFormatPr defaultColWidth="9.140625" defaultRowHeight="12" customHeight="1"/>
  <cols>
    <col min="1" max="1" width="24.7109375" style="322" customWidth="1"/>
    <col min="2" max="2" width="12.7109375" style="322" customWidth="1"/>
    <col min="3" max="3" width="15.140625" style="322" customWidth="1"/>
    <col min="4" max="4" width="16.28515625" style="322" customWidth="1"/>
    <col min="5" max="5" width="15.28515625" style="322" customWidth="1"/>
    <col min="6" max="6" width="13.28515625" style="322" customWidth="1"/>
    <col min="7" max="16384" width="9.140625" style="322"/>
  </cols>
  <sheetData>
    <row r="1" spans="1:6" s="640" customFormat="1" ht="15" customHeight="1">
      <c r="A1" s="2691" t="str">
        <f>HYPERLINK("#资产表审定!A1","返回资产表审定")</f>
        <v>返回资产表审定</v>
      </c>
      <c r="B1" s="2692" t="str">
        <f>HYPERLINK("#资产表原报!A1","返回资产表原报")</f>
        <v>返回资产表原报</v>
      </c>
    </row>
    <row r="2" spans="1:6" s="675" customFormat="1" ht="30" customHeight="1">
      <c r="A2" s="833" t="s">
        <v>1257</v>
      </c>
      <c r="B2" s="686"/>
      <c r="C2" s="686"/>
      <c r="D2" s="686"/>
      <c r="E2" s="686"/>
      <c r="F2" s="686"/>
    </row>
    <row r="3" spans="1:6" s="664" customFormat="1" ht="11.25">
      <c r="A3" s="1511"/>
      <c r="B3" s="1512"/>
      <c r="C3" s="1221"/>
      <c r="D3" s="1221"/>
      <c r="E3" s="985"/>
      <c r="F3" s="944" t="str">
        <f>"单位："&amp;表头!$C$5</f>
        <v>单位：人民币元</v>
      </c>
    </row>
    <row r="4" spans="1:6" s="958" customFormat="1" ht="15" customHeight="1">
      <c r="A4" s="945" t="str">
        <f>"客户："&amp;表头!C3</f>
        <v>客户：</v>
      </c>
      <c r="B4" s="1513"/>
      <c r="C4" s="948" t="str">
        <f>"编制人员："&amp;表头!$C$6</f>
        <v>编制人员：</v>
      </c>
      <c r="D4" s="956"/>
      <c r="E4" s="1512" t="s">
        <v>1460</v>
      </c>
      <c r="F4" s="2073" t="s">
        <v>694</v>
      </c>
    </row>
    <row r="5" spans="1:6" s="958" customFormat="1" ht="15" customHeight="1">
      <c r="A5" s="1155" t="str">
        <f>"报表截止日："&amp;TEXT(表头!C4,"yyyy-mm-dd")</f>
        <v>报表截止日：2019-12-31</v>
      </c>
      <c r="B5" s="1513"/>
      <c r="C5" s="948" t="str">
        <f>"会计主管："&amp;表头!$C$7</f>
        <v>会计主管：</v>
      </c>
      <c r="D5" s="956"/>
      <c r="E5" s="1512" t="s">
        <v>1461</v>
      </c>
      <c r="F5" s="1516"/>
    </row>
    <row r="6" spans="1:6" s="664" customFormat="1" ht="15" customHeight="1" thickBot="1">
      <c r="A6" s="1515"/>
      <c r="B6" s="1515"/>
      <c r="C6" s="1515"/>
      <c r="D6" s="1515"/>
      <c r="E6" s="1515"/>
      <c r="F6" s="1515"/>
    </row>
    <row r="7" spans="1:6" s="663" customFormat="1" ht="15" customHeight="1">
      <c r="A7" s="1510" t="s">
        <v>502</v>
      </c>
      <c r="B7" s="1517" t="s">
        <v>485</v>
      </c>
      <c r="C7" s="1517" t="s">
        <v>486</v>
      </c>
      <c r="D7" s="1517" t="s">
        <v>490</v>
      </c>
      <c r="E7" s="1517" t="s">
        <v>17</v>
      </c>
      <c r="F7" s="1518" t="s">
        <v>695</v>
      </c>
    </row>
    <row r="8" spans="1:6" ht="15" customHeight="1">
      <c r="A8" s="523" t="s">
        <v>627</v>
      </c>
      <c r="B8" s="1146"/>
      <c r="C8" s="1146"/>
      <c r="D8" s="1146"/>
      <c r="E8" s="1146"/>
      <c r="F8" s="108"/>
    </row>
    <row r="9" spans="1:6" ht="15" customHeight="1">
      <c r="A9" s="523" t="s">
        <v>696</v>
      </c>
      <c r="B9" s="1496"/>
      <c r="C9" s="1496"/>
      <c r="D9" s="1496"/>
      <c r="E9" s="1496"/>
      <c r="F9" s="108">
        <f t="shared" ref="F9:F39" si="0">SUM(B9:E9)</f>
        <v>0</v>
      </c>
    </row>
    <row r="10" spans="1:6" ht="15" customHeight="1">
      <c r="A10" s="523" t="s">
        <v>1721</v>
      </c>
      <c r="B10" s="125">
        <f>SUM(B11:B14)</f>
        <v>0</v>
      </c>
      <c r="C10" s="125">
        <f>SUM(C11:C14)</f>
        <v>0</v>
      </c>
      <c r="D10" s="125">
        <f>SUM(D11:D14)</f>
        <v>0</v>
      </c>
      <c r="E10" s="125">
        <f>SUM(E11:E14)</f>
        <v>0</v>
      </c>
      <c r="F10" s="108">
        <f t="shared" si="0"/>
        <v>0</v>
      </c>
    </row>
    <row r="11" spans="1:6" ht="15" customHeight="1">
      <c r="A11" s="523" t="s">
        <v>697</v>
      </c>
      <c r="B11" s="888"/>
      <c r="C11" s="888"/>
      <c r="D11" s="888"/>
      <c r="E11" s="888"/>
      <c r="F11" s="108">
        <f t="shared" si="0"/>
        <v>0</v>
      </c>
    </row>
    <row r="12" spans="1:6" ht="15" customHeight="1">
      <c r="A12" s="523" t="s">
        <v>1737</v>
      </c>
      <c r="B12" s="888"/>
      <c r="C12" s="888"/>
      <c r="D12" s="888"/>
      <c r="E12" s="888"/>
      <c r="F12" s="108">
        <f t="shared" si="0"/>
        <v>0</v>
      </c>
    </row>
    <row r="13" spans="1:6" ht="15" customHeight="1">
      <c r="A13" s="523" t="s">
        <v>698</v>
      </c>
      <c r="B13" s="888"/>
      <c r="C13" s="888"/>
      <c r="D13" s="888"/>
      <c r="E13" s="888"/>
      <c r="F13" s="108">
        <f t="shared" si="0"/>
        <v>0</v>
      </c>
    </row>
    <row r="14" spans="1:6" ht="15" customHeight="1">
      <c r="A14" s="523" t="s">
        <v>676</v>
      </c>
      <c r="B14" s="888"/>
      <c r="C14" s="888"/>
      <c r="D14" s="888"/>
      <c r="E14" s="888"/>
      <c r="F14" s="108">
        <f t="shared" si="0"/>
        <v>0</v>
      </c>
    </row>
    <row r="15" spans="1:6" ht="15" customHeight="1">
      <c r="A15" s="523" t="s">
        <v>682</v>
      </c>
      <c r="B15" s="125">
        <f>SUM(B16:B17)</f>
        <v>0</v>
      </c>
      <c r="C15" s="125">
        <f>SUM(C16:C17)</f>
        <v>0</v>
      </c>
      <c r="D15" s="125">
        <f>SUM(D16:D17)</f>
        <v>0</v>
      </c>
      <c r="E15" s="125">
        <f>SUM(E16:E17)</f>
        <v>0</v>
      </c>
      <c r="F15" s="108">
        <f t="shared" si="0"/>
        <v>0</v>
      </c>
    </row>
    <row r="16" spans="1:6" ht="15" customHeight="1">
      <c r="A16" s="523" t="s">
        <v>683</v>
      </c>
      <c r="B16" s="888"/>
      <c r="C16" s="888"/>
      <c r="D16" s="888"/>
      <c r="E16" s="888"/>
      <c r="F16" s="108">
        <f t="shared" si="0"/>
        <v>0</v>
      </c>
    </row>
    <row r="17" spans="1:6" ht="15" customHeight="1">
      <c r="A17" s="523" t="s">
        <v>17</v>
      </c>
      <c r="B17" s="888"/>
      <c r="C17" s="1520"/>
      <c r="D17" s="888"/>
      <c r="E17" s="888"/>
      <c r="F17" s="108">
        <f t="shared" si="0"/>
        <v>0</v>
      </c>
    </row>
    <row r="18" spans="1:6" ht="15" customHeight="1">
      <c r="A18" s="523" t="s">
        <v>684</v>
      </c>
      <c r="B18" s="1146">
        <f>B9+B10-B15</f>
        <v>0</v>
      </c>
      <c r="C18" s="1146">
        <f>C9+C10-C15</f>
        <v>0</v>
      </c>
      <c r="D18" s="1146">
        <f>D9+D10-D15</f>
        <v>0</v>
      </c>
      <c r="E18" s="1146">
        <f>E9+E10-E15</f>
        <v>0</v>
      </c>
      <c r="F18" s="108">
        <f t="shared" si="0"/>
        <v>0</v>
      </c>
    </row>
    <row r="19" spans="1:6" ht="15" customHeight="1">
      <c r="A19" s="523" t="s">
        <v>699</v>
      </c>
      <c r="B19" s="1487"/>
      <c r="C19" s="1487"/>
      <c r="D19" s="1487"/>
      <c r="E19" s="1487"/>
      <c r="F19" s="108"/>
    </row>
    <row r="20" spans="1:6" ht="15" customHeight="1">
      <c r="A20" s="523" t="s">
        <v>696</v>
      </c>
      <c r="B20" s="1479"/>
      <c r="C20" s="1479"/>
      <c r="D20" s="1479"/>
      <c r="E20" s="1479"/>
      <c r="F20" s="108">
        <f t="shared" si="0"/>
        <v>0</v>
      </c>
    </row>
    <row r="21" spans="1:6" ht="15" customHeight="1">
      <c r="A21" s="523" t="s">
        <v>1721</v>
      </c>
      <c r="B21" s="125">
        <f>SUM(B22:B23)</f>
        <v>0</v>
      </c>
      <c r="C21" s="125">
        <f>SUM(C22:C23)</f>
        <v>0</v>
      </c>
      <c r="D21" s="125">
        <f>SUM(D22:D23)</f>
        <v>0</v>
      </c>
      <c r="E21" s="125">
        <f>SUM(E22:E23)</f>
        <v>0</v>
      </c>
      <c r="F21" s="108">
        <f t="shared" si="0"/>
        <v>0</v>
      </c>
    </row>
    <row r="22" spans="1:6" ht="15" customHeight="1">
      <c r="A22" s="523" t="s">
        <v>685</v>
      </c>
      <c r="B22" s="1479"/>
      <c r="C22" s="1479"/>
      <c r="D22" s="1479"/>
      <c r="E22" s="1479"/>
      <c r="F22" s="108">
        <f t="shared" si="0"/>
        <v>0</v>
      </c>
    </row>
    <row r="23" spans="1:6" ht="15" customHeight="1">
      <c r="A23" s="523" t="s">
        <v>676</v>
      </c>
      <c r="B23" s="1479"/>
      <c r="C23" s="1479"/>
      <c r="D23" s="1479"/>
      <c r="E23" s="1479"/>
      <c r="F23" s="108">
        <f t="shared" si="0"/>
        <v>0</v>
      </c>
    </row>
    <row r="24" spans="1:6" ht="15" customHeight="1">
      <c r="A24" s="523" t="s">
        <v>682</v>
      </c>
      <c r="B24" s="125">
        <f>SUM(B25:B26)</f>
        <v>0</v>
      </c>
      <c r="C24" s="125">
        <f>SUM(C25:C26)</f>
        <v>0</v>
      </c>
      <c r="D24" s="125">
        <f>SUM(D25:D26)</f>
        <v>0</v>
      </c>
      <c r="E24" s="125">
        <f>SUM(E25:E26)</f>
        <v>0</v>
      </c>
      <c r="F24" s="108">
        <f t="shared" si="0"/>
        <v>0</v>
      </c>
    </row>
    <row r="25" spans="1:6" ht="15" customHeight="1">
      <c r="A25" s="523" t="s">
        <v>683</v>
      </c>
      <c r="B25" s="1479"/>
      <c r="C25" s="1479"/>
      <c r="D25" s="1479"/>
      <c r="E25" s="1479"/>
      <c r="F25" s="108">
        <f t="shared" si="0"/>
        <v>0</v>
      </c>
    </row>
    <row r="26" spans="1:6" ht="15" customHeight="1">
      <c r="A26" s="523" t="s">
        <v>17</v>
      </c>
      <c r="B26" s="1479"/>
      <c r="C26" s="1479"/>
      <c r="D26" s="1479"/>
      <c r="E26" s="1479"/>
      <c r="F26" s="108">
        <f t="shared" si="0"/>
        <v>0</v>
      </c>
    </row>
    <row r="27" spans="1:6" ht="15" customHeight="1">
      <c r="A27" s="523" t="s">
        <v>687</v>
      </c>
      <c r="B27" s="125">
        <f>B20+B21-B24</f>
        <v>0</v>
      </c>
      <c r="C27" s="125">
        <f>C20+C21-C24</f>
        <v>0</v>
      </c>
      <c r="D27" s="125">
        <f>D20+D21-D24</f>
        <v>0</v>
      </c>
      <c r="E27" s="125">
        <f>E20+E21-E24</f>
        <v>0</v>
      </c>
      <c r="F27" s="108">
        <f t="shared" si="0"/>
        <v>0</v>
      </c>
    </row>
    <row r="28" spans="1:6" ht="15" customHeight="1">
      <c r="A28" s="523" t="s">
        <v>629</v>
      </c>
      <c r="B28" s="1487"/>
      <c r="C28" s="1487"/>
      <c r="D28" s="1487"/>
      <c r="E28" s="1487"/>
      <c r="F28" s="108"/>
    </row>
    <row r="29" spans="1:6" ht="15" customHeight="1">
      <c r="A29" s="523" t="s">
        <v>696</v>
      </c>
      <c r="B29" s="1479"/>
      <c r="C29" s="1479"/>
      <c r="D29" s="1479"/>
      <c r="E29" s="1479"/>
      <c r="F29" s="108">
        <f t="shared" si="0"/>
        <v>0</v>
      </c>
    </row>
    <row r="30" spans="1:6" ht="15" customHeight="1">
      <c r="A30" s="523" t="s">
        <v>1721</v>
      </c>
      <c r="B30" s="125">
        <f>SUM(B31:B32)</f>
        <v>0</v>
      </c>
      <c r="C30" s="125">
        <f>SUM(C31:C32)</f>
        <v>0</v>
      </c>
      <c r="D30" s="125">
        <f>SUM(D31:D32)</f>
        <v>0</v>
      </c>
      <c r="E30" s="125">
        <f>SUM(E31:E32)</f>
        <v>0</v>
      </c>
      <c r="F30" s="108">
        <f t="shared" si="0"/>
        <v>0</v>
      </c>
    </row>
    <row r="31" spans="1:6" ht="15" customHeight="1">
      <c r="A31" s="523" t="s">
        <v>685</v>
      </c>
      <c r="B31" s="1479"/>
      <c r="C31" s="1479"/>
      <c r="D31" s="1479"/>
      <c r="E31" s="1479"/>
      <c r="F31" s="108">
        <f t="shared" si="0"/>
        <v>0</v>
      </c>
    </row>
    <row r="32" spans="1:6" ht="15" customHeight="1">
      <c r="A32" s="523" t="s">
        <v>676</v>
      </c>
      <c r="B32" s="1479"/>
      <c r="C32" s="1479"/>
      <c r="D32" s="1479"/>
      <c r="E32" s="1479"/>
      <c r="F32" s="108">
        <f t="shared" si="0"/>
        <v>0</v>
      </c>
    </row>
    <row r="33" spans="1:6" ht="15" customHeight="1">
      <c r="A33" s="523" t="s">
        <v>682</v>
      </c>
      <c r="B33" s="125">
        <f>SUM(B34:B35)</f>
        <v>0</v>
      </c>
      <c r="C33" s="125">
        <f>SUM(C34:C35)</f>
        <v>0</v>
      </c>
      <c r="D33" s="125">
        <f>SUM(D34:D35)</f>
        <v>0</v>
      </c>
      <c r="E33" s="125">
        <f>SUM(E34:E35)</f>
        <v>0</v>
      </c>
      <c r="F33" s="108">
        <f t="shared" si="0"/>
        <v>0</v>
      </c>
    </row>
    <row r="34" spans="1:6" ht="15" customHeight="1">
      <c r="A34" s="523" t="s">
        <v>683</v>
      </c>
      <c r="B34" s="1479"/>
      <c r="C34" s="1479"/>
      <c r="D34" s="1479"/>
      <c r="E34" s="1479"/>
      <c r="F34" s="108">
        <f t="shared" si="0"/>
        <v>0</v>
      </c>
    </row>
    <row r="35" spans="1:6" ht="15" customHeight="1">
      <c r="A35" s="523" t="s">
        <v>17</v>
      </c>
      <c r="B35" s="1479"/>
      <c r="C35" s="1479"/>
      <c r="D35" s="1479"/>
      <c r="E35" s="1479"/>
      <c r="F35" s="108">
        <f t="shared" si="0"/>
        <v>0</v>
      </c>
    </row>
    <row r="36" spans="1:6" ht="15" customHeight="1">
      <c r="A36" s="523" t="s">
        <v>687</v>
      </c>
      <c r="B36" s="125">
        <f>B29+B30-B33</f>
        <v>0</v>
      </c>
      <c r="C36" s="125">
        <f>C29+C30-C33</f>
        <v>0</v>
      </c>
      <c r="D36" s="125">
        <f>D29+D30-D33</f>
        <v>0</v>
      </c>
      <c r="E36" s="125">
        <f>E29+E30-E33</f>
        <v>0</v>
      </c>
      <c r="F36" s="108">
        <f t="shared" si="0"/>
        <v>0</v>
      </c>
    </row>
    <row r="37" spans="1:6" s="311" customFormat="1" ht="15" customHeight="1">
      <c r="A37" s="523" t="s">
        <v>630</v>
      </c>
      <c r="B37" s="1146"/>
      <c r="C37" s="1146"/>
      <c r="D37" s="1146"/>
      <c r="E37" s="1146"/>
      <c r="F37" s="108">
        <f t="shared" si="0"/>
        <v>0</v>
      </c>
    </row>
    <row r="38" spans="1:6" s="311" customFormat="1" ht="15" customHeight="1">
      <c r="A38" s="523" t="s">
        <v>689</v>
      </c>
      <c r="B38" s="1146">
        <f>B18-B27-B36</f>
        <v>0</v>
      </c>
      <c r="C38" s="1146">
        <f>C18-C27-C36</f>
        <v>0</v>
      </c>
      <c r="D38" s="1146">
        <f>D18-D27-D36</f>
        <v>0</v>
      </c>
      <c r="E38" s="1146">
        <f>E18-E27-E36</f>
        <v>0</v>
      </c>
      <c r="F38" s="108">
        <f t="shared" si="0"/>
        <v>0</v>
      </c>
    </row>
    <row r="39" spans="1:6" s="311" customFormat="1" ht="15" customHeight="1">
      <c r="A39" s="523" t="s">
        <v>690</v>
      </c>
      <c r="B39" s="1146">
        <f>B9-B20-B29</f>
        <v>0</v>
      </c>
      <c r="C39" s="1146">
        <f>C9-C20-C29</f>
        <v>0</v>
      </c>
      <c r="D39" s="1146">
        <f>D9-D20-D29</f>
        <v>0</v>
      </c>
      <c r="E39" s="1146">
        <f>E9-E20-E29</f>
        <v>0</v>
      </c>
      <c r="F39" s="108">
        <f t="shared" si="0"/>
        <v>0</v>
      </c>
    </row>
    <row r="40" spans="1:6" s="311" customFormat="1" ht="15" customHeight="1">
      <c r="A40" s="3013" t="s">
        <v>2160</v>
      </c>
      <c r="B40" s="3014"/>
      <c r="C40" s="3014"/>
      <c r="D40" s="3014"/>
      <c r="E40" s="3014"/>
      <c r="F40" s="3015"/>
    </row>
    <row r="41" spans="1:6" ht="15" customHeight="1">
      <c r="A41" s="523" t="s">
        <v>627</v>
      </c>
      <c r="B41" s="1146"/>
      <c r="C41" s="1146"/>
      <c r="D41" s="1146"/>
      <c r="E41" s="1146"/>
      <c r="F41" s="108"/>
    </row>
    <row r="42" spans="1:6" ht="15" customHeight="1">
      <c r="A42" s="523" t="s">
        <v>696</v>
      </c>
      <c r="B42" s="1209"/>
      <c r="C42" s="1209"/>
      <c r="D42" s="1209"/>
      <c r="E42" s="1209"/>
      <c r="F42" s="108">
        <f t="shared" ref="F42:F51" si="1">SUM(B42:E42)</f>
        <v>0</v>
      </c>
    </row>
    <row r="43" spans="1:6" ht="15" customHeight="1">
      <c r="A43" s="523" t="s">
        <v>1721</v>
      </c>
      <c r="B43" s="125">
        <f>SUM(B44:B47)</f>
        <v>0</v>
      </c>
      <c r="C43" s="125">
        <f>SUM(C44:C47)</f>
        <v>0</v>
      </c>
      <c r="D43" s="125">
        <f>SUM(D44:D47)</f>
        <v>0</v>
      </c>
      <c r="E43" s="125">
        <f>SUM(E44:E47)</f>
        <v>0</v>
      </c>
      <c r="F43" s="108">
        <f t="shared" si="1"/>
        <v>0</v>
      </c>
    </row>
    <row r="44" spans="1:6" ht="15" customHeight="1">
      <c r="A44" s="523" t="s">
        <v>697</v>
      </c>
      <c r="B44" s="1209"/>
      <c r="C44" s="1209"/>
      <c r="D44" s="1209"/>
      <c r="E44" s="1209"/>
      <c r="F44" s="108">
        <f t="shared" si="1"/>
        <v>0</v>
      </c>
    </row>
    <row r="45" spans="1:6" ht="15" customHeight="1">
      <c r="A45" s="523" t="s">
        <v>1737</v>
      </c>
      <c r="B45" s="1209"/>
      <c r="C45" s="1209"/>
      <c r="D45" s="1209"/>
      <c r="E45" s="1209"/>
      <c r="F45" s="108">
        <f t="shared" si="1"/>
        <v>0</v>
      </c>
    </row>
    <row r="46" spans="1:6" ht="15" customHeight="1">
      <c r="A46" s="523" t="s">
        <v>698</v>
      </c>
      <c r="B46" s="1209"/>
      <c r="C46" s="1209"/>
      <c r="D46" s="1209"/>
      <c r="E46" s="1209"/>
      <c r="F46" s="108">
        <f t="shared" si="1"/>
        <v>0</v>
      </c>
    </row>
    <row r="47" spans="1:6" ht="15" customHeight="1">
      <c r="A47" s="523" t="s">
        <v>676</v>
      </c>
      <c r="B47" s="1209"/>
      <c r="C47" s="1209"/>
      <c r="D47" s="1209"/>
      <c r="E47" s="1209"/>
      <c r="F47" s="108">
        <f t="shared" si="1"/>
        <v>0</v>
      </c>
    </row>
    <row r="48" spans="1:6" ht="15" customHeight="1">
      <c r="A48" s="523" t="s">
        <v>682</v>
      </c>
      <c r="B48" s="125">
        <f>SUM(B49:B50)</f>
        <v>0</v>
      </c>
      <c r="C48" s="125">
        <f>SUM(C49:C50)</f>
        <v>0</v>
      </c>
      <c r="D48" s="125">
        <f>SUM(D49:D50)</f>
        <v>0</v>
      </c>
      <c r="E48" s="125">
        <f>SUM(E49:E50)</f>
        <v>0</v>
      </c>
      <c r="F48" s="108">
        <f t="shared" si="1"/>
        <v>0</v>
      </c>
    </row>
    <row r="49" spans="1:6" ht="15" customHeight="1">
      <c r="A49" s="523" t="s">
        <v>683</v>
      </c>
      <c r="B49" s="1209"/>
      <c r="C49" s="1209"/>
      <c r="D49" s="1209"/>
      <c r="E49" s="1209"/>
      <c r="F49" s="108">
        <f t="shared" si="1"/>
        <v>0</v>
      </c>
    </row>
    <row r="50" spans="1:6" ht="15" customHeight="1">
      <c r="A50" s="523" t="s">
        <v>17</v>
      </c>
      <c r="B50" s="1209"/>
      <c r="C50" s="1209"/>
      <c r="D50" s="1209"/>
      <c r="E50" s="1209"/>
      <c r="F50" s="108">
        <f t="shared" si="1"/>
        <v>0</v>
      </c>
    </row>
    <row r="51" spans="1:6" ht="15" customHeight="1">
      <c r="A51" s="523" t="s">
        <v>684</v>
      </c>
      <c r="B51" s="1146">
        <f>B42+B43-B48</f>
        <v>0</v>
      </c>
      <c r="C51" s="1146">
        <f>C42+C43-C48</f>
        <v>0</v>
      </c>
      <c r="D51" s="1146">
        <f>D42+D43-D48</f>
        <v>0</v>
      </c>
      <c r="E51" s="1146">
        <f>E42+E43-E48</f>
        <v>0</v>
      </c>
      <c r="F51" s="108">
        <f t="shared" si="1"/>
        <v>0</v>
      </c>
    </row>
    <row r="52" spans="1:6" ht="15" customHeight="1">
      <c r="A52" s="523" t="s">
        <v>699</v>
      </c>
      <c r="B52" s="1487"/>
      <c r="C52" s="1487"/>
      <c r="D52" s="1487"/>
      <c r="E52" s="1487"/>
      <c r="F52" s="108"/>
    </row>
    <row r="53" spans="1:6" ht="15" customHeight="1">
      <c r="A53" s="523" t="s">
        <v>696</v>
      </c>
      <c r="B53" s="1209"/>
      <c r="C53" s="1209"/>
      <c r="D53" s="1209"/>
      <c r="E53" s="1209"/>
      <c r="F53" s="108">
        <f t="shared" ref="F53:F60" si="2">SUM(B53:E53)</f>
        <v>0</v>
      </c>
    </row>
    <row r="54" spans="1:6" ht="15" customHeight="1">
      <c r="A54" s="523" t="s">
        <v>1721</v>
      </c>
      <c r="B54" s="125">
        <f>SUM(B55:B56)</f>
        <v>0</v>
      </c>
      <c r="C54" s="125">
        <f>SUM(C55:C56)</f>
        <v>0</v>
      </c>
      <c r="D54" s="125">
        <f>SUM(D55:D56)</f>
        <v>0</v>
      </c>
      <c r="E54" s="125">
        <f>SUM(E55:E56)</f>
        <v>0</v>
      </c>
      <c r="F54" s="108">
        <f t="shared" si="2"/>
        <v>0</v>
      </c>
    </row>
    <row r="55" spans="1:6" ht="15" customHeight="1">
      <c r="A55" s="523" t="s">
        <v>685</v>
      </c>
      <c r="B55" s="1209"/>
      <c r="C55" s="1209"/>
      <c r="D55" s="1209"/>
      <c r="E55" s="1209"/>
      <c r="F55" s="108">
        <f t="shared" si="2"/>
        <v>0</v>
      </c>
    </row>
    <row r="56" spans="1:6" ht="15" customHeight="1">
      <c r="A56" s="523" t="s">
        <v>676</v>
      </c>
      <c r="B56" s="1209"/>
      <c r="C56" s="1209"/>
      <c r="D56" s="1209"/>
      <c r="E56" s="1209"/>
      <c r="F56" s="108">
        <f t="shared" si="2"/>
        <v>0</v>
      </c>
    </row>
    <row r="57" spans="1:6" ht="15" customHeight="1">
      <c r="A57" s="523" t="s">
        <v>682</v>
      </c>
      <c r="B57" s="125">
        <f>SUM(B58:B59)</f>
        <v>0</v>
      </c>
      <c r="C57" s="125">
        <f>SUM(C58:C59)</f>
        <v>0</v>
      </c>
      <c r="D57" s="125">
        <f>SUM(D58:D59)</f>
        <v>0</v>
      </c>
      <c r="E57" s="125">
        <f>SUM(E58:E59)</f>
        <v>0</v>
      </c>
      <c r="F57" s="108">
        <f t="shared" si="2"/>
        <v>0</v>
      </c>
    </row>
    <row r="58" spans="1:6" ht="15" customHeight="1">
      <c r="A58" s="523" t="s">
        <v>683</v>
      </c>
      <c r="B58" s="1209"/>
      <c r="C58" s="1209"/>
      <c r="D58" s="1209"/>
      <c r="E58" s="1209"/>
      <c r="F58" s="108">
        <f t="shared" si="2"/>
        <v>0</v>
      </c>
    </row>
    <row r="59" spans="1:6" ht="15" customHeight="1">
      <c r="A59" s="523" t="s">
        <v>17</v>
      </c>
      <c r="B59" s="1209"/>
      <c r="C59" s="1209"/>
      <c r="D59" s="1209"/>
      <c r="E59" s="1209"/>
      <c r="F59" s="108">
        <f t="shared" si="2"/>
        <v>0</v>
      </c>
    </row>
    <row r="60" spans="1:6" ht="15" customHeight="1">
      <c r="A60" s="523" t="s">
        <v>687</v>
      </c>
      <c r="B60" s="125">
        <f>B53+B54-B57</f>
        <v>0</v>
      </c>
      <c r="C60" s="125">
        <f>C53+C54-C57</f>
        <v>0</v>
      </c>
      <c r="D60" s="125">
        <f>D53+D54-D57</f>
        <v>0</v>
      </c>
      <c r="E60" s="125">
        <f>E53+E54-E57</f>
        <v>0</v>
      </c>
      <c r="F60" s="108">
        <f t="shared" si="2"/>
        <v>0</v>
      </c>
    </row>
    <row r="61" spans="1:6" ht="15" customHeight="1">
      <c r="A61" s="523" t="s">
        <v>629</v>
      </c>
      <c r="B61" s="1487"/>
      <c r="C61" s="1487"/>
      <c r="D61" s="1487"/>
      <c r="E61" s="1487"/>
      <c r="F61" s="108"/>
    </row>
    <row r="62" spans="1:6" ht="15" customHeight="1">
      <c r="A62" s="523" t="s">
        <v>696</v>
      </c>
      <c r="B62" s="1209"/>
      <c r="C62" s="1209"/>
      <c r="D62" s="1209"/>
      <c r="E62" s="1209"/>
      <c r="F62" s="108">
        <f t="shared" ref="F62:F72" si="3">SUM(B62:E62)</f>
        <v>0</v>
      </c>
    </row>
    <row r="63" spans="1:6" ht="15" customHeight="1">
      <c r="A63" s="523" t="s">
        <v>1721</v>
      </c>
      <c r="B63" s="125">
        <f>SUM(B64:B65)</f>
        <v>0</v>
      </c>
      <c r="C63" s="125">
        <f>SUM(C64:C65)</f>
        <v>0</v>
      </c>
      <c r="D63" s="125">
        <f>SUM(D64:D65)</f>
        <v>0</v>
      </c>
      <c r="E63" s="125">
        <f>SUM(E64:E65)</f>
        <v>0</v>
      </c>
      <c r="F63" s="108">
        <f t="shared" si="3"/>
        <v>0</v>
      </c>
    </row>
    <row r="64" spans="1:6" ht="15" customHeight="1">
      <c r="A64" s="523" t="s">
        <v>685</v>
      </c>
      <c r="B64" s="1209"/>
      <c r="C64" s="1209"/>
      <c r="D64" s="1209"/>
      <c r="E64" s="1209"/>
      <c r="F64" s="108">
        <f t="shared" si="3"/>
        <v>0</v>
      </c>
    </row>
    <row r="65" spans="1:6" ht="15" customHeight="1">
      <c r="A65" s="523" t="s">
        <v>676</v>
      </c>
      <c r="B65" s="1209"/>
      <c r="C65" s="1209"/>
      <c r="D65" s="1209"/>
      <c r="E65" s="1209"/>
      <c r="F65" s="108">
        <f t="shared" si="3"/>
        <v>0</v>
      </c>
    </row>
    <row r="66" spans="1:6" ht="15" customHeight="1">
      <c r="A66" s="523" t="s">
        <v>682</v>
      </c>
      <c r="B66" s="125">
        <f>SUM(B67:B68)</f>
        <v>0</v>
      </c>
      <c r="C66" s="125">
        <f>SUM(C67:C68)</f>
        <v>0</v>
      </c>
      <c r="D66" s="125">
        <f>SUM(D67:D68)</f>
        <v>0</v>
      </c>
      <c r="E66" s="125">
        <f>SUM(E67:E68)</f>
        <v>0</v>
      </c>
      <c r="F66" s="108">
        <f t="shared" si="3"/>
        <v>0</v>
      </c>
    </row>
    <row r="67" spans="1:6" ht="15" customHeight="1">
      <c r="A67" s="523" t="s">
        <v>683</v>
      </c>
      <c r="B67" s="1209"/>
      <c r="C67" s="1209"/>
      <c r="D67" s="1209"/>
      <c r="E67" s="1209"/>
      <c r="F67" s="108">
        <f t="shared" si="3"/>
        <v>0</v>
      </c>
    </row>
    <row r="68" spans="1:6" ht="15" customHeight="1">
      <c r="A68" s="523" t="s">
        <v>17</v>
      </c>
      <c r="B68" s="1209"/>
      <c r="C68" s="1209"/>
      <c r="D68" s="1209"/>
      <c r="E68" s="1209"/>
      <c r="F68" s="108">
        <f t="shared" si="3"/>
        <v>0</v>
      </c>
    </row>
    <row r="69" spans="1:6" ht="15" customHeight="1">
      <c r="A69" s="523" t="s">
        <v>687</v>
      </c>
      <c r="B69" s="125">
        <f>B62+B63-B66</f>
        <v>0</v>
      </c>
      <c r="C69" s="125">
        <f>C62+C63-C66</f>
        <v>0</v>
      </c>
      <c r="D69" s="125">
        <f>D62+D63-D66</f>
        <v>0</v>
      </c>
      <c r="E69" s="125">
        <f>E62+E63-E66</f>
        <v>0</v>
      </c>
      <c r="F69" s="108">
        <f t="shared" si="3"/>
        <v>0</v>
      </c>
    </row>
    <row r="70" spans="1:6" s="311" customFormat="1" ht="15" customHeight="1">
      <c r="A70" s="523" t="s">
        <v>630</v>
      </c>
      <c r="B70" s="1146"/>
      <c r="C70" s="1146"/>
      <c r="D70" s="1146"/>
      <c r="E70" s="1146"/>
      <c r="F70" s="108">
        <f t="shared" si="3"/>
        <v>0</v>
      </c>
    </row>
    <row r="71" spans="1:6" s="311" customFormat="1" ht="15" customHeight="1">
      <c r="A71" s="523" t="s">
        <v>689</v>
      </c>
      <c r="B71" s="1146">
        <f>B51-B60-B69</f>
        <v>0</v>
      </c>
      <c r="C71" s="1146">
        <f>C51-C60-C69</f>
        <v>0</v>
      </c>
      <c r="D71" s="1146">
        <f>D51-D60-D69</f>
        <v>0</v>
      </c>
      <c r="E71" s="1146">
        <f>E51-E60-E69</f>
        <v>0</v>
      </c>
      <c r="F71" s="108">
        <f t="shared" si="3"/>
        <v>0</v>
      </c>
    </row>
    <row r="72" spans="1:6" s="311" customFormat="1" ht="15" customHeight="1">
      <c r="A72" s="523" t="s">
        <v>690</v>
      </c>
      <c r="B72" s="1146">
        <f>B42-B53-B62</f>
        <v>0</v>
      </c>
      <c r="C72" s="1146">
        <f>C42-C53-C62</f>
        <v>0</v>
      </c>
      <c r="D72" s="1146">
        <f>D42-D53-D62</f>
        <v>0</v>
      </c>
      <c r="E72" s="1146">
        <f>E42-E53-E62</f>
        <v>0</v>
      </c>
      <c r="F72" s="108">
        <f t="shared" si="3"/>
        <v>0</v>
      </c>
    </row>
    <row r="73" spans="1:6" s="311" customFormat="1" ht="15" customHeight="1">
      <c r="A73" s="3013" t="s">
        <v>2161</v>
      </c>
      <c r="B73" s="3014"/>
      <c r="C73" s="3014"/>
      <c r="D73" s="3014"/>
      <c r="E73" s="3014"/>
      <c r="F73" s="3015"/>
    </row>
    <row r="74" spans="1:6" ht="15" customHeight="1">
      <c r="A74" s="523" t="s">
        <v>627</v>
      </c>
      <c r="B74" s="1146"/>
      <c r="C74" s="1146"/>
      <c r="D74" s="1146"/>
      <c r="E74" s="1146"/>
      <c r="F74" s="108"/>
    </row>
    <row r="75" spans="1:6" ht="15" customHeight="1">
      <c r="A75" s="523" t="s">
        <v>696</v>
      </c>
      <c r="B75" s="125">
        <f>B9+B42</f>
        <v>0</v>
      </c>
      <c r="C75" s="125">
        <f t="shared" ref="C75:E75" si="4">C9+C42</f>
        <v>0</v>
      </c>
      <c r="D75" s="125">
        <f t="shared" si="4"/>
        <v>0</v>
      </c>
      <c r="E75" s="125">
        <f t="shared" si="4"/>
        <v>0</v>
      </c>
      <c r="F75" s="108">
        <f t="shared" ref="F75:F84" si="5">SUM(B75:E75)</f>
        <v>0</v>
      </c>
    </row>
    <row r="76" spans="1:6" ht="15" customHeight="1">
      <c r="A76" s="523" t="s">
        <v>1721</v>
      </c>
      <c r="B76" s="125">
        <f>SUM(B77:B80)</f>
        <v>0</v>
      </c>
      <c r="C76" s="125">
        <f>SUM(C77:C80)</f>
        <v>0</v>
      </c>
      <c r="D76" s="125">
        <f>SUM(D77:D80)</f>
        <v>0</v>
      </c>
      <c r="E76" s="125">
        <f>SUM(E77:E80)</f>
        <v>0</v>
      </c>
      <c r="F76" s="108">
        <f t="shared" si="5"/>
        <v>0</v>
      </c>
    </row>
    <row r="77" spans="1:6" ht="15" customHeight="1">
      <c r="A77" s="523" t="s">
        <v>697</v>
      </c>
      <c r="B77" s="125">
        <f t="shared" ref="B77:E77" si="6">B11+B44</f>
        <v>0</v>
      </c>
      <c r="C77" s="125">
        <f t="shared" si="6"/>
        <v>0</v>
      </c>
      <c r="D77" s="125">
        <f t="shared" si="6"/>
        <v>0</v>
      </c>
      <c r="E77" s="125">
        <f t="shared" si="6"/>
        <v>0</v>
      </c>
      <c r="F77" s="108">
        <f t="shared" si="5"/>
        <v>0</v>
      </c>
    </row>
    <row r="78" spans="1:6" ht="15" customHeight="1">
      <c r="A78" s="523" t="s">
        <v>1737</v>
      </c>
      <c r="B78" s="125">
        <f t="shared" ref="B78:E78" si="7">B12+B45</f>
        <v>0</v>
      </c>
      <c r="C78" s="125">
        <f t="shared" si="7"/>
        <v>0</v>
      </c>
      <c r="D78" s="125">
        <f t="shared" si="7"/>
        <v>0</v>
      </c>
      <c r="E78" s="125">
        <f t="shared" si="7"/>
        <v>0</v>
      </c>
      <c r="F78" s="108">
        <f t="shared" si="5"/>
        <v>0</v>
      </c>
    </row>
    <row r="79" spans="1:6" ht="15" customHeight="1">
      <c r="A79" s="523" t="s">
        <v>698</v>
      </c>
      <c r="B79" s="125">
        <f t="shared" ref="B79:E79" si="8">B13+B46</f>
        <v>0</v>
      </c>
      <c r="C79" s="125">
        <f t="shared" si="8"/>
        <v>0</v>
      </c>
      <c r="D79" s="125">
        <f t="shared" si="8"/>
        <v>0</v>
      </c>
      <c r="E79" s="125">
        <f t="shared" si="8"/>
        <v>0</v>
      </c>
      <c r="F79" s="108">
        <f t="shared" si="5"/>
        <v>0</v>
      </c>
    </row>
    <row r="80" spans="1:6" ht="15" customHeight="1">
      <c r="A80" s="523" t="s">
        <v>676</v>
      </c>
      <c r="B80" s="125">
        <f t="shared" ref="B80:E80" si="9">B14+B47</f>
        <v>0</v>
      </c>
      <c r="C80" s="125">
        <f t="shared" si="9"/>
        <v>0</v>
      </c>
      <c r="D80" s="125">
        <f t="shared" si="9"/>
        <v>0</v>
      </c>
      <c r="E80" s="125">
        <f t="shared" si="9"/>
        <v>0</v>
      </c>
      <c r="F80" s="108">
        <f t="shared" si="5"/>
        <v>0</v>
      </c>
    </row>
    <row r="81" spans="1:6" ht="15" customHeight="1">
      <c r="A81" s="523" t="s">
        <v>682</v>
      </c>
      <c r="B81" s="125">
        <f>SUM(B82:B83)</f>
        <v>0</v>
      </c>
      <c r="C81" s="125">
        <f>SUM(C82:C83)</f>
        <v>0</v>
      </c>
      <c r="D81" s="125">
        <f>SUM(D82:D83)</f>
        <v>0</v>
      </c>
      <c r="E81" s="125">
        <f>SUM(E82:E83)</f>
        <v>0</v>
      </c>
      <c r="F81" s="108">
        <f t="shared" si="5"/>
        <v>0</v>
      </c>
    </row>
    <row r="82" spans="1:6" ht="15" customHeight="1">
      <c r="A82" s="523" t="s">
        <v>683</v>
      </c>
      <c r="B82" s="125">
        <f t="shared" ref="B82:E82" si="10">B16+B49</f>
        <v>0</v>
      </c>
      <c r="C82" s="125">
        <f t="shared" si="10"/>
        <v>0</v>
      </c>
      <c r="D82" s="125">
        <f t="shared" si="10"/>
        <v>0</v>
      </c>
      <c r="E82" s="125">
        <f t="shared" si="10"/>
        <v>0</v>
      </c>
      <c r="F82" s="108">
        <f t="shared" si="5"/>
        <v>0</v>
      </c>
    </row>
    <row r="83" spans="1:6" ht="15" customHeight="1">
      <c r="A83" s="523" t="s">
        <v>17</v>
      </c>
      <c r="B83" s="125">
        <f t="shared" ref="B83:E83" si="11">B17+B50</f>
        <v>0</v>
      </c>
      <c r="C83" s="125">
        <f t="shared" si="11"/>
        <v>0</v>
      </c>
      <c r="D83" s="125">
        <f t="shared" si="11"/>
        <v>0</v>
      </c>
      <c r="E83" s="125">
        <f t="shared" si="11"/>
        <v>0</v>
      </c>
      <c r="F83" s="108">
        <f t="shared" si="5"/>
        <v>0</v>
      </c>
    </row>
    <row r="84" spans="1:6" ht="15" customHeight="1">
      <c r="A84" s="523" t="s">
        <v>684</v>
      </c>
      <c r="B84" s="1146">
        <f>B75+B76-B81</f>
        <v>0</v>
      </c>
      <c r="C84" s="1146">
        <f>C75+C76-C81</f>
        <v>0</v>
      </c>
      <c r="D84" s="1146">
        <f>D75+D76-D81</f>
        <v>0</v>
      </c>
      <c r="E84" s="1146">
        <f>E75+E76-E81</f>
        <v>0</v>
      </c>
      <c r="F84" s="108">
        <f t="shared" si="5"/>
        <v>0</v>
      </c>
    </row>
    <row r="85" spans="1:6" ht="15" customHeight="1">
      <c r="A85" s="523" t="s">
        <v>699</v>
      </c>
      <c r="B85" s="1487"/>
      <c r="C85" s="1487"/>
      <c r="D85" s="1487"/>
      <c r="E85" s="1487"/>
      <c r="F85" s="108"/>
    </row>
    <row r="86" spans="1:6" ht="15" customHeight="1">
      <c r="A86" s="523" t="s">
        <v>696</v>
      </c>
      <c r="B86" s="125">
        <f>B20+B53</f>
        <v>0</v>
      </c>
      <c r="C86" s="125">
        <f t="shared" ref="C86:E86" si="12">C20+C53</f>
        <v>0</v>
      </c>
      <c r="D86" s="125">
        <f t="shared" si="12"/>
        <v>0</v>
      </c>
      <c r="E86" s="125">
        <f t="shared" si="12"/>
        <v>0</v>
      </c>
      <c r="F86" s="108">
        <f t="shared" ref="F86:F93" si="13">SUM(B86:E86)</f>
        <v>0</v>
      </c>
    </row>
    <row r="87" spans="1:6" ht="15" customHeight="1">
      <c r="A87" s="523" t="s">
        <v>1721</v>
      </c>
      <c r="B87" s="125">
        <f>SUM(B88:B89)</f>
        <v>0</v>
      </c>
      <c r="C87" s="125">
        <f>SUM(C88:C89)</f>
        <v>0</v>
      </c>
      <c r="D87" s="125">
        <f>SUM(D88:D89)</f>
        <v>0</v>
      </c>
      <c r="E87" s="125">
        <f>SUM(E88:E89)</f>
        <v>0</v>
      </c>
      <c r="F87" s="108">
        <f t="shared" si="13"/>
        <v>0</v>
      </c>
    </row>
    <row r="88" spans="1:6" ht="15" customHeight="1">
      <c r="A88" s="523" t="s">
        <v>685</v>
      </c>
      <c r="B88" s="125">
        <f t="shared" ref="B88:E88" si="14">B22+B55</f>
        <v>0</v>
      </c>
      <c r="C88" s="125">
        <f t="shared" si="14"/>
        <v>0</v>
      </c>
      <c r="D88" s="125">
        <f t="shared" si="14"/>
        <v>0</v>
      </c>
      <c r="E88" s="125">
        <f t="shared" si="14"/>
        <v>0</v>
      </c>
      <c r="F88" s="108">
        <f t="shared" si="13"/>
        <v>0</v>
      </c>
    </row>
    <row r="89" spans="1:6" ht="15" customHeight="1">
      <c r="A89" s="523" t="s">
        <v>676</v>
      </c>
      <c r="B89" s="125">
        <f t="shared" ref="B89:E89" si="15">B23+B56</f>
        <v>0</v>
      </c>
      <c r="C89" s="125">
        <f t="shared" si="15"/>
        <v>0</v>
      </c>
      <c r="D89" s="125">
        <f t="shared" si="15"/>
        <v>0</v>
      </c>
      <c r="E89" s="125">
        <f t="shared" si="15"/>
        <v>0</v>
      </c>
      <c r="F89" s="108">
        <f t="shared" si="13"/>
        <v>0</v>
      </c>
    </row>
    <row r="90" spans="1:6" ht="15" customHeight="1">
      <c r="A90" s="523" t="s">
        <v>682</v>
      </c>
      <c r="B90" s="125">
        <f>SUM(B91:B92)</f>
        <v>0</v>
      </c>
      <c r="C90" s="125">
        <f>SUM(C91:C92)</f>
        <v>0</v>
      </c>
      <c r="D90" s="125">
        <f>SUM(D91:D92)</f>
        <v>0</v>
      </c>
      <c r="E90" s="125">
        <f>SUM(E91:E92)</f>
        <v>0</v>
      </c>
      <c r="F90" s="108">
        <f t="shared" si="13"/>
        <v>0</v>
      </c>
    </row>
    <row r="91" spans="1:6" ht="15" customHeight="1">
      <c r="A91" s="523" t="s">
        <v>683</v>
      </c>
      <c r="B91" s="125">
        <f t="shared" ref="B91:E91" si="16">B25+B58</f>
        <v>0</v>
      </c>
      <c r="C91" s="125">
        <f t="shared" si="16"/>
        <v>0</v>
      </c>
      <c r="D91" s="125">
        <f t="shared" si="16"/>
        <v>0</v>
      </c>
      <c r="E91" s="125">
        <f t="shared" si="16"/>
        <v>0</v>
      </c>
      <c r="F91" s="108">
        <f t="shared" si="13"/>
        <v>0</v>
      </c>
    </row>
    <row r="92" spans="1:6" ht="15" customHeight="1">
      <c r="A92" s="523" t="s">
        <v>17</v>
      </c>
      <c r="B92" s="125">
        <f t="shared" ref="B92:E92" si="17">B26+B59</f>
        <v>0</v>
      </c>
      <c r="C92" s="125">
        <f t="shared" si="17"/>
        <v>0</v>
      </c>
      <c r="D92" s="125">
        <f t="shared" si="17"/>
        <v>0</v>
      </c>
      <c r="E92" s="125">
        <f t="shared" si="17"/>
        <v>0</v>
      </c>
      <c r="F92" s="108">
        <f t="shared" si="13"/>
        <v>0</v>
      </c>
    </row>
    <row r="93" spans="1:6" ht="15" customHeight="1">
      <c r="A93" s="523" t="s">
        <v>687</v>
      </c>
      <c r="B93" s="125">
        <f>B86+B87-B90</f>
        <v>0</v>
      </c>
      <c r="C93" s="125">
        <f>C86+C87-C90</f>
        <v>0</v>
      </c>
      <c r="D93" s="125">
        <f>D86+D87-D90</f>
        <v>0</v>
      </c>
      <c r="E93" s="125">
        <f>E86+E87-E90</f>
        <v>0</v>
      </c>
      <c r="F93" s="108">
        <f t="shared" si="13"/>
        <v>0</v>
      </c>
    </row>
    <row r="94" spans="1:6" ht="15" customHeight="1">
      <c r="A94" s="523" t="s">
        <v>629</v>
      </c>
      <c r="B94" s="1487"/>
      <c r="C94" s="1487"/>
      <c r="D94" s="1487"/>
      <c r="E94" s="1487"/>
      <c r="F94" s="108"/>
    </row>
    <row r="95" spans="1:6" ht="15" customHeight="1">
      <c r="A95" s="523" t="s">
        <v>696</v>
      </c>
      <c r="B95" s="125">
        <f>B29+B62</f>
        <v>0</v>
      </c>
      <c r="C95" s="125">
        <f t="shared" ref="C95:E95" si="18">C29+C62</f>
        <v>0</v>
      </c>
      <c r="D95" s="125">
        <f t="shared" si="18"/>
        <v>0</v>
      </c>
      <c r="E95" s="125">
        <f t="shared" si="18"/>
        <v>0</v>
      </c>
      <c r="F95" s="108">
        <f t="shared" ref="F95:F105" si="19">SUM(B95:E95)</f>
        <v>0</v>
      </c>
    </row>
    <row r="96" spans="1:6" ht="15" customHeight="1">
      <c r="A96" s="523" t="s">
        <v>1721</v>
      </c>
      <c r="B96" s="125">
        <f>SUM(B97:B98)</f>
        <v>0</v>
      </c>
      <c r="C96" s="125">
        <f>SUM(C97:C98)</f>
        <v>0</v>
      </c>
      <c r="D96" s="125">
        <f>SUM(D97:D98)</f>
        <v>0</v>
      </c>
      <c r="E96" s="125">
        <f>SUM(E97:E98)</f>
        <v>0</v>
      </c>
      <c r="F96" s="108">
        <f t="shared" si="19"/>
        <v>0</v>
      </c>
    </row>
    <row r="97" spans="1:6" ht="15" customHeight="1">
      <c r="A97" s="523" t="s">
        <v>685</v>
      </c>
      <c r="B97" s="125">
        <f t="shared" ref="B97:E97" si="20">B31+B64</f>
        <v>0</v>
      </c>
      <c r="C97" s="125">
        <f t="shared" si="20"/>
        <v>0</v>
      </c>
      <c r="D97" s="125">
        <f t="shared" si="20"/>
        <v>0</v>
      </c>
      <c r="E97" s="125">
        <f t="shared" si="20"/>
        <v>0</v>
      </c>
      <c r="F97" s="108">
        <f t="shared" si="19"/>
        <v>0</v>
      </c>
    </row>
    <row r="98" spans="1:6" ht="15" customHeight="1">
      <c r="A98" s="523" t="s">
        <v>676</v>
      </c>
      <c r="B98" s="125">
        <f t="shared" ref="B98:E98" si="21">B32+B65</f>
        <v>0</v>
      </c>
      <c r="C98" s="125">
        <f t="shared" si="21"/>
        <v>0</v>
      </c>
      <c r="D98" s="125">
        <f t="shared" si="21"/>
        <v>0</v>
      </c>
      <c r="E98" s="125">
        <f t="shared" si="21"/>
        <v>0</v>
      </c>
      <c r="F98" s="108">
        <f t="shared" si="19"/>
        <v>0</v>
      </c>
    </row>
    <row r="99" spans="1:6" ht="15" customHeight="1">
      <c r="A99" s="523" t="s">
        <v>682</v>
      </c>
      <c r="B99" s="125">
        <f>SUM(B100:B101)</f>
        <v>0</v>
      </c>
      <c r="C99" s="125">
        <f>SUM(C100:C101)</f>
        <v>0</v>
      </c>
      <c r="D99" s="125">
        <f>SUM(D100:D101)</f>
        <v>0</v>
      </c>
      <c r="E99" s="125">
        <f>SUM(E100:E101)</f>
        <v>0</v>
      </c>
      <c r="F99" s="108">
        <f t="shared" si="19"/>
        <v>0</v>
      </c>
    </row>
    <row r="100" spans="1:6" ht="15" customHeight="1">
      <c r="A100" s="523" t="s">
        <v>683</v>
      </c>
      <c r="B100" s="125">
        <f t="shared" ref="B100:E100" si="22">B34+B67</f>
        <v>0</v>
      </c>
      <c r="C100" s="125">
        <f t="shared" si="22"/>
        <v>0</v>
      </c>
      <c r="D100" s="125">
        <f t="shared" si="22"/>
        <v>0</v>
      </c>
      <c r="E100" s="125">
        <f t="shared" si="22"/>
        <v>0</v>
      </c>
      <c r="F100" s="108">
        <f t="shared" si="19"/>
        <v>0</v>
      </c>
    </row>
    <row r="101" spans="1:6" ht="15" customHeight="1">
      <c r="A101" s="523" t="s">
        <v>17</v>
      </c>
      <c r="B101" s="125">
        <f t="shared" ref="B101:E101" si="23">B35+B68</f>
        <v>0</v>
      </c>
      <c r="C101" s="125">
        <f t="shared" si="23"/>
        <v>0</v>
      </c>
      <c r="D101" s="125">
        <f t="shared" si="23"/>
        <v>0</v>
      </c>
      <c r="E101" s="125">
        <f t="shared" si="23"/>
        <v>0</v>
      </c>
      <c r="F101" s="108">
        <f t="shared" si="19"/>
        <v>0</v>
      </c>
    </row>
    <row r="102" spans="1:6" ht="15" customHeight="1">
      <c r="A102" s="523" t="s">
        <v>687</v>
      </c>
      <c r="B102" s="125">
        <f>B95+B96-B99</f>
        <v>0</v>
      </c>
      <c r="C102" s="125">
        <f>C95+C96-C99</f>
        <v>0</v>
      </c>
      <c r="D102" s="125">
        <f>D95+D96-D99</f>
        <v>0</v>
      </c>
      <c r="E102" s="125">
        <f>E95+E96-E99</f>
        <v>0</v>
      </c>
      <c r="F102" s="108">
        <f t="shared" si="19"/>
        <v>0</v>
      </c>
    </row>
    <row r="103" spans="1:6" s="311" customFormat="1" ht="15" customHeight="1">
      <c r="A103" s="523" t="s">
        <v>630</v>
      </c>
      <c r="B103" s="1146"/>
      <c r="C103" s="1146"/>
      <c r="D103" s="1146"/>
      <c r="E103" s="1146"/>
      <c r="F103" s="108">
        <f t="shared" si="19"/>
        <v>0</v>
      </c>
    </row>
    <row r="104" spans="1:6" s="311" customFormat="1" ht="15" customHeight="1">
      <c r="A104" s="523" t="s">
        <v>689</v>
      </c>
      <c r="B104" s="1146">
        <f>B84-B93-B102</f>
        <v>0</v>
      </c>
      <c r="C104" s="1146">
        <f>C84-C93-C102</f>
        <v>0</v>
      </c>
      <c r="D104" s="1146">
        <f>D84-D93-D102</f>
        <v>0</v>
      </c>
      <c r="E104" s="1146">
        <f>E84-E93-E102</f>
        <v>0</v>
      </c>
      <c r="F104" s="108">
        <f t="shared" si="19"/>
        <v>0</v>
      </c>
    </row>
    <row r="105" spans="1:6" s="311" customFormat="1" ht="15" customHeight="1">
      <c r="A105" s="523" t="s">
        <v>690</v>
      </c>
      <c r="B105" s="1146">
        <f>B75-B86-B95</f>
        <v>0</v>
      </c>
      <c r="C105" s="1146">
        <f>C75-C86-C95</f>
        <v>0</v>
      </c>
      <c r="D105" s="1146">
        <f>D75-D86-D95</f>
        <v>0</v>
      </c>
      <c r="E105" s="1146">
        <f>E75-E86-E95</f>
        <v>0</v>
      </c>
      <c r="F105" s="108">
        <f t="shared" si="19"/>
        <v>0</v>
      </c>
    </row>
    <row r="106" spans="1:6" ht="15" customHeight="1" thickBot="1">
      <c r="A106" s="234" t="s">
        <v>700</v>
      </c>
      <c r="B106" s="1521"/>
      <c r="C106" s="1522"/>
      <c r="D106" s="1523"/>
      <c r="E106" s="1521"/>
      <c r="F106" s="176"/>
    </row>
    <row r="107" spans="1:6" ht="15" customHeight="1">
      <c r="A107" s="235" t="s">
        <v>701</v>
      </c>
      <c r="B107" s="236"/>
      <c r="C107" s="237"/>
      <c r="D107" s="236"/>
      <c r="E107" s="236"/>
      <c r="F107" s="238"/>
    </row>
    <row r="108" spans="1:6" ht="15" customHeight="1">
      <c r="A108" s="1519"/>
      <c r="B108" s="236"/>
      <c r="C108" s="237"/>
      <c r="D108" s="338"/>
      <c r="E108" s="236"/>
      <c r="F108" s="231"/>
    </row>
    <row r="109" spans="1:6" s="148" customFormat="1" ht="15" customHeight="1">
      <c r="A109" s="1524" t="s">
        <v>1734</v>
      </c>
      <c r="B109" s="239"/>
      <c r="C109" s="1524" t="s">
        <v>1735</v>
      </c>
      <c r="D109" s="239"/>
      <c r="E109" s="1525" t="s">
        <v>1736</v>
      </c>
      <c r="F109" s="339"/>
    </row>
    <row r="110" spans="1:6" ht="15" customHeight="1">
      <c r="A110" s="329" t="s">
        <v>178</v>
      </c>
      <c r="B110" s="340"/>
      <c r="C110" s="340"/>
      <c r="D110" s="340"/>
      <c r="E110" s="340"/>
      <c r="F110" s="340"/>
    </row>
    <row r="111" spans="1:6" ht="15" customHeight="1">
      <c r="A111" s="1006" t="s">
        <v>1738</v>
      </c>
      <c r="B111" s="340"/>
      <c r="C111" s="340"/>
      <c r="D111" s="340"/>
      <c r="E111" s="340"/>
      <c r="F111" s="340"/>
    </row>
    <row r="112" spans="1:6" ht="15" customHeight="1">
      <c r="A112" s="1006" t="s">
        <v>702</v>
      </c>
      <c r="B112" s="340"/>
      <c r="C112" s="340"/>
      <c r="D112" s="340"/>
      <c r="E112" s="340"/>
      <c r="F112" s="340"/>
    </row>
    <row r="113" spans="1:6" ht="15" customHeight="1">
      <c r="A113" s="329" t="s">
        <v>1739</v>
      </c>
      <c r="B113" s="340"/>
      <c r="C113" s="340"/>
      <c r="D113" s="340"/>
      <c r="E113" s="340"/>
      <c r="F113" s="340"/>
    </row>
    <row r="114" spans="1:6" ht="15" customHeight="1">
      <c r="A114" s="341" t="s">
        <v>703</v>
      </c>
      <c r="B114" s="340"/>
      <c r="C114" s="340"/>
      <c r="D114" s="340"/>
      <c r="E114" s="340"/>
      <c r="F114" s="340"/>
    </row>
    <row r="115" spans="1:6" ht="15" customHeight="1">
      <c r="A115" s="340"/>
      <c r="B115" s="340"/>
      <c r="C115" s="340"/>
      <c r="D115" s="340"/>
      <c r="E115" s="340"/>
      <c r="F115" s="340"/>
    </row>
    <row r="116" spans="1:6" ht="15" customHeight="1">
      <c r="A116" s="340"/>
      <c r="B116" s="340"/>
      <c r="C116" s="340"/>
      <c r="D116" s="340"/>
      <c r="E116" s="340"/>
      <c r="F116" s="340"/>
    </row>
    <row r="117" spans="1:6" ht="15" customHeight="1">
      <c r="A117" s="340"/>
      <c r="B117" s="340"/>
      <c r="C117" s="340"/>
      <c r="D117" s="340"/>
      <c r="E117" s="340"/>
      <c r="F117" s="340"/>
    </row>
    <row r="118" spans="1:6" ht="15" customHeight="1">
      <c r="A118" s="340"/>
      <c r="B118" s="340"/>
      <c r="C118" s="340"/>
      <c r="D118" s="340"/>
      <c r="E118" s="340"/>
      <c r="F118" s="340"/>
    </row>
    <row r="119" spans="1:6" ht="15" customHeight="1">
      <c r="A119" s="340"/>
      <c r="B119" s="340"/>
      <c r="C119" s="340"/>
      <c r="D119" s="340"/>
      <c r="E119" s="340"/>
      <c r="F119" s="340"/>
    </row>
    <row r="120" spans="1:6" ht="15" customHeight="1">
      <c r="A120" s="340"/>
      <c r="B120" s="340"/>
      <c r="C120" s="340"/>
      <c r="D120" s="340"/>
      <c r="E120" s="340"/>
      <c r="F120" s="340"/>
    </row>
    <row r="121" spans="1:6" ht="15" customHeight="1">
      <c r="A121" s="340"/>
      <c r="B121" s="340"/>
      <c r="C121" s="340"/>
      <c r="D121" s="340"/>
      <c r="E121" s="340"/>
      <c r="F121" s="340"/>
    </row>
    <row r="122" spans="1:6" ht="15" customHeight="1">
      <c r="A122" s="340"/>
      <c r="B122" s="340"/>
      <c r="C122" s="340"/>
      <c r="D122" s="340"/>
      <c r="E122" s="340"/>
      <c r="F122" s="340"/>
    </row>
    <row r="123" spans="1:6" ht="15" customHeight="1">
      <c r="A123" s="340"/>
      <c r="B123" s="340"/>
      <c r="C123" s="340"/>
      <c r="D123" s="340"/>
      <c r="E123" s="340"/>
      <c r="F123" s="340"/>
    </row>
    <row r="124" spans="1:6" ht="15" customHeight="1">
      <c r="A124" s="340"/>
      <c r="B124" s="340"/>
      <c r="C124" s="340"/>
      <c r="D124" s="340"/>
      <c r="E124" s="340"/>
      <c r="F124" s="340"/>
    </row>
    <row r="125" spans="1:6" ht="15" customHeight="1">
      <c r="A125" s="340"/>
      <c r="B125" s="340"/>
      <c r="C125" s="340"/>
      <c r="D125" s="340"/>
      <c r="E125" s="340"/>
      <c r="F125" s="340"/>
    </row>
    <row r="126" spans="1:6" ht="15" customHeight="1">
      <c r="A126" s="340"/>
      <c r="B126" s="340"/>
      <c r="C126" s="340"/>
      <c r="D126" s="340"/>
      <c r="E126" s="340"/>
      <c r="F126" s="340"/>
    </row>
    <row r="127" spans="1:6" ht="15" customHeight="1">
      <c r="A127" s="340"/>
      <c r="B127" s="340"/>
      <c r="C127" s="340"/>
      <c r="D127" s="340"/>
      <c r="E127" s="340"/>
      <c r="F127" s="340"/>
    </row>
    <row r="128" spans="1:6" ht="15" customHeight="1">
      <c r="A128" s="340"/>
      <c r="B128" s="340"/>
      <c r="C128" s="340"/>
      <c r="D128" s="340"/>
      <c r="E128" s="340"/>
      <c r="F128" s="340"/>
    </row>
    <row r="129" spans="1:6" ht="15" customHeight="1">
      <c r="A129" s="340"/>
      <c r="B129" s="340"/>
      <c r="C129" s="340"/>
      <c r="D129" s="340"/>
      <c r="E129" s="340"/>
      <c r="F129" s="340"/>
    </row>
    <row r="130" spans="1:6" ht="15" customHeight="1">
      <c r="A130" s="340"/>
      <c r="B130" s="340"/>
      <c r="C130" s="340"/>
      <c r="D130" s="340"/>
      <c r="E130" s="340"/>
      <c r="F130" s="340"/>
    </row>
    <row r="131" spans="1:6" ht="15" customHeight="1">
      <c r="A131" s="340"/>
      <c r="B131" s="340"/>
      <c r="C131" s="340"/>
      <c r="D131" s="340"/>
      <c r="E131" s="340"/>
      <c r="F131" s="340"/>
    </row>
    <row r="132" spans="1:6" ht="15" customHeight="1">
      <c r="A132" s="340"/>
      <c r="B132" s="340"/>
      <c r="C132" s="340"/>
      <c r="D132" s="340"/>
      <c r="E132" s="340"/>
      <c r="F132" s="340"/>
    </row>
    <row r="133" spans="1:6" ht="15" customHeight="1">
      <c r="A133" s="340"/>
      <c r="B133" s="340"/>
      <c r="C133" s="340"/>
      <c r="D133" s="340"/>
      <c r="E133" s="340"/>
      <c r="F133" s="340"/>
    </row>
    <row r="134" spans="1:6" ht="15" customHeight="1">
      <c r="A134" s="340"/>
      <c r="B134" s="340"/>
      <c r="C134" s="340"/>
      <c r="D134" s="340"/>
      <c r="E134" s="340"/>
      <c r="F134" s="340"/>
    </row>
    <row r="135" spans="1:6" ht="15" customHeight="1">
      <c r="A135" s="340"/>
      <c r="B135" s="340"/>
      <c r="C135" s="340"/>
      <c r="D135" s="340"/>
      <c r="E135" s="340"/>
      <c r="F135" s="340"/>
    </row>
    <row r="136" spans="1:6" ht="15" customHeight="1">
      <c r="A136" s="340"/>
      <c r="B136" s="340"/>
      <c r="C136" s="340"/>
      <c r="D136" s="340"/>
      <c r="E136" s="340"/>
      <c r="F136" s="340"/>
    </row>
    <row r="137" spans="1:6" ht="15" customHeight="1">
      <c r="A137" s="340"/>
      <c r="B137" s="340"/>
      <c r="C137" s="340"/>
      <c r="D137" s="340"/>
      <c r="E137" s="340"/>
      <c r="F137" s="340"/>
    </row>
    <row r="138" spans="1:6" ht="12" customHeight="1">
      <c r="A138" s="340"/>
      <c r="B138" s="340"/>
      <c r="C138" s="340"/>
      <c r="D138" s="340"/>
      <c r="E138" s="340"/>
      <c r="F138" s="340"/>
    </row>
    <row r="139" spans="1:6" ht="12" customHeight="1">
      <c r="A139" s="340"/>
      <c r="B139" s="340"/>
      <c r="C139" s="340"/>
      <c r="D139" s="340"/>
      <c r="E139" s="340"/>
      <c r="F139" s="340"/>
    </row>
    <row r="140" spans="1:6" ht="12" customHeight="1">
      <c r="A140" s="340"/>
      <c r="B140" s="340"/>
      <c r="C140" s="340"/>
      <c r="D140" s="340"/>
      <c r="E140" s="340"/>
      <c r="F140" s="340"/>
    </row>
    <row r="141" spans="1:6" ht="12" customHeight="1">
      <c r="A141" s="340"/>
      <c r="B141" s="340"/>
      <c r="C141" s="340"/>
      <c r="D141" s="340"/>
      <c r="E141" s="340"/>
      <c r="F141" s="340"/>
    </row>
    <row r="142" spans="1:6" ht="12" customHeight="1">
      <c r="A142" s="340"/>
      <c r="B142" s="340"/>
      <c r="C142" s="340"/>
      <c r="D142" s="340"/>
      <c r="E142" s="340"/>
      <c r="F142" s="340"/>
    </row>
    <row r="143" spans="1:6" ht="12" customHeight="1">
      <c r="A143" s="340"/>
      <c r="B143" s="340"/>
      <c r="C143" s="340"/>
      <c r="D143" s="340"/>
      <c r="E143" s="340"/>
      <c r="F143" s="340"/>
    </row>
    <row r="144" spans="1:6" ht="12" customHeight="1">
      <c r="A144" s="340"/>
      <c r="B144" s="340"/>
      <c r="C144" s="340"/>
      <c r="D144" s="340"/>
      <c r="E144" s="340"/>
      <c r="F144" s="340"/>
    </row>
    <row r="145" spans="1:6" ht="12" customHeight="1">
      <c r="A145" s="340"/>
      <c r="B145" s="340"/>
      <c r="C145" s="340"/>
      <c r="D145" s="340"/>
      <c r="E145" s="340"/>
      <c r="F145" s="340"/>
    </row>
    <row r="146" spans="1:6" ht="12" customHeight="1">
      <c r="A146" s="340"/>
      <c r="B146" s="340"/>
      <c r="C146" s="340"/>
      <c r="D146" s="340"/>
      <c r="E146" s="340"/>
      <c r="F146" s="340"/>
    </row>
    <row r="147" spans="1:6" ht="12" customHeight="1">
      <c r="A147" s="340"/>
      <c r="B147" s="340"/>
      <c r="C147" s="340"/>
      <c r="D147" s="340"/>
      <c r="E147" s="340"/>
      <c r="F147" s="340"/>
    </row>
    <row r="148" spans="1:6" ht="12" customHeight="1">
      <c r="A148" s="340"/>
      <c r="B148" s="340"/>
      <c r="C148" s="340"/>
      <c r="D148" s="340"/>
      <c r="E148" s="340"/>
      <c r="F148" s="340"/>
    </row>
    <row r="149" spans="1:6" ht="12" customHeight="1">
      <c r="A149" s="340"/>
      <c r="B149" s="340"/>
      <c r="C149" s="340"/>
      <c r="D149" s="340"/>
      <c r="E149" s="340"/>
      <c r="F149" s="340"/>
    </row>
    <row r="150" spans="1:6" ht="12" customHeight="1">
      <c r="A150" s="340"/>
      <c r="B150" s="340"/>
      <c r="C150" s="340"/>
      <c r="D150" s="340"/>
      <c r="E150" s="340"/>
      <c r="F150" s="340"/>
    </row>
    <row r="151" spans="1:6" ht="12" customHeight="1">
      <c r="A151" s="340"/>
      <c r="B151" s="340"/>
      <c r="C151" s="340"/>
      <c r="D151" s="340"/>
      <c r="E151" s="340"/>
      <c r="F151" s="340"/>
    </row>
    <row r="152" spans="1:6" ht="12" customHeight="1">
      <c r="A152" s="340"/>
      <c r="B152" s="340"/>
      <c r="C152" s="340"/>
      <c r="D152" s="340"/>
      <c r="E152" s="340"/>
      <c r="F152" s="340"/>
    </row>
    <row r="153" spans="1:6" ht="12" customHeight="1">
      <c r="A153" s="340"/>
      <c r="B153" s="340"/>
      <c r="C153" s="340"/>
      <c r="D153" s="340"/>
      <c r="E153" s="340"/>
      <c r="F153" s="340"/>
    </row>
    <row r="154" spans="1:6" ht="12" customHeight="1">
      <c r="A154" s="340"/>
      <c r="B154" s="340"/>
      <c r="C154" s="340"/>
      <c r="D154" s="340"/>
      <c r="E154" s="340"/>
      <c r="F154" s="340"/>
    </row>
    <row r="155" spans="1:6" ht="12" customHeight="1">
      <c r="A155" s="340"/>
      <c r="B155" s="340"/>
      <c r="C155" s="340"/>
      <c r="D155" s="340"/>
      <c r="E155" s="340"/>
      <c r="F155" s="340"/>
    </row>
    <row r="156" spans="1:6" ht="12" customHeight="1">
      <c r="A156" s="340"/>
      <c r="B156" s="340"/>
      <c r="C156" s="340"/>
      <c r="D156" s="340"/>
      <c r="E156" s="340"/>
      <c r="F156" s="340"/>
    </row>
    <row r="157" spans="1:6" ht="12" customHeight="1">
      <c r="A157" s="340"/>
      <c r="B157" s="340"/>
      <c r="C157" s="340"/>
      <c r="D157" s="340"/>
      <c r="E157" s="340"/>
      <c r="F157" s="340"/>
    </row>
    <row r="158" spans="1:6" ht="12" customHeight="1">
      <c r="A158" s="340"/>
      <c r="B158" s="340"/>
      <c r="C158" s="340"/>
      <c r="D158" s="340"/>
      <c r="E158" s="340"/>
      <c r="F158" s="340"/>
    </row>
    <row r="159" spans="1:6" ht="12" customHeight="1">
      <c r="A159" s="340"/>
      <c r="B159" s="340"/>
      <c r="C159" s="340"/>
      <c r="D159" s="340"/>
      <c r="E159" s="340"/>
      <c r="F159" s="340"/>
    </row>
    <row r="160" spans="1:6" ht="12" customHeight="1">
      <c r="A160" s="340"/>
      <c r="B160" s="340"/>
      <c r="C160" s="340"/>
      <c r="D160" s="340"/>
      <c r="E160" s="340"/>
      <c r="F160" s="340"/>
    </row>
    <row r="161" spans="1:6" ht="12" customHeight="1">
      <c r="A161" s="340"/>
      <c r="B161" s="340"/>
      <c r="C161" s="340"/>
      <c r="D161" s="340"/>
      <c r="E161" s="340"/>
      <c r="F161" s="340"/>
    </row>
    <row r="162" spans="1:6" ht="12" customHeight="1">
      <c r="A162" s="340"/>
      <c r="B162" s="340"/>
      <c r="C162" s="340"/>
      <c r="D162" s="340"/>
      <c r="E162" s="340"/>
      <c r="F162" s="340"/>
    </row>
    <row r="163" spans="1:6" ht="12" customHeight="1">
      <c r="A163" s="340"/>
      <c r="B163" s="340"/>
      <c r="C163" s="340"/>
      <c r="D163" s="340"/>
      <c r="E163" s="340"/>
      <c r="F163" s="340"/>
    </row>
    <row r="164" spans="1:6" ht="12" customHeight="1">
      <c r="A164" s="340"/>
      <c r="B164" s="340"/>
      <c r="C164" s="340"/>
      <c r="D164" s="340"/>
      <c r="E164" s="340"/>
      <c r="F164" s="340"/>
    </row>
    <row r="165" spans="1:6" ht="12" customHeight="1">
      <c r="A165" s="340"/>
      <c r="B165" s="340"/>
      <c r="C165" s="340"/>
      <c r="D165" s="340"/>
      <c r="E165" s="340"/>
      <c r="F165" s="340"/>
    </row>
    <row r="166" spans="1:6" ht="12" customHeight="1">
      <c r="A166" s="340"/>
      <c r="B166" s="340"/>
      <c r="C166" s="340"/>
      <c r="D166" s="340"/>
      <c r="E166" s="340"/>
      <c r="F166" s="340"/>
    </row>
    <row r="167" spans="1:6" ht="12" customHeight="1">
      <c r="A167" s="340"/>
      <c r="B167" s="340"/>
      <c r="C167" s="340"/>
      <c r="D167" s="340"/>
      <c r="E167" s="340"/>
      <c r="F167" s="340"/>
    </row>
  </sheetData>
  <mergeCells count="2">
    <mergeCell ref="A40:F40"/>
    <mergeCell ref="A73:F73"/>
  </mergeCells>
  <phoneticPr fontId="5" type="noConversion"/>
  <printOptions horizontalCentered="1"/>
  <pageMargins left="0.70866141732283472" right="0.70866141732283472" top="0.74803149606299213" bottom="0.74803149606299213" header="0.31496062992125984" footer="0.31496062992125984"/>
  <pageSetup paperSize="9" fitToHeight="0" orientation="portrait" blackAndWhite="1" verticalDpi="1200" r:id="rId1"/>
  <headerFooter alignWithMargins="0"/>
  <rowBreaks count="2" manualBreakCount="2">
    <brk id="39" max="5" man="1"/>
    <brk id="72" max="5"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0000"/>
    <pageSetUpPr fitToPage="1"/>
  </sheetPr>
  <dimension ref="A1:Y49"/>
  <sheetViews>
    <sheetView showGridLines="0" showZeros="0" view="pageBreakPreview" zoomScaleSheetLayoutView="100" workbookViewId="0">
      <pane xSplit="2" ySplit="4" topLeftCell="C5" activePane="bottomRight" state="frozen"/>
      <selection activeCell="E16" sqref="E16"/>
      <selection pane="topRight" activeCell="E16" sqref="E16"/>
      <selection pane="bottomLeft" activeCell="E16" sqref="E16"/>
      <selection pane="bottomRight" activeCell="C10" sqref="C10"/>
    </sheetView>
  </sheetViews>
  <sheetFormatPr defaultRowHeight="12" customHeight="1"/>
  <cols>
    <col min="1" max="1" width="38.140625" style="185" customWidth="1"/>
    <col min="2" max="2" width="8.7109375" style="185" customWidth="1"/>
    <col min="3" max="4" width="21.28515625" style="187" customWidth="1"/>
    <col min="5" max="5" width="0.85546875" style="184" customWidth="1"/>
    <col min="6" max="6" width="23.7109375" style="192" customWidth="1"/>
    <col min="7" max="7" width="14.7109375" style="192" customWidth="1"/>
    <col min="8" max="8" width="9.140625" style="192"/>
    <col min="9" max="9" width="14.7109375" style="192" customWidth="1"/>
    <col min="10" max="10" width="9.140625" style="192"/>
    <col min="11" max="25" width="9.140625" style="184"/>
    <col min="26" max="252" width="9.140625" style="185"/>
    <col min="253" max="253" width="37.28515625" style="185" customWidth="1"/>
    <col min="254" max="254" width="8.7109375" style="185" customWidth="1"/>
    <col min="255" max="256" width="21.28515625" style="185" customWidth="1"/>
    <col min="257" max="508" width="9.140625" style="185"/>
    <col min="509" max="509" width="37.28515625" style="185" customWidth="1"/>
    <col min="510" max="510" width="8.7109375" style="185" customWidth="1"/>
    <col min="511" max="512" width="21.28515625" style="185" customWidth="1"/>
    <col min="513" max="764" width="9.140625" style="185"/>
    <col min="765" max="765" width="37.28515625" style="185" customWidth="1"/>
    <col min="766" max="766" width="8.7109375" style="185" customWidth="1"/>
    <col min="767" max="768" width="21.28515625" style="185" customWidth="1"/>
    <col min="769" max="1020" width="9.140625" style="185"/>
    <col min="1021" max="1021" width="37.28515625" style="185" customWidth="1"/>
    <col min="1022" max="1022" width="8.7109375" style="185" customWidth="1"/>
    <col min="1023" max="1024" width="21.28515625" style="185" customWidth="1"/>
    <col min="1025" max="1276" width="9.140625" style="185"/>
    <col min="1277" max="1277" width="37.28515625" style="185" customWidth="1"/>
    <col min="1278" max="1278" width="8.7109375" style="185" customWidth="1"/>
    <col min="1279" max="1280" width="21.28515625" style="185" customWidth="1"/>
    <col min="1281" max="1532" width="9.140625" style="185"/>
    <col min="1533" max="1533" width="37.28515625" style="185" customWidth="1"/>
    <col min="1534" max="1534" width="8.7109375" style="185" customWidth="1"/>
    <col min="1535" max="1536" width="21.28515625" style="185" customWidth="1"/>
    <col min="1537" max="1788" width="9.140625" style="185"/>
    <col min="1789" max="1789" width="37.28515625" style="185" customWidth="1"/>
    <col min="1790" max="1790" width="8.7109375" style="185" customWidth="1"/>
    <col min="1791" max="1792" width="21.28515625" style="185" customWidth="1"/>
    <col min="1793" max="2044" width="9.140625" style="185"/>
    <col min="2045" max="2045" width="37.28515625" style="185" customWidth="1"/>
    <col min="2046" max="2046" width="8.7109375" style="185" customWidth="1"/>
    <col min="2047" max="2048" width="21.28515625" style="185" customWidth="1"/>
    <col min="2049" max="2300" width="9.140625" style="185"/>
    <col min="2301" max="2301" width="37.28515625" style="185" customWidth="1"/>
    <col min="2302" max="2302" width="8.7109375" style="185" customWidth="1"/>
    <col min="2303" max="2304" width="21.28515625" style="185" customWidth="1"/>
    <col min="2305" max="2556" width="9.140625" style="185"/>
    <col min="2557" max="2557" width="37.28515625" style="185" customWidth="1"/>
    <col min="2558" max="2558" width="8.7109375" style="185" customWidth="1"/>
    <col min="2559" max="2560" width="21.28515625" style="185" customWidth="1"/>
    <col min="2561" max="2812" width="9.140625" style="185"/>
    <col min="2813" max="2813" width="37.28515625" style="185" customWidth="1"/>
    <col min="2814" max="2814" width="8.7109375" style="185" customWidth="1"/>
    <col min="2815" max="2816" width="21.28515625" style="185" customWidth="1"/>
    <col min="2817" max="3068" width="9.140625" style="185"/>
    <col min="3069" max="3069" width="37.28515625" style="185" customWidth="1"/>
    <col min="3070" max="3070" width="8.7109375" style="185" customWidth="1"/>
    <col min="3071" max="3072" width="21.28515625" style="185" customWidth="1"/>
    <col min="3073" max="3324" width="9.140625" style="185"/>
    <col min="3325" max="3325" width="37.28515625" style="185" customWidth="1"/>
    <col min="3326" max="3326" width="8.7109375" style="185" customWidth="1"/>
    <col min="3327" max="3328" width="21.28515625" style="185" customWidth="1"/>
    <col min="3329" max="3580" width="9.140625" style="185"/>
    <col min="3581" max="3581" width="37.28515625" style="185" customWidth="1"/>
    <col min="3582" max="3582" width="8.7109375" style="185" customWidth="1"/>
    <col min="3583" max="3584" width="21.28515625" style="185" customWidth="1"/>
    <col min="3585" max="3836" width="9.140625" style="185"/>
    <col min="3837" max="3837" width="37.28515625" style="185" customWidth="1"/>
    <col min="3838" max="3838" width="8.7109375" style="185" customWidth="1"/>
    <col min="3839" max="3840" width="21.28515625" style="185" customWidth="1"/>
    <col min="3841" max="4092" width="9.140625" style="185"/>
    <col min="4093" max="4093" width="37.28515625" style="185" customWidth="1"/>
    <col min="4094" max="4094" width="8.7109375" style="185" customWidth="1"/>
    <col min="4095" max="4096" width="21.28515625" style="185" customWidth="1"/>
    <col min="4097" max="4348" width="9.140625" style="185"/>
    <col min="4349" max="4349" width="37.28515625" style="185" customWidth="1"/>
    <col min="4350" max="4350" width="8.7109375" style="185" customWidth="1"/>
    <col min="4351" max="4352" width="21.28515625" style="185" customWidth="1"/>
    <col min="4353" max="4604" width="9.140625" style="185"/>
    <col min="4605" max="4605" width="37.28515625" style="185" customWidth="1"/>
    <col min="4606" max="4606" width="8.7109375" style="185" customWidth="1"/>
    <col min="4607" max="4608" width="21.28515625" style="185" customWidth="1"/>
    <col min="4609" max="4860" width="9.140625" style="185"/>
    <col min="4861" max="4861" width="37.28515625" style="185" customWidth="1"/>
    <col min="4862" max="4862" width="8.7109375" style="185" customWidth="1"/>
    <col min="4863" max="4864" width="21.28515625" style="185" customWidth="1"/>
    <col min="4865" max="5116" width="9.140625" style="185"/>
    <col min="5117" max="5117" width="37.28515625" style="185" customWidth="1"/>
    <col min="5118" max="5118" width="8.7109375" style="185" customWidth="1"/>
    <col min="5119" max="5120" width="21.28515625" style="185" customWidth="1"/>
    <col min="5121" max="5372" width="9.140625" style="185"/>
    <col min="5373" max="5373" width="37.28515625" style="185" customWidth="1"/>
    <col min="5374" max="5374" width="8.7109375" style="185" customWidth="1"/>
    <col min="5375" max="5376" width="21.28515625" style="185" customWidth="1"/>
    <col min="5377" max="5628" width="9.140625" style="185"/>
    <col min="5629" max="5629" width="37.28515625" style="185" customWidth="1"/>
    <col min="5630" max="5630" width="8.7109375" style="185" customWidth="1"/>
    <col min="5631" max="5632" width="21.28515625" style="185" customWidth="1"/>
    <col min="5633" max="5884" width="9.140625" style="185"/>
    <col min="5885" max="5885" width="37.28515625" style="185" customWidth="1"/>
    <col min="5886" max="5886" width="8.7109375" style="185" customWidth="1"/>
    <col min="5887" max="5888" width="21.28515625" style="185" customWidth="1"/>
    <col min="5889" max="6140" width="9.140625" style="185"/>
    <col min="6141" max="6141" width="37.28515625" style="185" customWidth="1"/>
    <col min="6142" max="6142" width="8.7109375" style="185" customWidth="1"/>
    <col min="6143" max="6144" width="21.28515625" style="185" customWidth="1"/>
    <col min="6145" max="6396" width="9.140625" style="185"/>
    <col min="6397" max="6397" width="37.28515625" style="185" customWidth="1"/>
    <col min="6398" max="6398" width="8.7109375" style="185" customWidth="1"/>
    <col min="6399" max="6400" width="21.28515625" style="185" customWidth="1"/>
    <col min="6401" max="6652" width="9.140625" style="185"/>
    <col min="6653" max="6653" width="37.28515625" style="185" customWidth="1"/>
    <col min="6654" max="6654" width="8.7109375" style="185" customWidth="1"/>
    <col min="6655" max="6656" width="21.28515625" style="185" customWidth="1"/>
    <col min="6657" max="6908" width="9.140625" style="185"/>
    <col min="6909" max="6909" width="37.28515625" style="185" customWidth="1"/>
    <col min="6910" max="6910" width="8.7109375" style="185" customWidth="1"/>
    <col min="6911" max="6912" width="21.28515625" style="185" customWidth="1"/>
    <col min="6913" max="7164" width="9.140625" style="185"/>
    <col min="7165" max="7165" width="37.28515625" style="185" customWidth="1"/>
    <col min="7166" max="7166" width="8.7109375" style="185" customWidth="1"/>
    <col min="7167" max="7168" width="21.28515625" style="185" customWidth="1"/>
    <col min="7169" max="7420" width="9.140625" style="185"/>
    <col min="7421" max="7421" width="37.28515625" style="185" customWidth="1"/>
    <col min="7422" max="7422" width="8.7109375" style="185" customWidth="1"/>
    <col min="7423" max="7424" width="21.28515625" style="185" customWidth="1"/>
    <col min="7425" max="7676" width="9.140625" style="185"/>
    <col min="7677" max="7677" width="37.28515625" style="185" customWidth="1"/>
    <col min="7678" max="7678" width="8.7109375" style="185" customWidth="1"/>
    <col min="7679" max="7680" width="21.28515625" style="185" customWidth="1"/>
    <col min="7681" max="7932" width="9.140625" style="185"/>
    <col min="7933" max="7933" width="37.28515625" style="185" customWidth="1"/>
    <col min="7934" max="7934" width="8.7109375" style="185" customWidth="1"/>
    <col min="7935" max="7936" width="21.28515625" style="185" customWidth="1"/>
    <col min="7937" max="8188" width="9.140625" style="185"/>
    <col min="8189" max="8189" width="37.28515625" style="185" customWidth="1"/>
    <col min="8190" max="8190" width="8.7109375" style="185" customWidth="1"/>
    <col min="8191" max="8192" width="21.28515625" style="185" customWidth="1"/>
    <col min="8193" max="8444" width="9.140625" style="185"/>
    <col min="8445" max="8445" width="37.28515625" style="185" customWidth="1"/>
    <col min="8446" max="8446" width="8.7109375" style="185" customWidth="1"/>
    <col min="8447" max="8448" width="21.28515625" style="185" customWidth="1"/>
    <col min="8449" max="8700" width="9.140625" style="185"/>
    <col min="8701" max="8701" width="37.28515625" style="185" customWidth="1"/>
    <col min="8702" max="8702" width="8.7109375" style="185" customWidth="1"/>
    <col min="8703" max="8704" width="21.28515625" style="185" customWidth="1"/>
    <col min="8705" max="8956" width="9.140625" style="185"/>
    <col min="8957" max="8957" width="37.28515625" style="185" customWidth="1"/>
    <col min="8958" max="8958" width="8.7109375" style="185" customWidth="1"/>
    <col min="8959" max="8960" width="21.28515625" style="185" customWidth="1"/>
    <col min="8961" max="9212" width="9.140625" style="185"/>
    <col min="9213" max="9213" width="37.28515625" style="185" customWidth="1"/>
    <col min="9214" max="9214" width="8.7109375" style="185" customWidth="1"/>
    <col min="9215" max="9216" width="21.28515625" style="185" customWidth="1"/>
    <col min="9217" max="9468" width="9.140625" style="185"/>
    <col min="9469" max="9469" width="37.28515625" style="185" customWidth="1"/>
    <col min="9470" max="9470" width="8.7109375" style="185" customWidth="1"/>
    <col min="9471" max="9472" width="21.28515625" style="185" customWidth="1"/>
    <col min="9473" max="9724" width="9.140625" style="185"/>
    <col min="9725" max="9725" width="37.28515625" style="185" customWidth="1"/>
    <col min="9726" max="9726" width="8.7109375" style="185" customWidth="1"/>
    <col min="9727" max="9728" width="21.28515625" style="185" customWidth="1"/>
    <col min="9729" max="9980" width="9.140625" style="185"/>
    <col min="9981" max="9981" width="37.28515625" style="185" customWidth="1"/>
    <col min="9982" max="9982" width="8.7109375" style="185" customWidth="1"/>
    <col min="9983" max="9984" width="21.28515625" style="185" customWidth="1"/>
    <col min="9985" max="10236" width="9.140625" style="185"/>
    <col min="10237" max="10237" width="37.28515625" style="185" customWidth="1"/>
    <col min="10238" max="10238" width="8.7109375" style="185" customWidth="1"/>
    <col min="10239" max="10240" width="21.28515625" style="185" customWidth="1"/>
    <col min="10241" max="10492" width="9.140625" style="185"/>
    <col min="10493" max="10493" width="37.28515625" style="185" customWidth="1"/>
    <col min="10494" max="10494" width="8.7109375" style="185" customWidth="1"/>
    <col min="10495" max="10496" width="21.28515625" style="185" customWidth="1"/>
    <col min="10497" max="10748" width="9.140625" style="185"/>
    <col min="10749" max="10749" width="37.28515625" style="185" customWidth="1"/>
    <col min="10750" max="10750" width="8.7109375" style="185" customWidth="1"/>
    <col min="10751" max="10752" width="21.28515625" style="185" customWidth="1"/>
    <col min="10753" max="11004" width="9.140625" style="185"/>
    <col min="11005" max="11005" width="37.28515625" style="185" customWidth="1"/>
    <col min="11006" max="11006" width="8.7109375" style="185" customWidth="1"/>
    <col min="11007" max="11008" width="21.28515625" style="185" customWidth="1"/>
    <col min="11009" max="11260" width="9.140625" style="185"/>
    <col min="11261" max="11261" width="37.28515625" style="185" customWidth="1"/>
    <col min="11262" max="11262" width="8.7109375" style="185" customWidth="1"/>
    <col min="11263" max="11264" width="21.28515625" style="185" customWidth="1"/>
    <col min="11265" max="11516" width="9.140625" style="185"/>
    <col min="11517" max="11517" width="37.28515625" style="185" customWidth="1"/>
    <col min="11518" max="11518" width="8.7109375" style="185" customWidth="1"/>
    <col min="11519" max="11520" width="21.28515625" style="185" customWidth="1"/>
    <col min="11521" max="11772" width="9.140625" style="185"/>
    <col min="11773" max="11773" width="37.28515625" style="185" customWidth="1"/>
    <col min="11774" max="11774" width="8.7109375" style="185" customWidth="1"/>
    <col min="11775" max="11776" width="21.28515625" style="185" customWidth="1"/>
    <col min="11777" max="12028" width="9.140625" style="185"/>
    <col min="12029" max="12029" width="37.28515625" style="185" customWidth="1"/>
    <col min="12030" max="12030" width="8.7109375" style="185" customWidth="1"/>
    <col min="12031" max="12032" width="21.28515625" style="185" customWidth="1"/>
    <col min="12033" max="12284" width="9.140625" style="185"/>
    <col min="12285" max="12285" width="37.28515625" style="185" customWidth="1"/>
    <col min="12286" max="12286" width="8.7109375" style="185" customWidth="1"/>
    <col min="12287" max="12288" width="21.28515625" style="185" customWidth="1"/>
    <col min="12289" max="12540" width="9.140625" style="185"/>
    <col min="12541" max="12541" width="37.28515625" style="185" customWidth="1"/>
    <col min="12542" max="12542" width="8.7109375" style="185" customWidth="1"/>
    <col min="12543" max="12544" width="21.28515625" style="185" customWidth="1"/>
    <col min="12545" max="12796" width="9.140625" style="185"/>
    <col min="12797" max="12797" width="37.28515625" style="185" customWidth="1"/>
    <col min="12798" max="12798" width="8.7109375" style="185" customWidth="1"/>
    <col min="12799" max="12800" width="21.28515625" style="185" customWidth="1"/>
    <col min="12801" max="13052" width="9.140625" style="185"/>
    <col min="13053" max="13053" width="37.28515625" style="185" customWidth="1"/>
    <col min="13054" max="13054" width="8.7109375" style="185" customWidth="1"/>
    <col min="13055" max="13056" width="21.28515625" style="185" customWidth="1"/>
    <col min="13057" max="13308" width="9.140625" style="185"/>
    <col min="13309" max="13309" width="37.28515625" style="185" customWidth="1"/>
    <col min="13310" max="13310" width="8.7109375" style="185" customWidth="1"/>
    <col min="13311" max="13312" width="21.28515625" style="185" customWidth="1"/>
    <col min="13313" max="13564" width="9.140625" style="185"/>
    <col min="13565" max="13565" width="37.28515625" style="185" customWidth="1"/>
    <col min="13566" max="13566" width="8.7109375" style="185" customWidth="1"/>
    <col min="13567" max="13568" width="21.28515625" style="185" customWidth="1"/>
    <col min="13569" max="13820" width="9.140625" style="185"/>
    <col min="13821" max="13821" width="37.28515625" style="185" customWidth="1"/>
    <col min="13822" max="13822" width="8.7109375" style="185" customWidth="1"/>
    <col min="13823" max="13824" width="21.28515625" style="185" customWidth="1"/>
    <col min="13825" max="14076" width="9.140625" style="185"/>
    <col min="14077" max="14077" width="37.28515625" style="185" customWidth="1"/>
    <col min="14078" max="14078" width="8.7109375" style="185" customWidth="1"/>
    <col min="14079" max="14080" width="21.28515625" style="185" customWidth="1"/>
    <col min="14081" max="14332" width="9.140625" style="185"/>
    <col min="14333" max="14333" width="37.28515625" style="185" customWidth="1"/>
    <col min="14334" max="14334" width="8.7109375" style="185" customWidth="1"/>
    <col min="14335" max="14336" width="21.28515625" style="185" customWidth="1"/>
    <col min="14337" max="14588" width="9.140625" style="185"/>
    <col min="14589" max="14589" width="37.28515625" style="185" customWidth="1"/>
    <col min="14590" max="14590" width="8.7109375" style="185" customWidth="1"/>
    <col min="14591" max="14592" width="21.28515625" style="185" customWidth="1"/>
    <col min="14593" max="14844" width="9.140625" style="185"/>
    <col min="14845" max="14845" width="37.28515625" style="185" customWidth="1"/>
    <col min="14846" max="14846" width="8.7109375" style="185" customWidth="1"/>
    <col min="14847" max="14848" width="21.28515625" style="185" customWidth="1"/>
    <col min="14849" max="15100" width="9.140625" style="185"/>
    <col min="15101" max="15101" width="37.28515625" style="185" customWidth="1"/>
    <col min="15102" max="15102" width="8.7109375" style="185" customWidth="1"/>
    <col min="15103" max="15104" width="21.28515625" style="185" customWidth="1"/>
    <col min="15105" max="15356" width="9.140625" style="185"/>
    <col min="15357" max="15357" width="37.28515625" style="185" customWidth="1"/>
    <col min="15358" max="15358" width="8.7109375" style="185" customWidth="1"/>
    <col min="15359" max="15360" width="21.28515625" style="185" customWidth="1"/>
    <col min="15361" max="15612" width="9.140625" style="185"/>
    <col min="15613" max="15613" width="37.28515625" style="185" customWidth="1"/>
    <col min="15614" max="15614" width="8.7109375" style="185" customWidth="1"/>
    <col min="15615" max="15616" width="21.28515625" style="185" customWidth="1"/>
    <col min="15617" max="15868" width="9.140625" style="185"/>
    <col min="15869" max="15869" width="37.28515625" style="185" customWidth="1"/>
    <col min="15870" max="15870" width="8.7109375" style="185" customWidth="1"/>
    <col min="15871" max="15872" width="21.28515625" style="185" customWidth="1"/>
    <col min="15873" max="16124" width="9.140625" style="185"/>
    <col min="16125" max="16125" width="37.28515625" style="185" customWidth="1"/>
    <col min="16126" max="16126" width="8.7109375" style="185" customWidth="1"/>
    <col min="16127" max="16128" width="21.28515625" style="185" customWidth="1"/>
    <col min="16129" max="16382" width="9.140625" style="185"/>
    <col min="16383" max="16384" width="9.140625" style="185" customWidth="1"/>
  </cols>
  <sheetData>
    <row r="1" spans="1:10" ht="24.75" customHeight="1">
      <c r="A1" s="2756" t="s">
        <v>2647</v>
      </c>
      <c r="B1" s="2756"/>
      <c r="C1" s="2756"/>
      <c r="D1" s="2756"/>
      <c r="F1" s="842" t="s">
        <v>61</v>
      </c>
      <c r="G1" s="843"/>
      <c r="H1" s="843"/>
      <c r="I1" s="843"/>
      <c r="J1" s="843"/>
    </row>
    <row r="2" spans="1:10" ht="18" customHeight="1" thickBot="1">
      <c r="A2" s="198" t="str">
        <f>"编制单位："&amp;表头!C3</f>
        <v>编制单位：</v>
      </c>
      <c r="B2" s="2757">
        <f>表头!C4</f>
        <v>43830</v>
      </c>
      <c r="C2" s="2757"/>
      <c r="D2" s="197" t="s">
        <v>60</v>
      </c>
      <c r="F2" s="844"/>
      <c r="G2" s="2755" t="str">
        <f>IF(COUNTIF(H5:H45,"OK")+COUNTIF(J5:J45,"OK")+COUNTIF(C48:D49,"OK")=64,"负债表审核－OK！","负债表不平请耐心核对!")</f>
        <v>负债表审核－OK！</v>
      </c>
      <c r="H2" s="2755"/>
      <c r="I2" s="844"/>
      <c r="J2" s="844"/>
    </row>
    <row r="3" spans="1:10" ht="18" customHeight="1">
      <c r="A3" s="2213" t="s">
        <v>116</v>
      </c>
      <c r="B3" s="2214" t="s">
        <v>58</v>
      </c>
      <c r="C3" s="2215" t="s">
        <v>57</v>
      </c>
      <c r="D3" s="2216" t="s">
        <v>56</v>
      </c>
      <c r="F3" s="837" t="s">
        <v>1396</v>
      </c>
      <c r="G3" s="837" t="s">
        <v>1397</v>
      </c>
      <c r="H3" s="837" t="s">
        <v>1398</v>
      </c>
      <c r="I3" s="837" t="s">
        <v>1399</v>
      </c>
      <c r="J3" s="837" t="s">
        <v>1400</v>
      </c>
    </row>
    <row r="4" spans="1:10" ht="18" customHeight="1">
      <c r="A4" s="2217" t="s">
        <v>114</v>
      </c>
      <c r="B4" s="454"/>
      <c r="C4" s="457"/>
      <c r="D4" s="2218"/>
      <c r="F4" s="851"/>
      <c r="G4" s="827"/>
      <c r="H4" s="827"/>
      <c r="I4" s="827"/>
      <c r="J4" s="827"/>
    </row>
    <row r="5" spans="1:10" ht="20.100000000000001" customHeight="1">
      <c r="A5" s="2219" t="s">
        <v>113</v>
      </c>
      <c r="B5" s="85"/>
      <c r="C5" s="875"/>
      <c r="D5" s="877"/>
      <c r="F5" s="863" t="s">
        <v>113</v>
      </c>
      <c r="G5" s="829">
        <f>'短期借款(人民币)'!N19+'短期借款(外币)'!R19</f>
        <v>0</v>
      </c>
      <c r="H5" s="826" t="str">
        <f t="shared" ref="H5" si="0">IF(ROUND(G5-C5,2)&lt;&gt;0,"不平","OK")</f>
        <v>OK</v>
      </c>
      <c r="I5" s="841">
        <f>'短期借款(人民币)'!I19+'短期借款(外币)'!K19</f>
        <v>0</v>
      </c>
      <c r="J5" s="826" t="str">
        <f>IF(ROUND(I5-D5,2)&lt;&gt;0,"不平","OK")</f>
        <v>OK</v>
      </c>
    </row>
    <row r="6" spans="1:10" ht="20.100000000000001" customHeight="1">
      <c r="A6" s="2220" t="s">
        <v>883</v>
      </c>
      <c r="B6" s="85"/>
      <c r="C6" s="875"/>
      <c r="D6" s="877"/>
      <c r="F6" s="864" t="s">
        <v>883</v>
      </c>
      <c r="G6" s="829">
        <f>交易性金融负债!O20</f>
        <v>0</v>
      </c>
      <c r="H6" s="826" t="str">
        <f t="shared" ref="H6:H43" si="1">IF(ROUND(G6-C6,2)&lt;&gt;0,"不平","OK")</f>
        <v>OK</v>
      </c>
      <c r="I6" s="829">
        <f>交易性金融负债!F20</f>
        <v>0</v>
      </c>
      <c r="J6" s="826" t="str">
        <f t="shared" ref="J6:J43" si="2">IF(ROUND(I6-D6,2)&lt;&gt;0,"不平","OK")</f>
        <v>OK</v>
      </c>
    </row>
    <row r="7" spans="1:10" ht="20.100000000000001" customHeight="1">
      <c r="A7" s="2221" t="s">
        <v>111</v>
      </c>
      <c r="B7" s="85"/>
      <c r="C7" s="875"/>
      <c r="D7" s="877"/>
      <c r="F7" s="864" t="s">
        <v>111</v>
      </c>
      <c r="G7" s="829">
        <f>衍生金融负债!N20</f>
        <v>0</v>
      </c>
      <c r="H7" s="826" t="str">
        <f t="shared" si="1"/>
        <v>OK</v>
      </c>
      <c r="I7" s="841">
        <f>衍生金融负债!E20</f>
        <v>0</v>
      </c>
      <c r="J7" s="826" t="str">
        <f t="shared" si="2"/>
        <v>OK</v>
      </c>
    </row>
    <row r="8" spans="1:10" ht="20.100000000000001" customHeight="1">
      <c r="A8" s="2219" t="s">
        <v>110</v>
      </c>
      <c r="B8" s="85"/>
      <c r="C8" s="875"/>
      <c r="D8" s="877"/>
      <c r="F8" s="863" t="s">
        <v>110</v>
      </c>
      <c r="G8" s="829">
        <f>应付票据!L35</f>
        <v>0</v>
      </c>
      <c r="H8" s="826" t="str">
        <f t="shared" si="1"/>
        <v>OK</v>
      </c>
      <c r="I8" s="841">
        <f>应付票据!G35</f>
        <v>0</v>
      </c>
      <c r="J8" s="826" t="str">
        <f t="shared" si="2"/>
        <v>OK</v>
      </c>
    </row>
    <row r="9" spans="1:10" ht="20.100000000000001" customHeight="1">
      <c r="A9" s="2219" t="s">
        <v>109</v>
      </c>
      <c r="B9" s="85"/>
      <c r="C9" s="875"/>
      <c r="D9" s="877"/>
      <c r="F9" s="863" t="s">
        <v>109</v>
      </c>
      <c r="G9" s="829">
        <f>应付账款!O30</f>
        <v>0</v>
      </c>
      <c r="H9" s="826" t="str">
        <f t="shared" si="1"/>
        <v>OK</v>
      </c>
      <c r="I9" s="841">
        <f>应付账款!E30</f>
        <v>0</v>
      </c>
      <c r="J9" s="826" t="str">
        <f t="shared" si="2"/>
        <v>OK</v>
      </c>
    </row>
    <row r="10" spans="1:10" ht="20.100000000000001" customHeight="1">
      <c r="A10" s="2219" t="s">
        <v>108</v>
      </c>
      <c r="B10" s="85"/>
      <c r="C10" s="875"/>
      <c r="D10" s="877"/>
      <c r="F10" s="863" t="s">
        <v>108</v>
      </c>
      <c r="G10" s="829">
        <f>预收款项!N30+外币预收款项!S30</f>
        <v>0</v>
      </c>
      <c r="H10" s="826" t="str">
        <f t="shared" si="1"/>
        <v>OK</v>
      </c>
      <c r="I10" s="841">
        <f>预收款项!D30+外币预收款项!G30</f>
        <v>0</v>
      </c>
      <c r="J10" s="826" t="str">
        <f t="shared" si="2"/>
        <v>OK</v>
      </c>
    </row>
    <row r="11" spans="1:10" ht="20.100000000000001" customHeight="1">
      <c r="A11" s="2219" t="s">
        <v>884</v>
      </c>
      <c r="B11" s="85"/>
      <c r="C11" s="875"/>
      <c r="D11" s="877"/>
      <c r="F11" s="863" t="s">
        <v>884</v>
      </c>
      <c r="G11" s="829">
        <f>合同负债!H20</f>
        <v>0</v>
      </c>
      <c r="H11" s="826" t="str">
        <f t="shared" si="1"/>
        <v>OK</v>
      </c>
      <c r="I11" s="841">
        <f>合同负债!C20</f>
        <v>0</v>
      </c>
      <c r="J11" s="826" t="str">
        <f t="shared" si="2"/>
        <v>OK</v>
      </c>
    </row>
    <row r="12" spans="1:10" ht="20.100000000000001" customHeight="1">
      <c r="A12" s="2219" t="s">
        <v>107</v>
      </c>
      <c r="B12" s="85"/>
      <c r="C12" s="875"/>
      <c r="D12" s="877"/>
      <c r="F12" s="863" t="s">
        <v>107</v>
      </c>
      <c r="G12" s="829">
        <f>应付职工薪酬!G35</f>
        <v>0</v>
      </c>
      <c r="H12" s="826" t="str">
        <f t="shared" si="1"/>
        <v>OK</v>
      </c>
      <c r="I12" s="841">
        <f>应付职工薪酬!B35</f>
        <v>0</v>
      </c>
      <c r="J12" s="826" t="str">
        <f t="shared" si="2"/>
        <v>OK</v>
      </c>
    </row>
    <row r="13" spans="1:10" ht="20.100000000000001" customHeight="1">
      <c r="A13" s="2221" t="s">
        <v>106</v>
      </c>
      <c r="B13" s="85"/>
      <c r="C13" s="875"/>
      <c r="D13" s="877"/>
      <c r="F13" s="864" t="s">
        <v>106</v>
      </c>
      <c r="G13" s="829">
        <f>应交税费!I25</f>
        <v>0</v>
      </c>
      <c r="H13" s="826" t="str">
        <f t="shared" si="1"/>
        <v>OK</v>
      </c>
      <c r="I13" s="841">
        <f>应交税费!C25</f>
        <v>0</v>
      </c>
      <c r="J13" s="826" t="str">
        <f t="shared" si="2"/>
        <v>OK</v>
      </c>
    </row>
    <row r="14" spans="1:10" ht="20.100000000000001" customHeight="1">
      <c r="A14" s="2221" t="s">
        <v>103</v>
      </c>
      <c r="B14" s="85"/>
      <c r="C14" s="875"/>
      <c r="D14" s="877"/>
      <c r="F14" s="864" t="s">
        <v>103</v>
      </c>
      <c r="G14" s="829">
        <f>应付利息!M19+应付股利!J19+其他应付款!O27+外币其他应付款!T30</f>
        <v>0</v>
      </c>
      <c r="H14" s="826" t="str">
        <f t="shared" si="1"/>
        <v>OK</v>
      </c>
      <c r="I14" s="841">
        <f>应付利息!H19+应付股利!E19+其他应付款!E27+外币其他应付款!H30</f>
        <v>0</v>
      </c>
      <c r="J14" s="826" t="str">
        <f t="shared" si="2"/>
        <v>OK</v>
      </c>
    </row>
    <row r="15" spans="1:10" ht="20.100000000000001" customHeight="1">
      <c r="A15" s="2221" t="s">
        <v>753</v>
      </c>
      <c r="B15" s="85"/>
      <c r="C15" s="875"/>
      <c r="D15" s="877"/>
      <c r="F15" s="864" t="s">
        <v>753</v>
      </c>
      <c r="G15" s="829">
        <f>持有待售负债!J14</f>
        <v>0</v>
      </c>
      <c r="H15" s="826" t="str">
        <f t="shared" si="1"/>
        <v>OK</v>
      </c>
      <c r="I15" s="841">
        <f>持有待售负债!E14</f>
        <v>0</v>
      </c>
      <c r="J15" s="826" t="str">
        <f t="shared" si="2"/>
        <v>OK</v>
      </c>
    </row>
    <row r="16" spans="1:10" ht="20.100000000000001" customHeight="1">
      <c r="A16" s="2221" t="s">
        <v>101</v>
      </c>
      <c r="B16" s="85"/>
      <c r="C16" s="875"/>
      <c r="D16" s="877"/>
      <c r="F16" s="864" t="s">
        <v>101</v>
      </c>
      <c r="G16" s="829">
        <f>一年内到期的非流动负债!G12</f>
        <v>0</v>
      </c>
      <c r="H16" s="826" t="str">
        <f t="shared" si="1"/>
        <v>OK</v>
      </c>
      <c r="I16" s="841">
        <f>一年内到期的非流动负债!C12</f>
        <v>0</v>
      </c>
      <c r="J16" s="826" t="str">
        <f t="shared" si="2"/>
        <v>OK</v>
      </c>
    </row>
    <row r="17" spans="1:25" ht="20.100000000000001" customHeight="1">
      <c r="A17" s="2221" t="s">
        <v>100</v>
      </c>
      <c r="B17" s="85"/>
      <c r="C17" s="875"/>
      <c r="D17" s="877"/>
      <c r="F17" s="865" t="s">
        <v>1406</v>
      </c>
      <c r="G17" s="829">
        <f>其他流动负债!I19</f>
        <v>0</v>
      </c>
      <c r="H17" s="826" t="str">
        <f t="shared" si="1"/>
        <v>OK</v>
      </c>
      <c r="I17" s="841">
        <f>其他流动负债!D19</f>
        <v>0</v>
      </c>
      <c r="J17" s="826" t="str">
        <f t="shared" si="2"/>
        <v>OK</v>
      </c>
    </row>
    <row r="18" spans="1:25" ht="20.100000000000001" customHeight="1">
      <c r="A18" s="2222" t="s">
        <v>872</v>
      </c>
      <c r="B18" s="85"/>
      <c r="C18" s="880">
        <f>SUM(C5:C17)</f>
        <v>0</v>
      </c>
      <c r="D18" s="881">
        <f>SUM(D5:D17)</f>
        <v>0</v>
      </c>
      <c r="F18" s="866"/>
      <c r="G18" s="829"/>
      <c r="H18" s="826"/>
      <c r="I18" s="841"/>
      <c r="J18" s="826"/>
    </row>
    <row r="19" spans="1:25" ht="20.100000000000001" customHeight="1">
      <c r="A19" s="2217" t="s">
        <v>98</v>
      </c>
      <c r="B19" s="85"/>
      <c r="C19" s="880"/>
      <c r="D19" s="881"/>
      <c r="F19" s="866"/>
      <c r="G19" s="829"/>
      <c r="H19" s="826"/>
      <c r="I19" s="841"/>
      <c r="J19" s="826"/>
    </row>
    <row r="20" spans="1:25" ht="18" customHeight="1">
      <c r="A20" s="2221" t="s">
        <v>873</v>
      </c>
      <c r="B20" s="85"/>
      <c r="C20" s="875"/>
      <c r="D20" s="877"/>
      <c r="F20" s="864" t="s">
        <v>1407</v>
      </c>
      <c r="G20" s="829">
        <f>长期借款!O19+'长期借款(外币)'!R19</f>
        <v>0</v>
      </c>
      <c r="H20" s="826" t="str">
        <f t="shared" si="1"/>
        <v>OK</v>
      </c>
      <c r="I20" s="841">
        <f>长期借款!J19+'长期借款(外币)'!K19</f>
        <v>0</v>
      </c>
      <c r="J20" s="826" t="str">
        <f t="shared" si="2"/>
        <v>OK</v>
      </c>
    </row>
    <row r="21" spans="1:25" ht="18" customHeight="1">
      <c r="A21" s="2221" t="s">
        <v>874</v>
      </c>
      <c r="B21" s="85"/>
      <c r="C21" s="884"/>
      <c r="D21" s="2223"/>
      <c r="F21" s="864" t="s">
        <v>1408</v>
      </c>
      <c r="G21" s="829">
        <f>应付债券!AA20</f>
        <v>0</v>
      </c>
      <c r="H21" s="826" t="str">
        <f t="shared" si="1"/>
        <v>OK</v>
      </c>
      <c r="I21" s="841">
        <f>应付债券!M20</f>
        <v>0</v>
      </c>
      <c r="J21" s="826" t="str">
        <f t="shared" si="2"/>
        <v>OK</v>
      </c>
    </row>
    <row r="22" spans="1:25" ht="18" customHeight="1">
      <c r="A22" s="2221" t="s">
        <v>875</v>
      </c>
      <c r="B22" s="85"/>
      <c r="C22" s="875"/>
      <c r="D22" s="877"/>
      <c r="F22" s="867" t="s">
        <v>1409</v>
      </c>
      <c r="G22" s="829"/>
      <c r="H22" s="826"/>
      <c r="I22" s="841"/>
      <c r="J22" s="826"/>
    </row>
    <row r="23" spans="1:25" ht="18" customHeight="1">
      <c r="A23" s="2221" t="s">
        <v>876</v>
      </c>
      <c r="B23" s="85"/>
      <c r="C23" s="875"/>
      <c r="D23" s="877"/>
      <c r="F23" s="867" t="s">
        <v>1410</v>
      </c>
      <c r="G23" s="829"/>
      <c r="H23" s="826"/>
      <c r="I23" s="841"/>
      <c r="J23" s="826"/>
    </row>
    <row r="24" spans="1:25" ht="18" customHeight="1">
      <c r="A24" s="2221" t="s">
        <v>877</v>
      </c>
      <c r="B24" s="85"/>
      <c r="C24" s="875"/>
      <c r="D24" s="877"/>
      <c r="F24" s="864" t="s">
        <v>1411</v>
      </c>
      <c r="G24" s="829">
        <f>租赁负债!K19</f>
        <v>0</v>
      </c>
      <c r="H24" s="826" t="str">
        <f t="shared" si="1"/>
        <v>OK</v>
      </c>
      <c r="I24" s="841">
        <f>租赁负债!F19</f>
        <v>0</v>
      </c>
      <c r="J24" s="826" t="str">
        <f t="shared" si="2"/>
        <v>OK</v>
      </c>
    </row>
    <row r="25" spans="1:25" ht="18" customHeight="1">
      <c r="A25" s="2221" t="s">
        <v>878</v>
      </c>
      <c r="B25" s="85"/>
      <c r="C25" s="875"/>
      <c r="D25" s="877"/>
      <c r="F25" s="864" t="s">
        <v>1412</v>
      </c>
      <c r="G25" s="829">
        <f>长期应付款!L19</f>
        <v>0</v>
      </c>
      <c r="H25" s="826" t="str">
        <f t="shared" si="1"/>
        <v>OK</v>
      </c>
      <c r="I25" s="841">
        <f>长期应付款!G19</f>
        <v>0</v>
      </c>
      <c r="J25" s="826" t="str">
        <f t="shared" si="2"/>
        <v>OK</v>
      </c>
    </row>
    <row r="26" spans="1:25" ht="18" customHeight="1">
      <c r="A26" s="2221" t="s">
        <v>1330</v>
      </c>
      <c r="B26" s="85"/>
      <c r="C26" s="875"/>
      <c r="D26" s="877"/>
      <c r="F26" s="864" t="s">
        <v>1413</v>
      </c>
      <c r="G26" s="829">
        <f>长期应付职工薪酬!G19</f>
        <v>0</v>
      </c>
      <c r="H26" s="826" t="str">
        <f t="shared" si="1"/>
        <v>OK</v>
      </c>
      <c r="I26" s="841">
        <f>长期应付职工薪酬!B19</f>
        <v>0</v>
      </c>
      <c r="J26" s="826" t="str">
        <f t="shared" si="2"/>
        <v>OK</v>
      </c>
    </row>
    <row r="27" spans="1:25" ht="18" customHeight="1">
      <c r="A27" s="2221" t="s">
        <v>879</v>
      </c>
      <c r="B27" s="85"/>
      <c r="C27" s="875"/>
      <c r="D27" s="877"/>
      <c r="F27" s="864" t="s">
        <v>1414</v>
      </c>
      <c r="G27" s="829">
        <f>预计负债!I19</f>
        <v>0</v>
      </c>
      <c r="H27" s="826" t="str">
        <f t="shared" si="1"/>
        <v>OK</v>
      </c>
      <c r="I27" s="841">
        <f>预计负债!D19</f>
        <v>0</v>
      </c>
      <c r="J27" s="826" t="str">
        <f t="shared" si="2"/>
        <v>OK</v>
      </c>
    </row>
    <row r="28" spans="1:25" ht="18" customHeight="1">
      <c r="A28" s="2221" t="s">
        <v>880</v>
      </c>
      <c r="B28" s="85"/>
      <c r="C28" s="875"/>
      <c r="D28" s="877"/>
      <c r="F28" s="864" t="s">
        <v>1415</v>
      </c>
      <c r="G28" s="829">
        <f>递延收益!M19</f>
        <v>0</v>
      </c>
      <c r="H28" s="826" t="str">
        <f t="shared" si="1"/>
        <v>OK</v>
      </c>
      <c r="I28" s="841">
        <f>递延收益!E19</f>
        <v>0</v>
      </c>
      <c r="J28" s="826" t="str">
        <f t="shared" si="2"/>
        <v>OK</v>
      </c>
    </row>
    <row r="29" spans="1:25" ht="18" customHeight="1">
      <c r="A29" s="2221" t="s">
        <v>881</v>
      </c>
      <c r="B29" s="85"/>
      <c r="C29" s="875"/>
      <c r="D29" s="877"/>
      <c r="F29" s="864" t="s">
        <v>1416</v>
      </c>
      <c r="G29" s="829">
        <f>递延所得税负债!G20</f>
        <v>0</v>
      </c>
      <c r="H29" s="826" t="str">
        <f t="shared" si="1"/>
        <v>OK</v>
      </c>
      <c r="I29" s="841">
        <f>递延所得税负债!N20</f>
        <v>0</v>
      </c>
      <c r="J29" s="826" t="str">
        <f t="shared" si="2"/>
        <v>OK</v>
      </c>
    </row>
    <row r="30" spans="1:25" ht="18" customHeight="1">
      <c r="A30" s="2221" t="s">
        <v>882</v>
      </c>
      <c r="B30" s="85"/>
      <c r="C30" s="875"/>
      <c r="D30" s="877"/>
      <c r="F30" s="864" t="s">
        <v>1417</v>
      </c>
      <c r="G30" s="829">
        <f>其他非流动负债!I19</f>
        <v>0</v>
      </c>
      <c r="H30" s="826" t="str">
        <f t="shared" si="1"/>
        <v>OK</v>
      </c>
      <c r="I30" s="841">
        <f>其他非流动负债!D19</f>
        <v>0</v>
      </c>
      <c r="J30" s="826" t="str">
        <f t="shared" si="2"/>
        <v>OK</v>
      </c>
    </row>
    <row r="31" spans="1:25" s="455" customFormat="1" ht="18" customHeight="1">
      <c r="A31" s="2224" t="s">
        <v>88</v>
      </c>
      <c r="B31" s="454"/>
      <c r="C31" s="885">
        <f>SUM(C20:C30)-C22-C23</f>
        <v>0</v>
      </c>
      <c r="D31" s="2225">
        <f>SUM(D20:D30)-D22-D23</f>
        <v>0</v>
      </c>
      <c r="E31" s="445"/>
      <c r="F31" s="866"/>
      <c r="G31" s="829"/>
      <c r="H31" s="826"/>
      <c r="I31" s="841"/>
      <c r="J31" s="826"/>
      <c r="K31" s="445"/>
      <c r="L31" s="445"/>
      <c r="M31" s="445"/>
      <c r="N31" s="445"/>
      <c r="O31" s="445"/>
      <c r="P31" s="445"/>
      <c r="Q31" s="445"/>
      <c r="R31" s="445"/>
      <c r="S31" s="445"/>
      <c r="T31" s="445"/>
      <c r="U31" s="445"/>
      <c r="V31" s="445"/>
      <c r="W31" s="445"/>
      <c r="X31" s="445"/>
      <c r="Y31" s="445"/>
    </row>
    <row r="32" spans="1:25" s="455" customFormat="1" ht="18" customHeight="1">
      <c r="A32" s="2224" t="s">
        <v>87</v>
      </c>
      <c r="B32" s="454"/>
      <c r="C32" s="885">
        <f>C18+C31</f>
        <v>0</v>
      </c>
      <c r="D32" s="2225">
        <f>D18+D31</f>
        <v>0</v>
      </c>
      <c r="E32" s="445"/>
      <c r="F32" s="866"/>
      <c r="G32" s="829"/>
      <c r="H32" s="826"/>
      <c r="I32" s="841"/>
      <c r="J32" s="826"/>
      <c r="K32" s="445"/>
      <c r="L32" s="445"/>
      <c r="M32" s="445"/>
      <c r="N32" s="445"/>
      <c r="O32" s="445"/>
      <c r="P32" s="445"/>
      <c r="Q32" s="445"/>
      <c r="R32" s="445"/>
      <c r="S32" s="445"/>
      <c r="T32" s="445"/>
      <c r="U32" s="445"/>
      <c r="V32" s="445"/>
      <c r="W32" s="445"/>
      <c r="X32" s="445"/>
      <c r="Y32" s="445"/>
    </row>
    <row r="33" spans="1:12" ht="18" customHeight="1">
      <c r="A33" s="2226" t="s">
        <v>770</v>
      </c>
      <c r="B33" s="85"/>
      <c r="C33" s="880"/>
      <c r="D33" s="881"/>
      <c r="F33" s="866"/>
      <c r="G33" s="829"/>
      <c r="H33" s="826"/>
      <c r="I33" s="841"/>
      <c r="J33" s="826"/>
      <c r="L33" s="848"/>
    </row>
    <row r="34" spans="1:12" ht="18" customHeight="1">
      <c r="A34" s="2219" t="s">
        <v>771</v>
      </c>
      <c r="B34" s="85"/>
      <c r="C34" s="875"/>
      <c r="D34" s="877"/>
      <c r="F34" s="863" t="s">
        <v>1418</v>
      </c>
      <c r="G34" s="829">
        <f>实收资本!I22</f>
        <v>0</v>
      </c>
      <c r="H34" s="826" t="str">
        <f t="shared" si="1"/>
        <v>OK</v>
      </c>
      <c r="I34" s="841">
        <f>实收资本!C22</f>
        <v>0</v>
      </c>
      <c r="J34" s="826" t="str">
        <f t="shared" si="2"/>
        <v>OK</v>
      </c>
    </row>
    <row r="35" spans="1:12" ht="18" customHeight="1">
      <c r="A35" s="2219" t="s">
        <v>772</v>
      </c>
      <c r="B35" s="85"/>
      <c r="C35" s="875"/>
      <c r="D35" s="877"/>
      <c r="F35" s="863" t="s">
        <v>1419</v>
      </c>
      <c r="G35" s="829">
        <f>其他权益工具!K20</f>
        <v>0</v>
      </c>
      <c r="H35" s="826" t="str">
        <f t="shared" si="1"/>
        <v>OK</v>
      </c>
      <c r="I35" s="841">
        <f>其他权益工具!D20</f>
        <v>0</v>
      </c>
      <c r="J35" s="826" t="str">
        <f t="shared" si="2"/>
        <v>OK</v>
      </c>
    </row>
    <row r="36" spans="1:12" ht="18" customHeight="1">
      <c r="A36" s="2219" t="s">
        <v>754</v>
      </c>
      <c r="B36" s="85"/>
      <c r="C36" s="875"/>
      <c r="D36" s="877"/>
      <c r="F36" s="868" t="s">
        <v>754</v>
      </c>
      <c r="G36" s="829"/>
      <c r="H36" s="826"/>
      <c r="I36" s="841"/>
      <c r="J36" s="826"/>
    </row>
    <row r="37" spans="1:12" ht="18" customHeight="1">
      <c r="A37" s="2219" t="s">
        <v>755</v>
      </c>
      <c r="B37" s="85"/>
      <c r="C37" s="875"/>
      <c r="D37" s="877"/>
      <c r="F37" s="868" t="s">
        <v>1420</v>
      </c>
      <c r="G37" s="829"/>
      <c r="H37" s="826"/>
      <c r="I37" s="841"/>
      <c r="J37" s="826"/>
    </row>
    <row r="38" spans="1:12" ht="18" customHeight="1">
      <c r="A38" s="2219" t="s">
        <v>84</v>
      </c>
      <c r="B38" s="85"/>
      <c r="C38" s="875"/>
      <c r="D38" s="877"/>
      <c r="F38" s="863" t="s">
        <v>84</v>
      </c>
      <c r="G38" s="829">
        <f>资本公积!G14</f>
        <v>0</v>
      </c>
      <c r="H38" s="826" t="str">
        <f t="shared" si="1"/>
        <v>OK</v>
      </c>
      <c r="I38" s="841">
        <f>资本公积!B14</f>
        <v>0</v>
      </c>
      <c r="J38" s="826" t="str">
        <f t="shared" si="2"/>
        <v>OK</v>
      </c>
    </row>
    <row r="39" spans="1:12" ht="18" customHeight="1">
      <c r="A39" s="2219" t="s">
        <v>83</v>
      </c>
      <c r="B39" s="85"/>
      <c r="C39" s="875"/>
      <c r="D39" s="877"/>
      <c r="F39" s="863" t="s">
        <v>83</v>
      </c>
      <c r="G39" s="829">
        <f>库存股!G16</f>
        <v>0</v>
      </c>
      <c r="H39" s="826" t="str">
        <f t="shared" si="1"/>
        <v>OK</v>
      </c>
      <c r="I39" s="841">
        <f>库存股!B16</f>
        <v>0</v>
      </c>
      <c r="J39" s="826" t="str">
        <f t="shared" si="2"/>
        <v>OK</v>
      </c>
    </row>
    <row r="40" spans="1:12" ht="18" customHeight="1">
      <c r="A40" s="2219" t="s">
        <v>82</v>
      </c>
      <c r="B40" s="85"/>
      <c r="C40" s="875"/>
      <c r="D40" s="877"/>
      <c r="F40" s="863" t="s">
        <v>82</v>
      </c>
      <c r="G40" s="829">
        <f>其他综合收益!G21</f>
        <v>0</v>
      </c>
      <c r="H40" s="826" t="str">
        <f t="shared" si="1"/>
        <v>OK</v>
      </c>
      <c r="I40" s="841">
        <f>其他综合收益!B21</f>
        <v>0</v>
      </c>
      <c r="J40" s="826" t="str">
        <f t="shared" si="2"/>
        <v>OK</v>
      </c>
    </row>
    <row r="41" spans="1:12" ht="18" customHeight="1">
      <c r="A41" s="2219" t="s">
        <v>81</v>
      </c>
      <c r="B41" s="85"/>
      <c r="C41" s="875"/>
      <c r="D41" s="877"/>
      <c r="F41" s="863" t="s">
        <v>81</v>
      </c>
      <c r="G41" s="829">
        <f>专项储备!H14</f>
        <v>0</v>
      </c>
      <c r="H41" s="826" t="str">
        <f t="shared" si="1"/>
        <v>OK</v>
      </c>
      <c r="I41" s="841">
        <f>专项储备!C14</f>
        <v>0</v>
      </c>
      <c r="J41" s="826" t="str">
        <f t="shared" si="2"/>
        <v>OK</v>
      </c>
    </row>
    <row r="42" spans="1:12" ht="18" customHeight="1">
      <c r="A42" s="2219" t="s">
        <v>80</v>
      </c>
      <c r="B42" s="85"/>
      <c r="C42" s="875"/>
      <c r="D42" s="877"/>
      <c r="F42" s="863" t="s">
        <v>80</v>
      </c>
      <c r="G42" s="829">
        <f>盈余公积!G13</f>
        <v>0</v>
      </c>
      <c r="H42" s="826" t="str">
        <f t="shared" si="1"/>
        <v>OK</v>
      </c>
      <c r="I42" s="841">
        <f>盈余公积!B13</f>
        <v>0</v>
      </c>
      <c r="J42" s="826" t="str">
        <f t="shared" si="2"/>
        <v>OK</v>
      </c>
    </row>
    <row r="43" spans="1:12" ht="18" customHeight="1">
      <c r="A43" s="2219" t="s">
        <v>79</v>
      </c>
      <c r="B43" s="85"/>
      <c r="C43" s="875"/>
      <c r="D43" s="877"/>
      <c r="F43" s="863" t="s">
        <v>79</v>
      </c>
      <c r="G43" s="829">
        <f>未分配利润!C23</f>
        <v>0</v>
      </c>
      <c r="H43" s="826" t="str">
        <f t="shared" si="1"/>
        <v>OK</v>
      </c>
      <c r="I43" s="841">
        <f>未分配利润!C14</f>
        <v>0</v>
      </c>
      <c r="J43" s="826" t="str">
        <f t="shared" si="2"/>
        <v>OK</v>
      </c>
    </row>
    <row r="44" spans="1:12" ht="18" customHeight="1">
      <c r="A44" s="2224" t="s">
        <v>773</v>
      </c>
      <c r="B44" s="454"/>
      <c r="C44" s="885">
        <f>C34+C35+C38-C39+C40+C41+C42+C43</f>
        <v>0</v>
      </c>
      <c r="D44" s="2225">
        <f>D34+D35+D38-D39+D40+D41+D42+D43</f>
        <v>0</v>
      </c>
      <c r="F44" s="851"/>
      <c r="G44" s="829"/>
      <c r="H44" s="826"/>
      <c r="I44" s="841"/>
      <c r="J44" s="826"/>
    </row>
    <row r="45" spans="1:12" ht="18" customHeight="1" thickBot="1">
      <c r="A45" s="2227" t="s">
        <v>774</v>
      </c>
      <c r="B45" s="2228"/>
      <c r="C45" s="2229">
        <f>C32+C44</f>
        <v>0</v>
      </c>
      <c r="D45" s="2230">
        <f>D32+D44</f>
        <v>0</v>
      </c>
      <c r="F45" s="851"/>
      <c r="G45" s="846"/>
      <c r="H45" s="845"/>
      <c r="I45" s="847"/>
      <c r="J45" s="845"/>
    </row>
    <row r="46" spans="1:12" ht="18" customHeight="1">
      <c r="A46" s="463" t="str">
        <f>表头!$B$10&amp;":"&amp;表头!$C$10</f>
        <v>法定代表人:</v>
      </c>
      <c r="B46" s="463" t="str">
        <f>表头!$B$8&amp;":"&amp;表头!$C$8</f>
        <v>主管会计工作负责人:</v>
      </c>
      <c r="C46" s="463"/>
      <c r="D46" s="463" t="str">
        <f>表头!$B$9&amp;":"&amp;表头!$C$9</f>
        <v>会计机构负责人:</v>
      </c>
      <c r="F46" s="844"/>
      <c r="G46" s="844"/>
      <c r="H46" s="844"/>
      <c r="I46" s="844"/>
      <c r="J46" s="844"/>
    </row>
    <row r="48" spans="1:12" ht="12" customHeight="1">
      <c r="A48" s="196" t="s">
        <v>340</v>
      </c>
      <c r="B48" s="188"/>
      <c r="C48" s="193" t="str">
        <f>IF(ROUND(C45-资产表原报!C39,2)&lt;&gt;0,"不平","OK")</f>
        <v>OK</v>
      </c>
      <c r="D48" s="193" t="str">
        <f>IF(ROUND(D45-资产表原报!D39,2)&lt;&gt;0,"不平","OK")</f>
        <v>OK</v>
      </c>
    </row>
    <row r="49" spans="1:4" ht="12" customHeight="1">
      <c r="A49" s="196" t="s">
        <v>367</v>
      </c>
      <c r="B49" s="188"/>
      <c r="C49" s="193" t="str">
        <f>IF(ROUND(C43-利润表原报!C64,2)&lt;&gt;0,"不平","OK")</f>
        <v>OK</v>
      </c>
      <c r="D49" s="193" t="str">
        <f>IF(ROUND(D43-利润表原报!D64,2)&lt;&gt;0,"不平","OK")</f>
        <v>OK</v>
      </c>
    </row>
  </sheetData>
  <mergeCells count="3">
    <mergeCell ref="A1:D1"/>
    <mergeCell ref="B2:C2"/>
    <mergeCell ref="G2:H2"/>
  </mergeCells>
  <phoneticPr fontId="5" type="noConversion"/>
  <conditionalFormatting sqref="H5:H43">
    <cfRule type="expression" dxfId="17" priority="2">
      <formula>$C5-$G5&lt;&gt;0</formula>
    </cfRule>
  </conditionalFormatting>
  <conditionalFormatting sqref="J5:J43">
    <cfRule type="expression" dxfId="16" priority="1">
      <formula>$D5-$I5&lt;&gt;0</formula>
    </cfRule>
  </conditionalFormatting>
  <hyperlinks>
    <hyperlink ref="F5" location="'短期借款(人民币)'!A1" display="短期借款"/>
    <hyperlink ref="F6" location="交易性金融负债!A1" display="交易性金融负债"/>
    <hyperlink ref="F7" location="衍生金融负债!A1" display="衍生金融负债"/>
    <hyperlink ref="F8" location="应付票据!A1" display="应付票据"/>
    <hyperlink ref="F9" location="应付账款!A1" display="应付账款"/>
    <hyperlink ref="F10" location="预收款项!A1" display="预收款项"/>
    <hyperlink ref="F11" location="合同负债!A1" display="合同负债"/>
    <hyperlink ref="F12" location="应付职工薪酬!A1" display="应付职工薪酬"/>
    <hyperlink ref="F13" location="应交税费!A1" display="应交税费"/>
    <hyperlink ref="F14" location="其他应付款!A1" display="其他应付款"/>
    <hyperlink ref="F15" location="持有待售负债!A1" display="持有待售负债"/>
    <hyperlink ref="F16" location="一年内到期的非流动负债!A1" display="一年内到期的非流动负债"/>
    <hyperlink ref="F17" location="其他流动负债!A1" display="其他流动负债"/>
    <hyperlink ref="F20" location="长期借款!A1" display="长期借款"/>
    <hyperlink ref="F21" location="应付债券!A1" display="应付债券"/>
    <hyperlink ref="F24" location="租赁负债!A1" display="租赁负债"/>
    <hyperlink ref="F25" location="长期应付款!A1" display="长期应付款"/>
    <hyperlink ref="F26" location="长期应付职工薪酬!A1" display="长期应付职工薪酬"/>
    <hyperlink ref="F27" location="预计负债!A1" display="预计负债"/>
    <hyperlink ref="F28" location="递延收益!A1" display="递延收益"/>
    <hyperlink ref="F29" location="递延所得税负债!A1" display="递延所得税负债"/>
    <hyperlink ref="F30" location="其他非流动负债!A1" display="其他非流动负债"/>
    <hyperlink ref="F34" location="实收资本!A1" display="实收资本（或股本）"/>
    <hyperlink ref="F35" location="其他权益工具!A1" display="其他权益工具"/>
    <hyperlink ref="F38" location="资本公积!A1" display="资本公积"/>
    <hyperlink ref="F39" location="库存股!A1" display="减：库存股"/>
    <hyperlink ref="F40" location="其他综合收益!A1" display="其他综合收益"/>
    <hyperlink ref="F41" location="专项储备!A1" display="专项储备"/>
    <hyperlink ref="F42" location="盈余公积!A1" display="盈余公积"/>
    <hyperlink ref="F43" location="未分配利润!A1" display="未分配利润"/>
  </hyperlinks>
  <printOptions horizontalCentered="1"/>
  <pageMargins left="0.39370078740157483" right="0.39370078740157483" top="0.78740157480314965" bottom="0.39370078740157483" header="0.39370078740157483" footer="0.62992125984251968"/>
  <pageSetup paperSize="9" scale="93" orientation="portrait" blackAndWhite="1" r:id="rId1"/>
  <headerFooter alignWithMargins="0">
    <oddFooter>&amp;C&amp;10 - 6 -</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rgb="FF0070C0"/>
    <pageSetUpPr fitToPage="1"/>
  </sheetPr>
  <dimension ref="A1:T81"/>
  <sheetViews>
    <sheetView showZeros="0" view="pageBreakPreview" zoomScaleSheetLayoutView="100" workbookViewId="0">
      <selection activeCell="S21" sqref="S21"/>
    </sheetView>
  </sheetViews>
  <sheetFormatPr defaultColWidth="9.140625" defaultRowHeight="12" customHeight="1"/>
  <cols>
    <col min="1" max="1" width="5.7109375" style="322" customWidth="1"/>
    <col min="2" max="2" width="13.85546875" style="322" customWidth="1"/>
    <col min="3" max="4" width="10.5703125" style="322" customWidth="1"/>
    <col min="5" max="5" width="8.5703125" style="322" customWidth="1"/>
    <col min="6" max="6" width="16.7109375" style="322" customWidth="1"/>
    <col min="7" max="7" width="8.5703125" style="322" customWidth="1"/>
    <col min="8" max="10" width="10.5703125" style="322" customWidth="1"/>
    <col min="11" max="11" width="11.5703125" style="322" customWidth="1"/>
    <col min="12" max="13" width="10.5703125" style="322" customWidth="1"/>
    <col min="14" max="14" width="11.85546875" style="322" customWidth="1"/>
    <col min="15" max="15" width="11.7109375" style="322" customWidth="1"/>
    <col min="16" max="18" width="10.5703125" style="322" customWidth="1"/>
    <col min="19" max="20" width="10.5703125" style="501" customWidth="1"/>
    <col min="21" max="16384" width="9.140625" style="322"/>
  </cols>
  <sheetData>
    <row r="1" spans="1:20" s="640" customFormat="1" ht="15" customHeight="1">
      <c r="A1" s="2691" t="str">
        <f>HYPERLINK("#资产表审定!A1","返回资产表审定")</f>
        <v>返回资产表审定</v>
      </c>
      <c r="B1" s="2692" t="str">
        <f>HYPERLINK("#资产表原报!A1","返回资产表原报")</f>
        <v>返回资产表原报</v>
      </c>
      <c r="S1" s="641"/>
      <c r="T1" s="641"/>
    </row>
    <row r="2" spans="1:20" s="654" customFormat="1" ht="30" customHeight="1">
      <c r="A2" s="833" t="s">
        <v>1259</v>
      </c>
      <c r="B2" s="833"/>
      <c r="C2" s="833"/>
      <c r="D2" s="833"/>
      <c r="E2" s="833"/>
      <c r="F2" s="833"/>
      <c r="G2" s="833"/>
      <c r="H2" s="833"/>
      <c r="I2" s="833"/>
      <c r="J2" s="833"/>
      <c r="K2" s="833"/>
      <c r="L2" s="833"/>
      <c r="M2" s="833"/>
      <c r="N2" s="833"/>
      <c r="O2" s="833"/>
      <c r="P2" s="833"/>
      <c r="Q2" s="833"/>
      <c r="R2" s="833"/>
      <c r="S2" s="653"/>
      <c r="T2" s="653"/>
    </row>
    <row r="3" spans="1:20" s="664" customFormat="1" ht="11.25">
      <c r="A3" s="1511"/>
      <c r="B3" s="1511"/>
      <c r="C3" s="1511"/>
      <c r="D3" s="1511"/>
      <c r="E3" s="1511"/>
      <c r="F3" s="1511"/>
      <c r="G3" s="1221"/>
      <c r="H3" s="1221"/>
      <c r="I3" s="1221"/>
      <c r="J3" s="1221"/>
      <c r="K3" s="1221"/>
      <c r="L3" s="1221"/>
      <c r="M3" s="1221"/>
      <c r="N3" s="1514"/>
      <c r="O3" s="1514"/>
      <c r="P3" s="1514"/>
      <c r="Q3" s="1514"/>
      <c r="R3" s="944"/>
      <c r="S3" s="1514"/>
      <c r="T3" s="944" t="str">
        <f>"单位："&amp;表头!$C$5</f>
        <v>单位：人民币元</v>
      </c>
    </row>
    <row r="4" spans="1:20" s="958" customFormat="1">
      <c r="A4" s="945" t="str">
        <f>"客户："&amp;表头!C3</f>
        <v>客户：</v>
      </c>
      <c r="B4" s="1513"/>
      <c r="C4" s="1513"/>
      <c r="D4" s="1513"/>
      <c r="E4" s="1513"/>
      <c r="F4" s="1513"/>
      <c r="G4" s="1221"/>
      <c r="H4" s="1221"/>
      <c r="I4" s="1221"/>
      <c r="J4" s="1221"/>
      <c r="K4" s="1221"/>
      <c r="L4" s="1221"/>
      <c r="M4" s="948" t="str">
        <f>"编制人员："&amp;表头!$C$6</f>
        <v>编制人员：</v>
      </c>
      <c r="N4" s="1514"/>
      <c r="O4" s="1513">
        <v>0</v>
      </c>
      <c r="P4" s="1513"/>
      <c r="Q4" s="1512"/>
      <c r="R4" s="1514"/>
      <c r="S4" s="1512" t="s">
        <v>1460</v>
      </c>
      <c r="T4" s="2072" t="s">
        <v>2055</v>
      </c>
    </row>
    <row r="5" spans="1:20" s="958" customFormat="1" ht="11.25">
      <c r="A5" s="1155" t="str">
        <f>"报表截止日："&amp;TEXT(表头!C4,"yyyy-mm-dd")</f>
        <v>报表截止日：2019-12-31</v>
      </c>
      <c r="B5" s="1513"/>
      <c r="C5" s="1513"/>
      <c r="D5" s="1513"/>
      <c r="E5" s="1513"/>
      <c r="F5" s="1513"/>
      <c r="G5" s="1221"/>
      <c r="H5" s="1221"/>
      <c r="I5" s="1221"/>
      <c r="J5" s="1221"/>
      <c r="K5" s="1221"/>
      <c r="L5" s="1221"/>
      <c r="M5" s="948" t="str">
        <f>"会计主管："&amp;表头!$C$7</f>
        <v>会计主管：</v>
      </c>
      <c r="N5" s="1514"/>
      <c r="O5" s="1513">
        <v>0</v>
      </c>
      <c r="P5" s="1513"/>
      <c r="Q5" s="1512"/>
      <c r="R5" s="1514"/>
      <c r="S5" s="1512" t="s">
        <v>1461</v>
      </c>
      <c r="T5" s="1514"/>
    </row>
    <row r="6" spans="1:20" s="664" customFormat="1" ht="8.1" customHeight="1" thickBot="1">
      <c r="A6" s="1515"/>
      <c r="B6" s="1515"/>
      <c r="C6" s="1515"/>
      <c r="D6" s="1515"/>
      <c r="E6" s="1515"/>
      <c r="F6" s="1515"/>
      <c r="G6" s="1515"/>
      <c r="H6" s="1515"/>
      <c r="I6" s="1515"/>
      <c r="J6" s="1515"/>
      <c r="K6" s="1515"/>
      <c r="L6" s="1515"/>
      <c r="M6" s="1515"/>
      <c r="N6" s="1515"/>
      <c r="O6" s="1515"/>
      <c r="P6" s="1515"/>
      <c r="Q6" s="1515"/>
      <c r="R6" s="1515"/>
      <c r="S6" s="1373"/>
      <c r="T6" s="1373"/>
    </row>
    <row r="7" spans="1:20" s="1020" customFormat="1" ht="15" customHeight="1">
      <c r="A7" s="3022" t="s">
        <v>398</v>
      </c>
      <c r="B7" s="3016" t="s">
        <v>1740</v>
      </c>
      <c r="C7" s="3016" t="s">
        <v>1741</v>
      </c>
      <c r="D7" s="3016" t="s">
        <v>1742</v>
      </c>
      <c r="E7" s="3016" t="s">
        <v>1743</v>
      </c>
      <c r="F7" s="3016" t="s">
        <v>1744</v>
      </c>
      <c r="G7" s="3016" t="s">
        <v>1745</v>
      </c>
      <c r="H7" s="3016" t="s">
        <v>2286</v>
      </c>
      <c r="I7" s="3016"/>
      <c r="J7" s="3016"/>
      <c r="K7" s="3016" t="s">
        <v>136</v>
      </c>
      <c r="L7" s="3016"/>
      <c r="M7" s="3016"/>
      <c r="N7" s="3016" t="s">
        <v>214</v>
      </c>
      <c r="O7" s="3016"/>
      <c r="P7" s="3016"/>
      <c r="Q7" s="3016"/>
      <c r="R7" s="3016" t="s">
        <v>2220</v>
      </c>
      <c r="S7" s="3016"/>
      <c r="T7" s="3018"/>
    </row>
    <row r="8" spans="1:20" s="1020" customFormat="1" ht="21.75" customHeight="1">
      <c r="A8" s="3023"/>
      <c r="B8" s="3017"/>
      <c r="C8" s="3017"/>
      <c r="D8" s="3017"/>
      <c r="E8" s="3017"/>
      <c r="F8" s="3017"/>
      <c r="G8" s="3017"/>
      <c r="H8" s="2120" t="s">
        <v>2282</v>
      </c>
      <c r="I8" s="2120" t="s">
        <v>989</v>
      </c>
      <c r="J8" s="2120" t="s">
        <v>979</v>
      </c>
      <c r="K8" s="1526" t="s">
        <v>1746</v>
      </c>
      <c r="L8" s="1526" t="s">
        <v>1481</v>
      </c>
      <c r="M8" s="1526" t="s">
        <v>368</v>
      </c>
      <c r="N8" s="1526" t="s">
        <v>1747</v>
      </c>
      <c r="O8" s="1526" t="s">
        <v>1748</v>
      </c>
      <c r="P8" s="1526" t="s">
        <v>1749</v>
      </c>
      <c r="Q8" s="1526" t="s">
        <v>368</v>
      </c>
      <c r="R8" s="2120" t="s">
        <v>2287</v>
      </c>
      <c r="S8" s="1527" t="s">
        <v>986</v>
      </c>
      <c r="T8" s="2429" t="s">
        <v>928</v>
      </c>
    </row>
    <row r="9" spans="1:20" ht="15" customHeight="1">
      <c r="A9" s="2430">
        <v>1</v>
      </c>
      <c r="B9" s="1528"/>
      <c r="C9" s="1528"/>
      <c r="D9" s="1528"/>
      <c r="E9" s="1529"/>
      <c r="F9" s="1528"/>
      <c r="G9" s="1528"/>
      <c r="H9" s="1534"/>
      <c r="I9" s="1535"/>
      <c r="J9" s="1536">
        <f>H9+I9</f>
        <v>0</v>
      </c>
      <c r="K9" s="1534"/>
      <c r="L9" s="1534"/>
      <c r="M9" s="1537">
        <f>SUM(K9:L9)</f>
        <v>0</v>
      </c>
      <c r="N9" s="1534"/>
      <c r="O9" s="1534"/>
      <c r="P9" s="1534"/>
      <c r="Q9" s="1537">
        <f>SUM(N9:P9)</f>
        <v>0</v>
      </c>
      <c r="R9" s="1537">
        <f>H9+M9-Q9</f>
        <v>0</v>
      </c>
      <c r="S9" s="1535"/>
      <c r="T9" s="2431">
        <f>R9+S9</f>
        <v>0</v>
      </c>
    </row>
    <row r="10" spans="1:20" ht="15" customHeight="1">
      <c r="A10" s="2430">
        <v>2</v>
      </c>
      <c r="B10" s="1528"/>
      <c r="C10" s="1528"/>
      <c r="D10" s="1528"/>
      <c r="E10" s="1529"/>
      <c r="F10" s="1528"/>
      <c r="G10" s="1528"/>
      <c r="H10" s="1534"/>
      <c r="I10" s="1535"/>
      <c r="J10" s="1536">
        <f t="shared" ref="J10:J18" si="0">H10+I10</f>
        <v>0</v>
      </c>
      <c r="K10" s="1534"/>
      <c r="L10" s="1534"/>
      <c r="M10" s="1537">
        <f t="shared" ref="M10:M18" si="1">SUM(K10:L10)</f>
        <v>0</v>
      </c>
      <c r="N10" s="1534"/>
      <c r="O10" s="1534"/>
      <c r="P10" s="1534"/>
      <c r="Q10" s="1537">
        <f>SUM(N10:P10)</f>
        <v>0</v>
      </c>
      <c r="R10" s="1537">
        <f>H10+M10-Q10</f>
        <v>0</v>
      </c>
      <c r="S10" s="1535"/>
      <c r="T10" s="2431">
        <f t="shared" ref="T10:T18" si="2">R10+S10</f>
        <v>0</v>
      </c>
    </row>
    <row r="11" spans="1:20" ht="15" customHeight="1">
      <c r="A11" s="2430">
        <v>3</v>
      </c>
      <c r="B11" s="1528"/>
      <c r="C11" s="1528"/>
      <c r="D11" s="1528"/>
      <c r="E11" s="1529"/>
      <c r="F11" s="1528"/>
      <c r="G11" s="1528"/>
      <c r="H11" s="1534"/>
      <c r="I11" s="1535"/>
      <c r="J11" s="1536">
        <f t="shared" si="0"/>
        <v>0</v>
      </c>
      <c r="K11" s="1534"/>
      <c r="L11" s="1534"/>
      <c r="M11" s="1537">
        <f t="shared" si="1"/>
        <v>0</v>
      </c>
      <c r="N11" s="1534"/>
      <c r="O11" s="1534"/>
      <c r="P11" s="1534"/>
      <c r="Q11" s="1537">
        <f t="shared" ref="Q11:Q18" si="3">SUM(N11:P11)</f>
        <v>0</v>
      </c>
      <c r="R11" s="1537">
        <f t="shared" ref="R11:R18" si="4">H11+M11-Q11</f>
        <v>0</v>
      </c>
      <c r="S11" s="1535"/>
      <c r="T11" s="2431">
        <f t="shared" si="2"/>
        <v>0</v>
      </c>
    </row>
    <row r="12" spans="1:20" ht="15" customHeight="1">
      <c r="A12" s="2430">
        <v>4</v>
      </c>
      <c r="B12" s="1528"/>
      <c r="C12" s="1528"/>
      <c r="D12" s="1528"/>
      <c r="E12" s="1529"/>
      <c r="F12" s="1528"/>
      <c r="G12" s="1528"/>
      <c r="H12" s="1534"/>
      <c r="I12" s="1535"/>
      <c r="J12" s="1536">
        <f t="shared" si="0"/>
        <v>0</v>
      </c>
      <c r="K12" s="1534"/>
      <c r="L12" s="1534"/>
      <c r="M12" s="1537">
        <f t="shared" si="1"/>
        <v>0</v>
      </c>
      <c r="N12" s="1534"/>
      <c r="O12" s="1534"/>
      <c r="P12" s="1534"/>
      <c r="Q12" s="1537">
        <f t="shared" si="3"/>
        <v>0</v>
      </c>
      <c r="R12" s="1537">
        <f t="shared" si="4"/>
        <v>0</v>
      </c>
      <c r="S12" s="1535"/>
      <c r="T12" s="2431">
        <f t="shared" si="2"/>
        <v>0</v>
      </c>
    </row>
    <row r="13" spans="1:20" ht="15" customHeight="1">
      <c r="A13" s="2430">
        <v>5</v>
      </c>
      <c r="B13" s="1528"/>
      <c r="C13" s="1528"/>
      <c r="D13" s="1528"/>
      <c r="E13" s="1529"/>
      <c r="F13" s="1528"/>
      <c r="G13" s="1528"/>
      <c r="H13" s="1534"/>
      <c r="I13" s="1535"/>
      <c r="J13" s="1536">
        <f t="shared" si="0"/>
        <v>0</v>
      </c>
      <c r="K13" s="1534"/>
      <c r="L13" s="1534"/>
      <c r="M13" s="1537">
        <f t="shared" si="1"/>
        <v>0</v>
      </c>
      <c r="N13" s="1534"/>
      <c r="O13" s="1534"/>
      <c r="P13" s="1534"/>
      <c r="Q13" s="1537">
        <f t="shared" si="3"/>
        <v>0</v>
      </c>
      <c r="R13" s="1537">
        <f t="shared" si="4"/>
        <v>0</v>
      </c>
      <c r="S13" s="1535"/>
      <c r="T13" s="2431">
        <f t="shared" si="2"/>
        <v>0</v>
      </c>
    </row>
    <row r="14" spans="1:20" ht="15" customHeight="1">
      <c r="A14" s="2430">
        <v>6</v>
      </c>
      <c r="B14" s="1528"/>
      <c r="C14" s="1528"/>
      <c r="D14" s="1528"/>
      <c r="E14" s="1529"/>
      <c r="F14" s="1528"/>
      <c r="G14" s="1528"/>
      <c r="H14" s="1534"/>
      <c r="I14" s="1535"/>
      <c r="J14" s="1536">
        <f t="shared" si="0"/>
        <v>0</v>
      </c>
      <c r="K14" s="1534"/>
      <c r="L14" s="1534"/>
      <c r="M14" s="1537">
        <f t="shared" si="1"/>
        <v>0</v>
      </c>
      <c r="N14" s="1534"/>
      <c r="O14" s="1534"/>
      <c r="P14" s="1534"/>
      <c r="Q14" s="1537">
        <f t="shared" si="3"/>
        <v>0</v>
      </c>
      <c r="R14" s="1537">
        <f t="shared" si="4"/>
        <v>0</v>
      </c>
      <c r="S14" s="1535"/>
      <c r="T14" s="2431">
        <f t="shared" si="2"/>
        <v>0</v>
      </c>
    </row>
    <row r="15" spans="1:20" s="311" customFormat="1" ht="15" customHeight="1">
      <c r="A15" s="2430">
        <v>7</v>
      </c>
      <c r="B15" s="1528"/>
      <c r="C15" s="1528"/>
      <c r="D15" s="1528"/>
      <c r="E15" s="1529"/>
      <c r="F15" s="1528"/>
      <c r="G15" s="1528"/>
      <c r="H15" s="1534"/>
      <c r="I15" s="1535"/>
      <c r="J15" s="1536">
        <f t="shared" si="0"/>
        <v>0</v>
      </c>
      <c r="K15" s="1534"/>
      <c r="L15" s="1534"/>
      <c r="M15" s="1537">
        <f>SUM(K15:L15)</f>
        <v>0</v>
      </c>
      <c r="N15" s="1534"/>
      <c r="O15" s="1534"/>
      <c r="P15" s="1534"/>
      <c r="Q15" s="1537">
        <f t="shared" si="3"/>
        <v>0</v>
      </c>
      <c r="R15" s="1537">
        <f t="shared" si="4"/>
        <v>0</v>
      </c>
      <c r="S15" s="1535"/>
      <c r="T15" s="2431">
        <f t="shared" si="2"/>
        <v>0</v>
      </c>
    </row>
    <row r="16" spans="1:20" ht="15" customHeight="1">
      <c r="A16" s="2430">
        <v>8</v>
      </c>
      <c r="B16" s="1528"/>
      <c r="C16" s="1528"/>
      <c r="D16" s="1528"/>
      <c r="E16" s="1529"/>
      <c r="F16" s="1528"/>
      <c r="G16" s="1528"/>
      <c r="H16" s="1534"/>
      <c r="I16" s="1535"/>
      <c r="J16" s="1536">
        <f t="shared" si="0"/>
        <v>0</v>
      </c>
      <c r="K16" s="1534"/>
      <c r="L16" s="1534"/>
      <c r="M16" s="1537">
        <f t="shared" si="1"/>
        <v>0</v>
      </c>
      <c r="N16" s="1534"/>
      <c r="O16" s="1534"/>
      <c r="P16" s="1534"/>
      <c r="Q16" s="1537">
        <f t="shared" si="3"/>
        <v>0</v>
      </c>
      <c r="R16" s="1537">
        <f t="shared" si="4"/>
        <v>0</v>
      </c>
      <c r="S16" s="1535"/>
      <c r="T16" s="2431">
        <f t="shared" si="2"/>
        <v>0</v>
      </c>
    </row>
    <row r="17" spans="1:20" ht="15" customHeight="1">
      <c r="A17" s="2430">
        <v>9</v>
      </c>
      <c r="B17" s="1528"/>
      <c r="C17" s="1528"/>
      <c r="D17" s="1528"/>
      <c r="E17" s="1529"/>
      <c r="F17" s="1528"/>
      <c r="G17" s="1528"/>
      <c r="H17" s="1534"/>
      <c r="I17" s="1535"/>
      <c r="J17" s="1536">
        <f t="shared" si="0"/>
        <v>0</v>
      </c>
      <c r="K17" s="1534"/>
      <c r="L17" s="1534"/>
      <c r="M17" s="1537">
        <f t="shared" si="1"/>
        <v>0</v>
      </c>
      <c r="N17" s="1534"/>
      <c r="O17" s="1534"/>
      <c r="P17" s="1534"/>
      <c r="Q17" s="1537">
        <f t="shared" si="3"/>
        <v>0</v>
      </c>
      <c r="R17" s="1537">
        <f t="shared" si="4"/>
        <v>0</v>
      </c>
      <c r="S17" s="1535"/>
      <c r="T17" s="2431">
        <f t="shared" si="2"/>
        <v>0</v>
      </c>
    </row>
    <row r="18" spans="1:20" ht="15" customHeight="1">
      <c r="A18" s="2430">
        <v>10</v>
      </c>
      <c r="B18" s="1528"/>
      <c r="C18" s="1528"/>
      <c r="D18" s="1528"/>
      <c r="E18" s="1529"/>
      <c r="F18" s="1528"/>
      <c r="G18" s="1528"/>
      <c r="H18" s="1534"/>
      <c r="I18" s="1535"/>
      <c r="J18" s="1536">
        <f t="shared" si="0"/>
        <v>0</v>
      </c>
      <c r="K18" s="1534"/>
      <c r="L18" s="1534"/>
      <c r="M18" s="1537">
        <f t="shared" si="1"/>
        <v>0</v>
      </c>
      <c r="N18" s="1534"/>
      <c r="O18" s="1534"/>
      <c r="P18" s="1534"/>
      <c r="Q18" s="1537">
        <f t="shared" si="3"/>
        <v>0</v>
      </c>
      <c r="R18" s="1537">
        <f t="shared" si="4"/>
        <v>0</v>
      </c>
      <c r="S18" s="1535"/>
      <c r="T18" s="2431">
        <f t="shared" si="2"/>
        <v>0</v>
      </c>
    </row>
    <row r="19" spans="1:20" ht="15" customHeight="1">
      <c r="A19" s="2432"/>
      <c r="B19" s="1530"/>
      <c r="C19" s="1530"/>
      <c r="D19" s="1530"/>
      <c r="E19" s="1530"/>
      <c r="F19" s="1530"/>
      <c r="G19" s="1530"/>
      <c r="H19" s="1537"/>
      <c r="I19" s="1537"/>
      <c r="J19" s="1537"/>
      <c r="K19" s="1537"/>
      <c r="L19" s="1537"/>
      <c r="M19" s="1538"/>
      <c r="N19" s="1537"/>
      <c r="O19" s="1537"/>
      <c r="P19" s="1537"/>
      <c r="Q19" s="1537"/>
      <c r="R19" s="1537"/>
      <c r="S19" s="1539"/>
      <c r="T19" s="2433"/>
    </row>
    <row r="20" spans="1:20" ht="15" customHeight="1" thickBot="1">
      <c r="A20" s="3020" t="s">
        <v>220</v>
      </c>
      <c r="B20" s="3021"/>
      <c r="C20" s="2434"/>
      <c r="D20" s="2434"/>
      <c r="E20" s="2434"/>
      <c r="F20" s="2434"/>
      <c r="G20" s="2434"/>
      <c r="H20" s="2435">
        <f t="shared" ref="H20:M20" si="5">SUM(H9:H19)</f>
        <v>0</v>
      </c>
      <c r="I20" s="2435">
        <f t="shared" si="5"/>
        <v>0</v>
      </c>
      <c r="J20" s="2435">
        <f t="shared" si="5"/>
        <v>0</v>
      </c>
      <c r="K20" s="2435">
        <f t="shared" si="5"/>
        <v>0</v>
      </c>
      <c r="L20" s="2435">
        <f t="shared" si="5"/>
        <v>0</v>
      </c>
      <c r="M20" s="2435">
        <f t="shared" si="5"/>
        <v>0</v>
      </c>
      <c r="N20" s="2435">
        <f t="shared" ref="N20:T20" si="6">SUM(N9:N19)</f>
        <v>0</v>
      </c>
      <c r="O20" s="2435">
        <f t="shared" si="6"/>
        <v>0</v>
      </c>
      <c r="P20" s="2435">
        <f t="shared" si="6"/>
        <v>0</v>
      </c>
      <c r="Q20" s="2435">
        <f t="shared" si="6"/>
        <v>0</v>
      </c>
      <c r="R20" s="2435">
        <f t="shared" si="6"/>
        <v>0</v>
      </c>
      <c r="S20" s="2435">
        <f>SUM(S9:S19)</f>
        <v>0</v>
      </c>
      <c r="T20" s="2436">
        <f t="shared" si="6"/>
        <v>0</v>
      </c>
    </row>
    <row r="21" spans="1:20" ht="15" customHeight="1">
      <c r="A21" s="23"/>
      <c r="B21" s="23"/>
      <c r="C21" s="23"/>
      <c r="D21" s="23"/>
      <c r="E21" s="23"/>
      <c r="F21" s="23"/>
      <c r="G21" s="23"/>
      <c r="H21" s="23"/>
      <c r="I21" s="23"/>
      <c r="J21" s="23"/>
      <c r="K21" s="23"/>
      <c r="L21" s="23"/>
      <c r="M21" s="23"/>
      <c r="N21" s="23"/>
      <c r="O21" s="23"/>
      <c r="P21" s="23"/>
      <c r="Q21" s="23"/>
      <c r="R21" s="23"/>
    </row>
    <row r="22" spans="1:20" ht="15" customHeight="1">
      <c r="A22" s="3019" t="s">
        <v>1734</v>
      </c>
      <c r="B22" s="3019"/>
      <c r="C22" s="3019"/>
      <c r="D22" s="3019"/>
      <c r="E22" s="3019"/>
      <c r="F22" s="3019"/>
      <c r="G22" s="3019"/>
      <c r="H22" s="26"/>
      <c r="I22" s="524"/>
      <c r="J22" s="524"/>
      <c r="K22" s="342"/>
      <c r="L22" s="1533"/>
      <c r="M22" s="1532" t="s">
        <v>1735</v>
      </c>
      <c r="N22" s="26"/>
      <c r="O22" s="258"/>
      <c r="P22" s="516"/>
      <c r="Q22" s="1532"/>
      <c r="R22" s="1532" t="s">
        <v>1736</v>
      </c>
      <c r="S22" s="26"/>
    </row>
    <row r="23" spans="1:20" ht="15" customHeight="1">
      <c r="A23" s="1532"/>
      <c r="B23" s="1532"/>
      <c r="C23" s="1532"/>
      <c r="D23" s="1532"/>
      <c r="E23" s="1532"/>
      <c r="F23" s="1532"/>
      <c r="G23" s="1532" t="s">
        <v>1750</v>
      </c>
      <c r="H23" s="26"/>
      <c r="I23" s="524"/>
      <c r="J23" s="524"/>
      <c r="K23" s="342"/>
      <c r="L23" s="1533"/>
      <c r="M23" s="1532" t="s">
        <v>1751</v>
      </c>
      <c r="N23" s="26"/>
      <c r="O23" s="258"/>
      <c r="P23" s="516"/>
      <c r="Q23" s="1532"/>
      <c r="R23" s="1532" t="s">
        <v>1752</v>
      </c>
      <c r="S23" s="26"/>
    </row>
    <row r="24" spans="1:20" ht="15" customHeight="1">
      <c r="A24" s="24"/>
      <c r="B24" s="24"/>
      <c r="C24" s="24"/>
      <c r="D24" s="24"/>
      <c r="E24" s="24"/>
      <c r="F24" s="24"/>
      <c r="G24" s="24"/>
      <c r="H24" s="24"/>
      <c r="I24" s="24"/>
      <c r="J24" s="24"/>
      <c r="K24" s="24"/>
      <c r="L24" s="24"/>
      <c r="M24" s="24"/>
      <c r="N24" s="24"/>
      <c r="O24" s="24"/>
      <c r="P24" s="24"/>
      <c r="Q24" s="24"/>
      <c r="R24" s="24"/>
    </row>
    <row r="25" spans="1:20" ht="15" customHeight="1">
      <c r="A25" s="340" t="s">
        <v>190</v>
      </c>
      <c r="B25" s="340"/>
      <c r="C25" s="340"/>
      <c r="D25" s="340"/>
      <c r="E25" s="340"/>
      <c r="F25" s="340"/>
      <c r="G25" s="340"/>
      <c r="H25" s="340"/>
      <c r="I25" s="340"/>
      <c r="J25" s="340"/>
      <c r="K25" s="340"/>
      <c r="L25" s="340"/>
      <c r="M25" s="340"/>
      <c r="N25" s="340"/>
      <c r="O25" s="340"/>
      <c r="P25" s="340"/>
      <c r="Q25" s="340"/>
      <c r="R25" s="340"/>
    </row>
    <row r="26" spans="1:20" ht="15" customHeight="1">
      <c r="A26" s="340" t="s">
        <v>197</v>
      </c>
      <c r="B26" s="340"/>
      <c r="C26" s="340"/>
      <c r="D26" s="340"/>
      <c r="E26" s="340"/>
      <c r="F26" s="340"/>
      <c r="G26" s="340"/>
      <c r="H26" s="340"/>
      <c r="I26" s="340"/>
      <c r="J26" s="340"/>
      <c r="K26" s="340"/>
      <c r="L26" s="340"/>
      <c r="M26" s="340"/>
      <c r="N26" s="340"/>
      <c r="O26" s="340"/>
      <c r="P26" s="340"/>
      <c r="Q26" s="340"/>
      <c r="R26" s="340"/>
    </row>
    <row r="27" spans="1:20" ht="12" customHeight="1">
      <c r="A27" s="340"/>
      <c r="B27" s="340"/>
      <c r="C27" s="340"/>
      <c r="D27" s="340"/>
      <c r="E27" s="340"/>
      <c r="F27" s="340"/>
      <c r="G27" s="340"/>
      <c r="H27" s="340"/>
      <c r="I27" s="340"/>
      <c r="J27" s="340"/>
      <c r="K27" s="340"/>
      <c r="L27" s="340"/>
      <c r="M27" s="340"/>
      <c r="N27" s="340"/>
      <c r="O27" s="340"/>
      <c r="P27" s="340"/>
      <c r="Q27" s="340"/>
      <c r="R27" s="340"/>
    </row>
    <row r="28" spans="1:20" ht="12" customHeight="1">
      <c r="A28" s="340"/>
      <c r="B28" s="340"/>
      <c r="C28" s="340"/>
      <c r="D28" s="340"/>
      <c r="E28" s="340"/>
      <c r="F28" s="340"/>
      <c r="G28" s="340"/>
      <c r="H28" s="340"/>
      <c r="I28" s="340"/>
      <c r="J28" s="340"/>
      <c r="K28" s="340"/>
      <c r="L28" s="340"/>
      <c r="M28" s="340"/>
      <c r="N28" s="340"/>
      <c r="O28" s="340"/>
      <c r="P28" s="340"/>
      <c r="Q28" s="340"/>
      <c r="R28" s="340"/>
    </row>
    <row r="29" spans="1:20" ht="12" customHeight="1">
      <c r="A29" s="340"/>
      <c r="B29" s="340"/>
      <c r="C29" s="340"/>
      <c r="D29" s="340"/>
      <c r="E29" s="340"/>
      <c r="F29" s="340"/>
      <c r="G29" s="340"/>
      <c r="H29" s="340"/>
      <c r="I29" s="340"/>
      <c r="J29" s="340"/>
      <c r="K29" s="340"/>
      <c r="L29" s="340"/>
      <c r="M29" s="340"/>
      <c r="N29" s="340"/>
      <c r="O29" s="340"/>
      <c r="P29" s="340"/>
      <c r="Q29" s="340"/>
      <c r="R29" s="340"/>
    </row>
    <row r="30" spans="1:20" ht="12" customHeight="1">
      <c r="A30" s="340"/>
      <c r="B30" s="340"/>
      <c r="C30" s="340"/>
      <c r="D30" s="340"/>
      <c r="E30" s="340"/>
      <c r="F30" s="340"/>
      <c r="G30" s="340"/>
      <c r="H30" s="340"/>
      <c r="I30" s="340"/>
      <c r="J30" s="340"/>
      <c r="K30" s="340"/>
      <c r="L30" s="340"/>
      <c r="M30" s="340"/>
      <c r="N30" s="340"/>
      <c r="O30" s="340"/>
      <c r="P30" s="340"/>
      <c r="Q30" s="340"/>
      <c r="R30" s="340"/>
    </row>
    <row r="31" spans="1:20" ht="12" customHeight="1">
      <c r="A31" s="340"/>
      <c r="B31" s="340"/>
      <c r="C31" s="340"/>
      <c r="D31" s="340"/>
      <c r="E31" s="340"/>
      <c r="F31" s="340"/>
      <c r="G31" s="340"/>
      <c r="H31" s="340"/>
      <c r="I31" s="340"/>
      <c r="J31" s="340"/>
      <c r="K31" s="340"/>
      <c r="L31" s="340"/>
      <c r="M31" s="340"/>
      <c r="N31" s="340"/>
      <c r="O31" s="340"/>
      <c r="P31" s="340"/>
      <c r="Q31" s="340"/>
      <c r="R31" s="340"/>
    </row>
    <row r="32" spans="1:20" ht="12" customHeight="1">
      <c r="A32" s="340"/>
      <c r="B32" s="340"/>
      <c r="C32" s="340"/>
      <c r="D32" s="340"/>
      <c r="E32" s="340"/>
      <c r="F32" s="340"/>
      <c r="G32" s="340"/>
      <c r="H32" s="340"/>
      <c r="I32" s="340"/>
      <c r="J32" s="340"/>
      <c r="K32" s="340"/>
      <c r="L32" s="340"/>
      <c r="M32" s="340"/>
      <c r="N32" s="340"/>
      <c r="O32" s="340"/>
      <c r="P32" s="340"/>
      <c r="Q32" s="340"/>
      <c r="R32" s="340"/>
    </row>
    <row r="33" spans="1:18" ht="12" customHeight="1">
      <c r="A33" s="340"/>
      <c r="B33" s="340"/>
      <c r="C33" s="340"/>
      <c r="D33" s="340"/>
      <c r="E33" s="340"/>
      <c r="F33" s="340"/>
      <c r="G33" s="340"/>
      <c r="H33" s="340"/>
      <c r="I33" s="340"/>
      <c r="J33" s="340"/>
      <c r="K33" s="340"/>
      <c r="L33" s="340"/>
      <c r="M33" s="340"/>
      <c r="N33" s="340"/>
      <c r="O33" s="340"/>
      <c r="P33" s="340"/>
      <c r="Q33" s="340"/>
      <c r="R33" s="340"/>
    </row>
    <row r="34" spans="1:18" ht="12" customHeight="1">
      <c r="A34" s="340"/>
      <c r="B34" s="340"/>
      <c r="C34" s="340"/>
      <c r="D34" s="340"/>
      <c r="E34" s="340"/>
      <c r="F34" s="340"/>
      <c r="G34" s="340"/>
      <c r="H34" s="340"/>
      <c r="I34" s="340"/>
      <c r="J34" s="340"/>
      <c r="K34" s="340"/>
      <c r="L34" s="340"/>
      <c r="M34" s="340"/>
      <c r="N34" s="340"/>
      <c r="O34" s="340"/>
      <c r="P34" s="340"/>
      <c r="Q34" s="340"/>
      <c r="R34" s="340"/>
    </row>
    <row r="35" spans="1:18" ht="12" customHeight="1">
      <c r="A35" s="340"/>
      <c r="B35" s="340"/>
      <c r="C35" s="340"/>
      <c r="D35" s="340"/>
      <c r="E35" s="340"/>
      <c r="F35" s="340"/>
      <c r="G35" s="340"/>
      <c r="H35" s="340"/>
      <c r="I35" s="340"/>
      <c r="J35" s="340"/>
      <c r="K35" s="340"/>
      <c r="L35" s="340"/>
      <c r="M35" s="340"/>
      <c r="N35" s="340"/>
      <c r="O35" s="340"/>
      <c r="P35" s="340"/>
      <c r="Q35" s="340"/>
      <c r="R35" s="340"/>
    </row>
    <row r="36" spans="1:18" ht="12" customHeight="1">
      <c r="A36" s="340"/>
      <c r="B36" s="340"/>
      <c r="C36" s="340"/>
      <c r="D36" s="340"/>
      <c r="E36" s="340"/>
      <c r="F36" s="340"/>
      <c r="G36" s="340"/>
      <c r="H36" s="340"/>
      <c r="I36" s="340"/>
      <c r="J36" s="340"/>
      <c r="K36" s="340"/>
      <c r="L36" s="340"/>
      <c r="M36" s="340"/>
      <c r="N36" s="340"/>
      <c r="O36" s="340"/>
      <c r="P36" s="340"/>
      <c r="Q36" s="340"/>
      <c r="R36" s="340"/>
    </row>
    <row r="37" spans="1:18" ht="12" customHeight="1">
      <c r="A37" s="340"/>
      <c r="B37" s="340"/>
      <c r="C37" s="340"/>
      <c r="D37" s="340"/>
      <c r="E37" s="340"/>
      <c r="F37" s="340"/>
      <c r="G37" s="340"/>
      <c r="H37" s="340"/>
      <c r="I37" s="340"/>
      <c r="J37" s="340"/>
      <c r="K37" s="340"/>
      <c r="L37" s="340"/>
      <c r="M37" s="340"/>
      <c r="N37" s="340"/>
      <c r="O37" s="340"/>
      <c r="P37" s="340"/>
      <c r="Q37" s="340"/>
      <c r="R37" s="340"/>
    </row>
    <row r="38" spans="1:18" ht="12" customHeight="1">
      <c r="A38" s="340"/>
      <c r="B38" s="340"/>
      <c r="C38" s="340"/>
      <c r="D38" s="340"/>
      <c r="E38" s="340"/>
      <c r="F38" s="340"/>
      <c r="G38" s="340"/>
      <c r="H38" s="340"/>
      <c r="I38" s="340"/>
      <c r="J38" s="340"/>
      <c r="K38" s="340"/>
      <c r="L38" s="340"/>
      <c r="M38" s="340"/>
      <c r="N38" s="340"/>
      <c r="O38" s="340"/>
      <c r="P38" s="340"/>
      <c r="Q38" s="340"/>
      <c r="R38" s="340"/>
    </row>
    <row r="39" spans="1:18" ht="12" customHeight="1">
      <c r="A39" s="340"/>
      <c r="B39" s="340"/>
      <c r="C39" s="340"/>
      <c r="D39" s="340"/>
      <c r="E39" s="340"/>
      <c r="F39" s="340"/>
      <c r="G39" s="340"/>
      <c r="H39" s="340"/>
      <c r="I39" s="340"/>
      <c r="J39" s="340"/>
      <c r="K39" s="340"/>
      <c r="L39" s="340"/>
      <c r="M39" s="340"/>
      <c r="N39" s="340"/>
      <c r="O39" s="340"/>
      <c r="P39" s="340"/>
      <c r="Q39" s="340"/>
      <c r="R39" s="340"/>
    </row>
    <row r="40" spans="1:18" ht="12" customHeight="1">
      <c r="A40" s="340"/>
      <c r="B40" s="340"/>
      <c r="C40" s="340"/>
      <c r="D40" s="340"/>
      <c r="E40" s="340"/>
      <c r="F40" s="340"/>
      <c r="G40" s="340"/>
      <c r="H40" s="340"/>
      <c r="I40" s="340"/>
      <c r="J40" s="340"/>
      <c r="K40" s="340"/>
      <c r="L40" s="340"/>
      <c r="M40" s="340"/>
      <c r="N40" s="340"/>
      <c r="O40" s="340"/>
      <c r="P40" s="340"/>
      <c r="Q40" s="340"/>
      <c r="R40" s="340"/>
    </row>
    <row r="41" spans="1:18" ht="12" customHeight="1">
      <c r="A41" s="340"/>
      <c r="B41" s="340"/>
      <c r="C41" s="340"/>
      <c r="D41" s="340"/>
      <c r="E41" s="340"/>
      <c r="F41" s="340"/>
      <c r="G41" s="340"/>
      <c r="H41" s="340"/>
      <c r="I41" s="340"/>
      <c r="J41" s="340"/>
      <c r="K41" s="340"/>
      <c r="L41" s="340"/>
      <c r="M41" s="340"/>
      <c r="N41" s="340"/>
      <c r="O41" s="340"/>
      <c r="P41" s="340"/>
      <c r="Q41" s="340"/>
      <c r="R41" s="340"/>
    </row>
    <row r="42" spans="1:18" ht="12" customHeight="1">
      <c r="A42" s="340"/>
      <c r="B42" s="340"/>
      <c r="C42" s="340"/>
      <c r="D42" s="340"/>
      <c r="E42" s="340"/>
      <c r="F42" s="340"/>
      <c r="G42" s="340"/>
      <c r="H42" s="340"/>
      <c r="I42" s="340"/>
      <c r="J42" s="340"/>
      <c r="K42" s="340"/>
      <c r="L42" s="340"/>
      <c r="M42" s="340"/>
      <c r="N42" s="340"/>
      <c r="O42" s="340"/>
      <c r="P42" s="340"/>
      <c r="Q42" s="340"/>
      <c r="R42" s="340"/>
    </row>
    <row r="43" spans="1:18" ht="12" customHeight="1">
      <c r="A43" s="340"/>
      <c r="B43" s="340"/>
      <c r="C43" s="340"/>
      <c r="D43" s="340"/>
      <c r="E43" s="340"/>
      <c r="F43" s="340"/>
      <c r="G43" s="340"/>
      <c r="H43" s="340"/>
      <c r="I43" s="340"/>
      <c r="J43" s="340"/>
      <c r="K43" s="340"/>
      <c r="L43" s="340"/>
      <c r="M43" s="340"/>
      <c r="N43" s="340"/>
      <c r="O43" s="340"/>
      <c r="P43" s="340"/>
      <c r="Q43" s="340"/>
      <c r="R43" s="340"/>
    </row>
    <row r="44" spans="1:18" ht="12" customHeight="1">
      <c r="A44" s="340"/>
      <c r="B44" s="340"/>
      <c r="C44" s="340"/>
      <c r="D44" s="340"/>
      <c r="E44" s="340"/>
      <c r="F44" s="340"/>
      <c r="G44" s="340"/>
      <c r="H44" s="340"/>
      <c r="I44" s="340"/>
      <c r="J44" s="340"/>
      <c r="K44" s="340"/>
      <c r="L44" s="340"/>
      <c r="M44" s="340"/>
      <c r="N44" s="340"/>
      <c r="O44" s="340"/>
      <c r="P44" s="340"/>
      <c r="Q44" s="340"/>
      <c r="R44" s="340"/>
    </row>
    <row r="45" spans="1:18" ht="12" customHeight="1">
      <c r="A45" s="340"/>
      <c r="B45" s="340"/>
      <c r="C45" s="340"/>
      <c r="D45" s="340"/>
      <c r="E45" s="340"/>
      <c r="F45" s="340"/>
      <c r="G45" s="340"/>
      <c r="H45" s="340"/>
      <c r="I45" s="340"/>
      <c r="J45" s="340"/>
      <c r="K45" s="340"/>
      <c r="L45" s="340"/>
      <c r="M45" s="340"/>
      <c r="N45" s="340"/>
      <c r="O45" s="340"/>
      <c r="P45" s="340"/>
      <c r="Q45" s="340"/>
      <c r="R45" s="340"/>
    </row>
    <row r="46" spans="1:18" ht="12" customHeight="1">
      <c r="A46" s="340"/>
      <c r="B46" s="340"/>
      <c r="C46" s="340"/>
      <c r="D46" s="340"/>
      <c r="E46" s="340"/>
      <c r="F46" s="340"/>
      <c r="G46" s="340"/>
      <c r="H46" s="340"/>
      <c r="I46" s="340"/>
      <c r="J46" s="340"/>
      <c r="K46" s="340"/>
      <c r="L46" s="340"/>
      <c r="M46" s="340"/>
      <c r="N46" s="340"/>
      <c r="O46" s="340"/>
      <c r="P46" s="340"/>
      <c r="Q46" s="340"/>
      <c r="R46" s="340"/>
    </row>
    <row r="47" spans="1:18" ht="12" customHeight="1">
      <c r="A47" s="340"/>
      <c r="B47" s="340"/>
      <c r="C47" s="340"/>
      <c r="D47" s="340"/>
      <c r="E47" s="340"/>
      <c r="F47" s="340"/>
      <c r="G47" s="340"/>
      <c r="H47" s="340"/>
      <c r="I47" s="340"/>
      <c r="J47" s="340"/>
      <c r="K47" s="340"/>
      <c r="L47" s="340"/>
      <c r="M47" s="340"/>
      <c r="N47" s="340"/>
      <c r="O47" s="340"/>
      <c r="P47" s="340"/>
      <c r="Q47" s="340"/>
      <c r="R47" s="340"/>
    </row>
    <row r="48" spans="1:18" ht="12" customHeight="1">
      <c r="A48" s="340"/>
      <c r="B48" s="340"/>
      <c r="C48" s="340"/>
      <c r="D48" s="340"/>
      <c r="E48" s="340"/>
      <c r="F48" s="340"/>
      <c r="G48" s="340"/>
      <c r="H48" s="340"/>
      <c r="I48" s="340"/>
      <c r="J48" s="340"/>
      <c r="K48" s="340"/>
      <c r="L48" s="340"/>
      <c r="M48" s="340"/>
      <c r="N48" s="340"/>
      <c r="O48" s="340"/>
      <c r="P48" s="340"/>
      <c r="Q48" s="340"/>
      <c r="R48" s="340"/>
    </row>
    <row r="49" spans="1:18" ht="12" customHeight="1">
      <c r="A49" s="340"/>
      <c r="B49" s="340"/>
      <c r="C49" s="340"/>
      <c r="D49" s="340"/>
      <c r="E49" s="340"/>
      <c r="F49" s="340"/>
      <c r="G49" s="340"/>
      <c r="H49" s="340"/>
      <c r="I49" s="340"/>
      <c r="J49" s="340"/>
      <c r="K49" s="340"/>
      <c r="L49" s="340"/>
      <c r="M49" s="340"/>
      <c r="N49" s="340"/>
      <c r="O49" s="340"/>
      <c r="P49" s="340"/>
      <c r="Q49" s="340"/>
      <c r="R49" s="340"/>
    </row>
    <row r="50" spans="1:18" ht="12" customHeight="1">
      <c r="A50" s="340"/>
      <c r="B50" s="340"/>
      <c r="C50" s="340"/>
      <c r="D50" s="340"/>
      <c r="E50" s="340"/>
      <c r="F50" s="340"/>
      <c r="G50" s="340"/>
      <c r="H50" s="340"/>
      <c r="I50" s="340"/>
      <c r="J50" s="340"/>
      <c r="K50" s="340"/>
      <c r="L50" s="340"/>
      <c r="M50" s="340"/>
      <c r="N50" s="340"/>
      <c r="O50" s="340"/>
      <c r="P50" s="340"/>
      <c r="Q50" s="340"/>
      <c r="R50" s="340"/>
    </row>
    <row r="51" spans="1:18" ht="12" customHeight="1">
      <c r="A51" s="340"/>
      <c r="B51" s="340"/>
      <c r="C51" s="340"/>
      <c r="D51" s="340"/>
      <c r="E51" s="340"/>
      <c r="F51" s="340"/>
      <c r="G51" s="340"/>
      <c r="H51" s="340"/>
      <c r="I51" s="340"/>
      <c r="J51" s="340"/>
      <c r="K51" s="340"/>
      <c r="L51" s="340"/>
      <c r="M51" s="340"/>
      <c r="N51" s="340"/>
      <c r="O51" s="340"/>
      <c r="P51" s="340"/>
      <c r="Q51" s="340"/>
      <c r="R51" s="340"/>
    </row>
    <row r="52" spans="1:18" ht="12" customHeight="1">
      <c r="A52" s="340"/>
      <c r="B52" s="340"/>
      <c r="C52" s="340"/>
      <c r="D52" s="340"/>
      <c r="E52" s="340"/>
      <c r="F52" s="340"/>
      <c r="G52" s="340"/>
      <c r="H52" s="340"/>
      <c r="I52" s="340"/>
      <c r="J52" s="340"/>
      <c r="K52" s="340"/>
      <c r="L52" s="340"/>
      <c r="M52" s="340"/>
      <c r="N52" s="340"/>
      <c r="O52" s="340"/>
      <c r="P52" s="340"/>
      <c r="Q52" s="340"/>
      <c r="R52" s="340"/>
    </row>
    <row r="53" spans="1:18" ht="12" customHeight="1">
      <c r="A53" s="340"/>
      <c r="B53" s="340"/>
      <c r="C53" s="340"/>
      <c r="D53" s="340"/>
      <c r="E53" s="340"/>
      <c r="F53" s="340"/>
      <c r="G53" s="340"/>
      <c r="H53" s="340"/>
      <c r="I53" s="340"/>
      <c r="J53" s="340"/>
      <c r="K53" s="340"/>
      <c r="L53" s="340"/>
      <c r="M53" s="340"/>
      <c r="N53" s="340"/>
      <c r="O53" s="340"/>
      <c r="P53" s="340"/>
      <c r="Q53" s="340"/>
      <c r="R53" s="340"/>
    </row>
    <row r="54" spans="1:18" ht="12" customHeight="1">
      <c r="A54" s="340"/>
      <c r="B54" s="340"/>
      <c r="C54" s="340"/>
      <c r="D54" s="340"/>
      <c r="E54" s="340"/>
      <c r="F54" s="340"/>
      <c r="G54" s="340"/>
      <c r="H54" s="340"/>
      <c r="I54" s="340"/>
      <c r="J54" s="340"/>
      <c r="K54" s="340"/>
      <c r="L54" s="340"/>
      <c r="M54" s="340"/>
      <c r="N54" s="340"/>
      <c r="O54" s="340"/>
      <c r="P54" s="340"/>
      <c r="Q54" s="340"/>
      <c r="R54" s="340"/>
    </row>
    <row r="55" spans="1:18" ht="12" customHeight="1">
      <c r="A55" s="340"/>
      <c r="B55" s="340"/>
      <c r="C55" s="340"/>
      <c r="D55" s="340"/>
      <c r="E55" s="340"/>
      <c r="F55" s="340"/>
      <c r="G55" s="340"/>
      <c r="H55" s="340"/>
      <c r="I55" s="340"/>
      <c r="J55" s="340"/>
      <c r="K55" s="340"/>
      <c r="L55" s="340"/>
      <c r="M55" s="340"/>
      <c r="N55" s="340"/>
      <c r="O55" s="340"/>
      <c r="P55" s="340"/>
      <c r="Q55" s="340"/>
      <c r="R55" s="340"/>
    </row>
    <row r="56" spans="1:18" ht="12" customHeight="1">
      <c r="A56" s="340"/>
      <c r="B56" s="340"/>
      <c r="C56" s="340"/>
      <c r="D56" s="340"/>
      <c r="E56" s="340"/>
      <c r="F56" s="340"/>
      <c r="G56" s="340"/>
      <c r="H56" s="340"/>
      <c r="I56" s="340"/>
      <c r="J56" s="340"/>
      <c r="K56" s="340"/>
      <c r="L56" s="340"/>
      <c r="M56" s="340"/>
      <c r="N56" s="340"/>
      <c r="O56" s="340"/>
      <c r="P56" s="340"/>
      <c r="Q56" s="340"/>
      <c r="R56" s="340"/>
    </row>
    <row r="57" spans="1:18" ht="12" customHeight="1">
      <c r="A57" s="340"/>
      <c r="B57" s="340"/>
      <c r="C57" s="340"/>
      <c r="D57" s="340"/>
      <c r="E57" s="340"/>
      <c r="F57" s="340"/>
      <c r="G57" s="340"/>
      <c r="H57" s="340"/>
      <c r="I57" s="340"/>
      <c r="J57" s="340"/>
      <c r="K57" s="340"/>
      <c r="L57" s="340"/>
      <c r="M57" s="340"/>
      <c r="N57" s="340"/>
      <c r="O57" s="340"/>
      <c r="P57" s="340"/>
      <c r="Q57" s="340"/>
      <c r="R57" s="340"/>
    </row>
    <row r="58" spans="1:18" ht="12" customHeight="1">
      <c r="A58" s="340"/>
      <c r="B58" s="340"/>
      <c r="C58" s="340"/>
      <c r="D58" s="340"/>
      <c r="E58" s="340"/>
      <c r="F58" s="340"/>
      <c r="G58" s="340"/>
      <c r="H58" s="340"/>
      <c r="I58" s="340"/>
      <c r="J58" s="340"/>
      <c r="K58" s="340"/>
      <c r="L58" s="340"/>
      <c r="M58" s="340"/>
      <c r="N58" s="340"/>
      <c r="O58" s="340"/>
      <c r="P58" s="340"/>
      <c r="Q58" s="340"/>
      <c r="R58" s="340"/>
    </row>
    <row r="59" spans="1:18" ht="12" customHeight="1">
      <c r="A59" s="340"/>
      <c r="B59" s="340"/>
      <c r="C59" s="340"/>
      <c r="D59" s="340"/>
      <c r="E59" s="340"/>
      <c r="F59" s="340"/>
      <c r="G59" s="340"/>
      <c r="H59" s="340"/>
      <c r="I59" s="340"/>
      <c r="J59" s="340"/>
      <c r="K59" s="340"/>
      <c r="L59" s="340"/>
      <c r="M59" s="340"/>
      <c r="N59" s="340"/>
      <c r="O59" s="340"/>
      <c r="P59" s="340"/>
      <c r="Q59" s="340"/>
      <c r="R59" s="340"/>
    </row>
    <row r="60" spans="1:18" ht="12" customHeight="1">
      <c r="A60" s="340"/>
      <c r="B60" s="340"/>
      <c r="C60" s="340"/>
      <c r="D60" s="340"/>
      <c r="E60" s="340"/>
      <c r="F60" s="340"/>
      <c r="G60" s="340"/>
      <c r="H60" s="340"/>
      <c r="I60" s="340"/>
      <c r="J60" s="340"/>
      <c r="K60" s="340"/>
      <c r="L60" s="340"/>
      <c r="M60" s="340"/>
      <c r="N60" s="340"/>
      <c r="O60" s="340"/>
      <c r="P60" s="340"/>
      <c r="Q60" s="340"/>
      <c r="R60" s="340"/>
    </row>
    <row r="61" spans="1:18" ht="12" customHeight="1">
      <c r="A61" s="340"/>
      <c r="B61" s="340"/>
      <c r="C61" s="340"/>
      <c r="D61" s="340"/>
      <c r="E61" s="340"/>
      <c r="F61" s="340"/>
      <c r="G61" s="340"/>
      <c r="H61" s="340"/>
      <c r="I61" s="340"/>
      <c r="J61" s="340"/>
      <c r="K61" s="340"/>
      <c r="L61" s="340"/>
      <c r="M61" s="340"/>
      <c r="N61" s="340"/>
      <c r="O61" s="340"/>
      <c r="P61" s="340"/>
      <c r="Q61" s="340"/>
      <c r="R61" s="340"/>
    </row>
    <row r="62" spans="1:18" ht="12" customHeight="1">
      <c r="A62" s="340"/>
      <c r="B62" s="340"/>
      <c r="C62" s="340"/>
      <c r="D62" s="340"/>
      <c r="E62" s="340"/>
      <c r="F62" s="340"/>
      <c r="G62" s="340"/>
      <c r="H62" s="340"/>
      <c r="I62" s="340"/>
      <c r="J62" s="340"/>
      <c r="K62" s="340"/>
      <c r="L62" s="340"/>
      <c r="M62" s="340"/>
      <c r="N62" s="340"/>
      <c r="O62" s="340"/>
      <c r="P62" s="340"/>
      <c r="Q62" s="340"/>
      <c r="R62" s="340"/>
    </row>
    <row r="63" spans="1:18" ht="12" customHeight="1">
      <c r="A63" s="340"/>
      <c r="B63" s="340"/>
      <c r="C63" s="340"/>
      <c r="D63" s="340"/>
      <c r="E63" s="340"/>
      <c r="F63" s="340"/>
      <c r="G63" s="340"/>
      <c r="H63" s="340"/>
      <c r="I63" s="340"/>
      <c r="J63" s="340"/>
      <c r="K63" s="340"/>
      <c r="L63" s="340"/>
      <c r="M63" s="340"/>
      <c r="N63" s="340"/>
      <c r="O63" s="340"/>
      <c r="P63" s="340"/>
      <c r="Q63" s="340"/>
      <c r="R63" s="340"/>
    </row>
    <row r="64" spans="1:18" ht="12" customHeight="1">
      <c r="A64" s="340"/>
      <c r="B64" s="340"/>
      <c r="C64" s="340"/>
      <c r="D64" s="340"/>
      <c r="E64" s="340"/>
      <c r="F64" s="340"/>
      <c r="G64" s="340"/>
      <c r="H64" s="340"/>
      <c r="I64" s="340"/>
      <c r="J64" s="340"/>
      <c r="K64" s="340"/>
      <c r="L64" s="340"/>
      <c r="M64" s="340"/>
      <c r="N64" s="340"/>
      <c r="O64" s="340"/>
      <c r="P64" s="340"/>
      <c r="Q64" s="340"/>
      <c r="R64" s="340"/>
    </row>
    <row r="65" spans="1:18" ht="12" customHeight="1">
      <c r="A65" s="340"/>
      <c r="B65" s="340"/>
      <c r="C65" s="340"/>
      <c r="D65" s="340"/>
      <c r="E65" s="340"/>
      <c r="F65" s="340"/>
      <c r="G65" s="340"/>
      <c r="H65" s="340"/>
      <c r="I65" s="340"/>
      <c r="J65" s="340"/>
      <c r="K65" s="340"/>
      <c r="L65" s="340"/>
      <c r="M65" s="340"/>
      <c r="N65" s="340"/>
      <c r="O65" s="340"/>
      <c r="P65" s="340"/>
      <c r="Q65" s="340"/>
      <c r="R65" s="340"/>
    </row>
    <row r="66" spans="1:18" ht="12" customHeight="1">
      <c r="A66" s="340"/>
      <c r="B66" s="340"/>
      <c r="C66" s="340"/>
      <c r="D66" s="340"/>
      <c r="E66" s="340"/>
      <c r="F66" s="340"/>
      <c r="G66" s="340"/>
      <c r="H66" s="340"/>
      <c r="I66" s="340"/>
      <c r="J66" s="340"/>
      <c r="K66" s="340"/>
      <c r="L66" s="340"/>
      <c r="M66" s="340"/>
      <c r="N66" s="340"/>
      <c r="O66" s="340"/>
      <c r="P66" s="340"/>
      <c r="Q66" s="340"/>
      <c r="R66" s="340"/>
    </row>
    <row r="67" spans="1:18" ht="12" customHeight="1">
      <c r="A67" s="340"/>
      <c r="B67" s="340"/>
      <c r="C67" s="340"/>
      <c r="D67" s="340"/>
      <c r="E67" s="340"/>
      <c r="F67" s="340"/>
      <c r="G67" s="340"/>
      <c r="H67" s="340"/>
      <c r="I67" s="340"/>
      <c r="J67" s="340"/>
      <c r="K67" s="340"/>
      <c r="L67" s="340"/>
      <c r="M67" s="340"/>
      <c r="N67" s="340"/>
      <c r="O67" s="340"/>
      <c r="P67" s="340"/>
      <c r="Q67" s="340"/>
      <c r="R67" s="340"/>
    </row>
    <row r="68" spans="1:18" ht="12" customHeight="1">
      <c r="A68" s="340"/>
      <c r="B68" s="340"/>
      <c r="C68" s="340"/>
      <c r="D68" s="340"/>
      <c r="E68" s="340"/>
      <c r="F68" s="340"/>
      <c r="G68" s="340"/>
      <c r="H68" s="340"/>
      <c r="I68" s="340"/>
      <c r="J68" s="340"/>
      <c r="K68" s="340"/>
      <c r="L68" s="340"/>
      <c r="M68" s="340"/>
      <c r="N68" s="340"/>
      <c r="O68" s="340"/>
      <c r="P68" s="340"/>
      <c r="Q68" s="340"/>
      <c r="R68" s="340"/>
    </row>
    <row r="69" spans="1:18" ht="12" customHeight="1">
      <c r="A69" s="340"/>
      <c r="B69" s="340"/>
      <c r="C69" s="340"/>
      <c r="D69" s="340"/>
      <c r="E69" s="340"/>
      <c r="F69" s="340"/>
      <c r="G69" s="340"/>
      <c r="H69" s="340"/>
      <c r="I69" s="340"/>
      <c r="J69" s="340"/>
      <c r="K69" s="340"/>
      <c r="L69" s="340"/>
      <c r="M69" s="340"/>
      <c r="N69" s="340"/>
      <c r="O69" s="340"/>
      <c r="P69" s="340"/>
      <c r="Q69" s="340"/>
      <c r="R69" s="340"/>
    </row>
    <row r="70" spans="1:18" ht="12" customHeight="1">
      <c r="A70" s="340"/>
      <c r="B70" s="340"/>
      <c r="C70" s="340"/>
      <c r="D70" s="340"/>
      <c r="E70" s="340"/>
      <c r="F70" s="340"/>
      <c r="G70" s="340"/>
      <c r="H70" s="340"/>
      <c r="I70" s="340"/>
      <c r="J70" s="340"/>
      <c r="K70" s="340"/>
      <c r="L70" s="340"/>
      <c r="M70" s="340"/>
      <c r="N70" s="340"/>
      <c r="O70" s="340"/>
      <c r="P70" s="340"/>
      <c r="Q70" s="340"/>
      <c r="R70" s="340"/>
    </row>
    <row r="71" spans="1:18" ht="12" customHeight="1">
      <c r="A71" s="340"/>
      <c r="B71" s="340"/>
      <c r="C71" s="340"/>
      <c r="D71" s="340"/>
      <c r="E71" s="340"/>
      <c r="F71" s="340"/>
      <c r="G71" s="340"/>
      <c r="H71" s="340"/>
      <c r="I71" s="340"/>
      <c r="J71" s="340"/>
      <c r="K71" s="340"/>
      <c r="L71" s="340"/>
      <c r="M71" s="340"/>
      <c r="N71" s="340"/>
      <c r="O71" s="340"/>
      <c r="P71" s="340"/>
      <c r="Q71" s="340"/>
      <c r="R71" s="340"/>
    </row>
    <row r="72" spans="1:18" ht="12" customHeight="1">
      <c r="A72" s="340"/>
      <c r="B72" s="340"/>
      <c r="C72" s="340"/>
      <c r="D72" s="340"/>
      <c r="E72" s="340"/>
      <c r="F72" s="340"/>
      <c r="G72" s="340"/>
      <c r="H72" s="340"/>
      <c r="I72" s="340"/>
      <c r="J72" s="340"/>
      <c r="K72" s="340"/>
      <c r="L72" s="340"/>
      <c r="M72" s="340"/>
      <c r="N72" s="340"/>
      <c r="O72" s="340"/>
      <c r="P72" s="340"/>
      <c r="Q72" s="340"/>
      <c r="R72" s="340"/>
    </row>
    <row r="73" spans="1:18" ht="12" customHeight="1">
      <c r="A73" s="340"/>
      <c r="B73" s="340"/>
      <c r="C73" s="340"/>
      <c r="D73" s="340"/>
      <c r="E73" s="340"/>
      <c r="F73" s="340"/>
      <c r="G73" s="340"/>
      <c r="H73" s="340"/>
      <c r="I73" s="340"/>
      <c r="J73" s="340"/>
      <c r="K73" s="340"/>
      <c r="L73" s="340"/>
      <c r="M73" s="340"/>
      <c r="N73" s="340"/>
      <c r="O73" s="340"/>
      <c r="P73" s="340"/>
      <c r="Q73" s="340"/>
      <c r="R73" s="340"/>
    </row>
    <row r="74" spans="1:18" ht="12" customHeight="1">
      <c r="A74" s="340"/>
      <c r="B74" s="340"/>
      <c r="C74" s="340"/>
      <c r="D74" s="340"/>
      <c r="E74" s="340"/>
      <c r="F74" s="340"/>
      <c r="G74" s="340"/>
      <c r="H74" s="340"/>
      <c r="I74" s="340"/>
      <c r="J74" s="340"/>
      <c r="K74" s="340"/>
      <c r="L74" s="340"/>
      <c r="M74" s="340"/>
      <c r="N74" s="340"/>
      <c r="O74" s="340"/>
      <c r="P74" s="340"/>
      <c r="Q74" s="340"/>
      <c r="R74" s="340"/>
    </row>
    <row r="75" spans="1:18" ht="12" customHeight="1">
      <c r="A75" s="340"/>
      <c r="B75" s="340"/>
      <c r="C75" s="340"/>
      <c r="D75" s="340"/>
      <c r="E75" s="340"/>
      <c r="F75" s="340"/>
      <c r="G75" s="340"/>
      <c r="H75" s="340"/>
      <c r="I75" s="340"/>
      <c r="J75" s="340"/>
      <c r="K75" s="340"/>
      <c r="L75" s="340"/>
      <c r="M75" s="340"/>
      <c r="N75" s="340"/>
      <c r="O75" s="340"/>
      <c r="P75" s="340"/>
      <c r="Q75" s="340"/>
      <c r="R75" s="340"/>
    </row>
    <row r="76" spans="1:18" ht="12" customHeight="1">
      <c r="A76" s="340"/>
      <c r="B76" s="340"/>
      <c r="C76" s="340"/>
      <c r="D76" s="340"/>
      <c r="E76" s="340"/>
      <c r="F76" s="340"/>
      <c r="G76" s="340"/>
      <c r="H76" s="340"/>
      <c r="I76" s="340"/>
      <c r="J76" s="340"/>
      <c r="K76" s="340"/>
      <c r="L76" s="340"/>
      <c r="M76" s="340"/>
      <c r="N76" s="340"/>
      <c r="O76" s="340"/>
      <c r="P76" s="340"/>
      <c r="Q76" s="340"/>
      <c r="R76" s="340"/>
    </row>
    <row r="77" spans="1:18" ht="12" customHeight="1">
      <c r="A77" s="340"/>
      <c r="B77" s="340"/>
      <c r="C77" s="340"/>
      <c r="D77" s="340"/>
      <c r="E77" s="340"/>
      <c r="F77" s="340"/>
      <c r="G77" s="340"/>
      <c r="H77" s="340"/>
      <c r="I77" s="340"/>
      <c r="J77" s="340"/>
      <c r="K77" s="340"/>
      <c r="L77" s="340"/>
      <c r="M77" s="340"/>
      <c r="N77" s="340"/>
      <c r="O77" s="340"/>
      <c r="P77" s="340"/>
      <c r="Q77" s="340"/>
      <c r="R77" s="340"/>
    </row>
    <row r="78" spans="1:18" ht="12" customHeight="1">
      <c r="A78" s="340"/>
      <c r="B78" s="340"/>
      <c r="C78" s="340"/>
      <c r="D78" s="340"/>
      <c r="E78" s="340"/>
      <c r="F78" s="340"/>
      <c r="G78" s="340"/>
      <c r="H78" s="340"/>
      <c r="I78" s="340"/>
      <c r="J78" s="340"/>
      <c r="K78" s="340"/>
      <c r="L78" s="340"/>
      <c r="M78" s="340"/>
      <c r="N78" s="340"/>
      <c r="O78" s="340"/>
      <c r="P78" s="340"/>
      <c r="Q78" s="340"/>
      <c r="R78" s="340"/>
    </row>
    <row r="79" spans="1:18" ht="12" customHeight="1">
      <c r="A79" s="340"/>
      <c r="B79" s="340"/>
      <c r="C79" s="340"/>
      <c r="D79" s="340"/>
      <c r="E79" s="340"/>
      <c r="F79" s="340"/>
      <c r="G79" s="340"/>
      <c r="H79" s="340"/>
      <c r="I79" s="340"/>
      <c r="J79" s="340"/>
      <c r="K79" s="340"/>
      <c r="L79" s="340"/>
      <c r="M79" s="340"/>
      <c r="N79" s="340"/>
      <c r="O79" s="340"/>
      <c r="P79" s="340"/>
      <c r="Q79" s="340"/>
      <c r="R79" s="340"/>
    </row>
    <row r="80" spans="1:18" ht="12" customHeight="1">
      <c r="A80" s="340"/>
      <c r="B80" s="340"/>
      <c r="C80" s="340"/>
      <c r="D80" s="340"/>
      <c r="E80" s="340"/>
      <c r="F80" s="340"/>
      <c r="G80" s="340"/>
      <c r="H80" s="340"/>
      <c r="I80" s="340"/>
      <c r="J80" s="340"/>
      <c r="K80" s="340"/>
      <c r="L80" s="340"/>
      <c r="M80" s="340"/>
      <c r="N80" s="340"/>
      <c r="O80" s="340"/>
      <c r="P80" s="340"/>
      <c r="Q80" s="340"/>
      <c r="R80" s="340"/>
    </row>
    <row r="81" spans="1:18" ht="12" customHeight="1">
      <c r="A81" s="340"/>
      <c r="B81" s="340"/>
      <c r="C81" s="340"/>
      <c r="D81" s="340"/>
      <c r="E81" s="340"/>
      <c r="F81" s="340"/>
      <c r="G81" s="340"/>
      <c r="H81" s="340"/>
      <c r="I81" s="340"/>
      <c r="J81" s="340"/>
      <c r="K81" s="340"/>
      <c r="L81" s="340"/>
      <c r="M81" s="340"/>
      <c r="N81" s="340"/>
      <c r="O81" s="340"/>
      <c r="P81" s="340"/>
      <c r="Q81" s="340"/>
      <c r="R81" s="340"/>
    </row>
  </sheetData>
  <mergeCells count="13">
    <mergeCell ref="E7:E8"/>
    <mergeCell ref="F7:F8"/>
    <mergeCell ref="H7:J7"/>
    <mergeCell ref="R7:T7"/>
    <mergeCell ref="A22:G22"/>
    <mergeCell ref="G7:G8"/>
    <mergeCell ref="K7:M7"/>
    <mergeCell ref="N7:Q7"/>
    <mergeCell ref="A20:B20"/>
    <mergeCell ref="A7:A8"/>
    <mergeCell ref="B7:B8"/>
    <mergeCell ref="C7:C8"/>
    <mergeCell ref="D7:D8"/>
  </mergeCells>
  <phoneticPr fontId="5" type="noConversion"/>
  <printOptions horizontalCentered="1"/>
  <pageMargins left="0.31496062992125984" right="0.31496062992125984" top="0.74803149606299213" bottom="0.74803149606299213" header="0.31496062992125984" footer="0.31496062992125984"/>
  <pageSetup paperSize="9" scale="73" fitToHeight="0" orientation="landscape" blackAndWhite="1" verticalDpi="1200" r:id="rId1"/>
  <headerFooter alignWithMargins="0"/>
  <legacyDrawingHF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rgb="FF0070C0"/>
    <pageSetUpPr fitToPage="1"/>
  </sheetPr>
  <dimension ref="A1:K18"/>
  <sheetViews>
    <sheetView showZeros="0" view="pageBreakPreview" zoomScaleSheetLayoutView="100" workbookViewId="0">
      <selection activeCell="J10" sqref="J10"/>
    </sheetView>
  </sheetViews>
  <sheetFormatPr defaultColWidth="9.140625" defaultRowHeight="12" customHeight="1"/>
  <cols>
    <col min="1" max="1" width="25.7109375" style="322" customWidth="1"/>
    <col min="2" max="10" width="12.7109375" style="322" customWidth="1"/>
    <col min="11" max="11" width="18" style="322" customWidth="1"/>
    <col min="12" max="16384" width="9.140625" style="322"/>
  </cols>
  <sheetData>
    <row r="1" spans="1:11" s="640" customFormat="1" ht="15" customHeight="1">
      <c r="A1" s="2691" t="str">
        <f>HYPERLINK("#资产表审定!A1","返回资产表审定")</f>
        <v>返回资产表审定</v>
      </c>
      <c r="B1" s="2692" t="str">
        <f>HYPERLINK("#资产表原报!A1","返回资产表原报")</f>
        <v>返回资产表原报</v>
      </c>
    </row>
    <row r="2" spans="1:11" s="675" customFormat="1" ht="30" customHeight="1">
      <c r="A2" s="652" t="s">
        <v>2137</v>
      </c>
      <c r="B2" s="674"/>
      <c r="C2" s="674"/>
      <c r="D2" s="674"/>
      <c r="E2" s="674"/>
      <c r="F2" s="674"/>
      <c r="G2" s="674"/>
      <c r="H2" s="674"/>
      <c r="I2" s="674"/>
      <c r="J2" s="674"/>
      <c r="K2" s="674"/>
    </row>
    <row r="3" spans="1:11" s="664" customFormat="1" ht="11.25">
      <c r="A3" s="985"/>
      <c r="B3" s="985"/>
      <c r="C3" s="985"/>
      <c r="D3" s="985"/>
      <c r="E3" s="1221"/>
      <c r="F3" s="1221"/>
      <c r="G3" s="957"/>
      <c r="H3" s="985"/>
      <c r="I3" s="985"/>
      <c r="J3" s="985"/>
      <c r="K3" s="944" t="s">
        <v>60</v>
      </c>
    </row>
    <row r="4" spans="1:11" s="958" customFormat="1">
      <c r="A4" s="1155" t="str">
        <f>"客户："&amp;表头!C3</f>
        <v>客户：</v>
      </c>
      <c r="B4" s="955"/>
      <c r="C4" s="955"/>
      <c r="D4" s="955"/>
      <c r="E4" s="2001" t="str">
        <f>"编制人员："&amp;表头!$C$6</f>
        <v>编制人员：</v>
      </c>
      <c r="F4" s="2001"/>
      <c r="G4" s="955">
        <v>0</v>
      </c>
      <c r="H4" s="957"/>
      <c r="I4" s="957"/>
      <c r="J4" s="957" t="s">
        <v>1460</v>
      </c>
      <c r="K4" s="2073" t="s">
        <v>2138</v>
      </c>
    </row>
    <row r="5" spans="1:11" s="958" customFormat="1" ht="11.25">
      <c r="A5" s="1155" t="str">
        <f>"报表截止日："&amp;TEXT(表头!C4,"yyyy-mm-dd")</f>
        <v>报表截止日：2019-12-31</v>
      </c>
      <c r="B5" s="955"/>
      <c r="C5" s="955"/>
      <c r="D5" s="955"/>
      <c r="E5" s="2001" t="str">
        <f>"会计主管："&amp;表头!$C$7</f>
        <v>会计主管：</v>
      </c>
      <c r="F5" s="2001"/>
      <c r="G5" s="955">
        <v>0</v>
      </c>
      <c r="H5" s="957"/>
      <c r="I5" s="957"/>
      <c r="J5" s="957" t="s">
        <v>1461</v>
      </c>
      <c r="K5" s="955"/>
    </row>
    <row r="6" spans="1:11" s="301" customFormat="1" ht="8.1" customHeight="1" thickBot="1">
      <c r="A6" s="16"/>
      <c r="B6" s="16"/>
      <c r="C6" s="16"/>
      <c r="D6" s="16"/>
      <c r="E6" s="16"/>
      <c r="F6" s="16"/>
      <c r="G6" s="16"/>
      <c r="H6" s="16"/>
      <c r="I6" s="16"/>
      <c r="J6" s="16"/>
      <c r="K6" s="16"/>
    </row>
    <row r="7" spans="1:11" s="327" customFormat="1" ht="15" customHeight="1">
      <c r="A7" s="2909" t="s">
        <v>138</v>
      </c>
      <c r="B7" s="3006" t="s">
        <v>2219</v>
      </c>
      <c r="C7" s="3007"/>
      <c r="D7" s="3008"/>
      <c r="E7" s="3004" t="s">
        <v>290</v>
      </c>
      <c r="F7" s="3004"/>
      <c r="G7" s="3004" t="s">
        <v>291</v>
      </c>
      <c r="H7" s="3006" t="s">
        <v>2216</v>
      </c>
      <c r="I7" s="3007"/>
      <c r="J7" s="3008"/>
      <c r="K7" s="2913" t="s">
        <v>7</v>
      </c>
    </row>
    <row r="8" spans="1:11" s="327" customFormat="1" ht="15" customHeight="1">
      <c r="A8" s="2910"/>
      <c r="B8" s="2110" t="s">
        <v>2282</v>
      </c>
      <c r="C8" s="2110" t="s">
        <v>989</v>
      </c>
      <c r="D8" s="2110" t="s">
        <v>979</v>
      </c>
      <c r="E8" s="2119" t="s">
        <v>320</v>
      </c>
      <c r="F8" s="2119" t="s">
        <v>321</v>
      </c>
      <c r="G8" s="3005"/>
      <c r="H8" s="2110" t="s">
        <v>2287</v>
      </c>
      <c r="I8" s="2110" t="s">
        <v>986</v>
      </c>
      <c r="J8" s="2110" t="s">
        <v>987</v>
      </c>
      <c r="K8" s="2914"/>
    </row>
    <row r="9" spans="1:11" ht="15" customHeight="1">
      <c r="A9" s="1450"/>
      <c r="B9" s="888"/>
      <c r="C9" s="1209"/>
      <c r="D9" s="1210">
        <f>B9+C9</f>
        <v>0</v>
      </c>
      <c r="E9" s="888"/>
      <c r="F9" s="888"/>
      <c r="G9" s="888"/>
      <c r="H9" s="67">
        <f>B9+E9+F9-G9</f>
        <v>0</v>
      </c>
      <c r="I9" s="1209"/>
      <c r="J9" s="67">
        <f>H9+I9</f>
        <v>0</v>
      </c>
      <c r="K9" s="1484"/>
    </row>
    <row r="10" spans="1:11" ht="15" customHeight="1">
      <c r="A10" s="1450"/>
      <c r="B10" s="888"/>
      <c r="C10" s="1209"/>
      <c r="D10" s="1210">
        <f>B10+C10</f>
        <v>0</v>
      </c>
      <c r="E10" s="888"/>
      <c r="F10" s="888"/>
      <c r="G10" s="888"/>
      <c r="H10" s="67">
        <f>B10+E10+F10-G10</f>
        <v>0</v>
      </c>
      <c r="I10" s="1209"/>
      <c r="J10" s="67">
        <f>H10+I10</f>
        <v>0</v>
      </c>
      <c r="K10" s="1484"/>
    </row>
    <row r="11" spans="1:11" ht="15" customHeight="1">
      <c r="A11" s="1450"/>
      <c r="B11" s="888"/>
      <c r="C11" s="1209"/>
      <c r="D11" s="1210">
        <f>B11+C11</f>
        <v>0</v>
      </c>
      <c r="E11" s="888"/>
      <c r="F11" s="888"/>
      <c r="G11" s="888"/>
      <c r="H11" s="67">
        <f>B11+E11+F11-G11</f>
        <v>0</v>
      </c>
      <c r="I11" s="1209"/>
      <c r="J11" s="67">
        <f>H11+I11</f>
        <v>0</v>
      </c>
      <c r="K11" s="1484"/>
    </row>
    <row r="12" spans="1:11" ht="15" customHeight="1">
      <c r="A12" s="1450"/>
      <c r="B12" s="888"/>
      <c r="C12" s="1209"/>
      <c r="D12" s="1210">
        <f>B12+C12</f>
        <v>0</v>
      </c>
      <c r="E12" s="888"/>
      <c r="F12" s="888"/>
      <c r="G12" s="888"/>
      <c r="H12" s="67">
        <f>B12+E12+F12-G12</f>
        <v>0</v>
      </c>
      <c r="I12" s="1209"/>
      <c r="J12" s="67">
        <f>H12+I12</f>
        <v>0</v>
      </c>
      <c r="K12" s="1484"/>
    </row>
    <row r="13" spans="1:11" ht="15" customHeight="1">
      <c r="A13" s="1450"/>
      <c r="B13" s="888"/>
      <c r="C13" s="1209"/>
      <c r="D13" s="1210">
        <f>B13+C13</f>
        <v>0</v>
      </c>
      <c r="E13" s="888"/>
      <c r="F13" s="888"/>
      <c r="G13" s="888"/>
      <c r="H13" s="67">
        <f>B13+E13+F13-G13</f>
        <v>0</v>
      </c>
      <c r="I13" s="1209"/>
      <c r="J13" s="67">
        <f>H13+I13</f>
        <v>0</v>
      </c>
      <c r="K13" s="1484"/>
    </row>
    <row r="14" spans="1:11" ht="15" customHeight="1">
      <c r="A14" s="2364"/>
      <c r="B14" s="67"/>
      <c r="C14" s="67"/>
      <c r="D14" s="67"/>
      <c r="E14" s="67"/>
      <c r="F14" s="67"/>
      <c r="G14" s="67"/>
      <c r="H14" s="67"/>
      <c r="I14" s="67"/>
      <c r="J14" s="67"/>
      <c r="K14" s="1485"/>
    </row>
    <row r="15" spans="1:11" ht="15" customHeight="1" thickBot="1">
      <c r="A15" s="2108" t="s">
        <v>1192</v>
      </c>
      <c r="B15" s="1480">
        <f t="shared" ref="B15:G15" si="0">SUM(B9:B14)</f>
        <v>0</v>
      </c>
      <c r="C15" s="1480">
        <f t="shared" si="0"/>
        <v>0</v>
      </c>
      <c r="D15" s="1480">
        <f t="shared" si="0"/>
        <v>0</v>
      </c>
      <c r="E15" s="1480">
        <f t="shared" si="0"/>
        <v>0</v>
      </c>
      <c r="F15" s="1480">
        <f t="shared" si="0"/>
        <v>0</v>
      </c>
      <c r="G15" s="1480">
        <f t="shared" si="0"/>
        <v>0</v>
      </c>
      <c r="H15" s="1480">
        <f>SUM(H9:H14)</f>
        <v>0</v>
      </c>
      <c r="I15" s="1480">
        <f>SUM(I9:I14)</f>
        <v>0</v>
      </c>
      <c r="J15" s="1480">
        <f>SUM(J9:J14)</f>
        <v>0</v>
      </c>
      <c r="K15" s="1486"/>
    </row>
    <row r="16" spans="1:11" ht="15" customHeight="1">
      <c r="A16" s="322" t="s">
        <v>178</v>
      </c>
    </row>
    <row r="17" spans="1:1" ht="15" customHeight="1">
      <c r="A17" s="322" t="s">
        <v>257</v>
      </c>
    </row>
    <row r="18" spans="1:1" ht="15" customHeight="1">
      <c r="A18" s="322" t="s">
        <v>258</v>
      </c>
    </row>
  </sheetData>
  <mergeCells count="6">
    <mergeCell ref="K7:K8"/>
    <mergeCell ref="A7:A8"/>
    <mergeCell ref="B7:D7"/>
    <mergeCell ref="E7:F7"/>
    <mergeCell ref="G7:G8"/>
    <mergeCell ref="H7:J7"/>
  </mergeCells>
  <phoneticPr fontId="5" type="noConversion"/>
  <printOptions horizontalCentered="1"/>
  <pageMargins left="0.70866141732283472" right="0.70866141732283472" top="0.74803149606299213" bottom="0.74803149606299213" header="0.31496062992125984" footer="0.31496062992125984"/>
  <pageSetup paperSize="9" scale="92" fitToHeight="0" orientation="landscape" blackAndWhite="1" verticalDpi="1200" r:id="rId1"/>
  <headerFooter alignWithMargins="0"/>
  <legacyDrawingHF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tabColor rgb="FF0070C0"/>
    <pageSetUpPr fitToPage="1"/>
  </sheetPr>
  <dimension ref="A1:J28"/>
  <sheetViews>
    <sheetView showZeros="0" view="pageBreakPreview" zoomScaleSheetLayoutView="100" workbookViewId="0">
      <selection activeCell="I23" sqref="I23"/>
    </sheetView>
  </sheetViews>
  <sheetFormatPr defaultColWidth="9.140625" defaultRowHeight="12" customHeight="1"/>
  <cols>
    <col min="1" max="1" width="18.42578125" style="322" customWidth="1"/>
    <col min="2" max="2" width="24.140625" style="322" customWidth="1"/>
    <col min="3" max="8" width="12.7109375" style="322" customWidth="1"/>
    <col min="9" max="9" width="10.85546875" style="501" customWidth="1"/>
    <col min="10" max="10" width="11.42578125" style="501" customWidth="1"/>
    <col min="11" max="16384" width="9.140625" style="322"/>
  </cols>
  <sheetData>
    <row r="1" spans="1:10" s="640" customFormat="1" ht="15" customHeight="1">
      <c r="A1" s="2691" t="str">
        <f>HYPERLINK("#资产表审定!A1","返回资产表审定")</f>
        <v>返回资产表审定</v>
      </c>
      <c r="B1" s="2692" t="str">
        <f>HYPERLINK("#资产表原报!A1","返回资产表原报")</f>
        <v>返回资产表原报</v>
      </c>
      <c r="I1" s="641"/>
      <c r="J1" s="641"/>
    </row>
    <row r="2" spans="1:10" s="324" customFormat="1" ht="30" customHeight="1">
      <c r="A2" s="3024" t="s">
        <v>1260</v>
      </c>
      <c r="B2" s="3024"/>
      <c r="C2" s="3024"/>
      <c r="D2" s="3024"/>
      <c r="E2" s="3024"/>
      <c r="F2" s="3024"/>
      <c r="G2" s="3024"/>
      <c r="H2" s="3024"/>
      <c r="I2" s="3024"/>
      <c r="J2" s="3024"/>
    </row>
    <row r="3" spans="1:10" s="664" customFormat="1" ht="11.25">
      <c r="A3" s="1511"/>
      <c r="B3" s="1221"/>
      <c r="C3" s="1221"/>
      <c r="D3" s="1221"/>
      <c r="E3" s="1221"/>
      <c r="F3" s="1221"/>
      <c r="G3" s="1514"/>
      <c r="H3" s="944"/>
      <c r="I3" s="1514"/>
      <c r="J3" s="944" t="str">
        <f>"单位："&amp;表头!$C$5</f>
        <v>单位：人民币元</v>
      </c>
    </row>
    <row r="4" spans="1:10" s="958" customFormat="1">
      <c r="A4" s="945" t="str">
        <f>"客户："&amp;表头!C3</f>
        <v>客户：</v>
      </c>
      <c r="B4" s="1221"/>
      <c r="C4" s="948"/>
      <c r="D4" s="948"/>
      <c r="E4" s="948" t="str">
        <f>"编制人员："&amp;表头!$C$6</f>
        <v>编制人员：</v>
      </c>
      <c r="F4" s="1221"/>
      <c r="G4" s="1512"/>
      <c r="H4" s="1514"/>
      <c r="I4" s="1512" t="s">
        <v>1460</v>
      </c>
      <c r="J4" s="2072" t="s">
        <v>2056</v>
      </c>
    </row>
    <row r="5" spans="1:10" s="958" customFormat="1" ht="11.25">
      <c r="A5" s="1155" t="str">
        <f>"报表截止日："&amp;TEXT(表头!C4,"yyyy-mm-dd")</f>
        <v>报表截止日：2019-12-31</v>
      </c>
      <c r="B5" s="1221"/>
      <c r="C5" s="948"/>
      <c r="D5" s="948"/>
      <c r="E5" s="948" t="str">
        <f>"会计主管："&amp;表头!$C$7</f>
        <v>会计主管：</v>
      </c>
      <c r="F5" s="1221"/>
      <c r="G5" s="1512"/>
      <c r="H5" s="1514"/>
      <c r="I5" s="1512" t="s">
        <v>1461</v>
      </c>
      <c r="J5" s="1514"/>
    </row>
    <row r="6" spans="1:10" s="664" customFormat="1" ht="8.1" customHeight="1" thickBot="1">
      <c r="A6" s="1515"/>
      <c r="B6" s="1515"/>
      <c r="C6" s="1515"/>
      <c r="D6" s="1515"/>
      <c r="E6" s="1515"/>
      <c r="F6" s="1515"/>
      <c r="G6" s="1515"/>
      <c r="H6" s="1515"/>
      <c r="I6" s="1373"/>
      <c r="J6" s="1373"/>
    </row>
    <row r="7" spans="1:10" s="663" customFormat="1" ht="15" customHeight="1">
      <c r="A7" s="1350" t="s">
        <v>138</v>
      </c>
      <c r="B7" s="1351" t="s">
        <v>1233</v>
      </c>
      <c r="C7" s="1351" t="s">
        <v>1037</v>
      </c>
      <c r="D7" s="1351" t="s">
        <v>1020</v>
      </c>
      <c r="E7" s="1351" t="s">
        <v>1029</v>
      </c>
      <c r="F7" s="1351" t="s">
        <v>136</v>
      </c>
      <c r="G7" s="1351" t="s">
        <v>214</v>
      </c>
      <c r="H7" s="1351" t="s">
        <v>1039</v>
      </c>
      <c r="I7" s="2162" t="s">
        <v>1024</v>
      </c>
      <c r="J7" s="2163" t="s">
        <v>1030</v>
      </c>
    </row>
    <row r="8" spans="1:10" ht="15" customHeight="1">
      <c r="A8" s="1452" t="s">
        <v>1753</v>
      </c>
      <c r="B8" s="1368"/>
      <c r="C8" s="42">
        <f>SUM(C9:C14)</f>
        <v>0</v>
      </c>
      <c r="D8" s="42">
        <f>SUM(D9:D14)</f>
        <v>0</v>
      </c>
      <c r="E8" s="42">
        <f>SUM(E9:E14)</f>
        <v>0</v>
      </c>
      <c r="F8" s="42">
        <f>SUM(F9:F14)</f>
        <v>0</v>
      </c>
      <c r="G8" s="42">
        <f>SUM(G9:G14)</f>
        <v>0</v>
      </c>
      <c r="H8" s="42">
        <f>C8+F8-G8</f>
        <v>0</v>
      </c>
      <c r="I8" s="42">
        <f>SUM(I9:I13)</f>
        <v>0</v>
      </c>
      <c r="J8" s="2437">
        <f>H8+I8</f>
        <v>0</v>
      </c>
    </row>
    <row r="9" spans="1:10" ht="15" customHeight="1">
      <c r="A9" s="2438"/>
      <c r="B9" s="1540"/>
      <c r="C9" s="39"/>
      <c r="D9" s="519"/>
      <c r="E9" s="520">
        <f>C9+D9</f>
        <v>0</v>
      </c>
      <c r="F9" s="39"/>
      <c r="G9" s="39"/>
      <c r="H9" s="42">
        <f>C9+F9-G9</f>
        <v>0</v>
      </c>
      <c r="I9" s="519"/>
      <c r="J9" s="2437">
        <f>H9+I9</f>
        <v>0</v>
      </c>
    </row>
    <row r="10" spans="1:10" ht="15" customHeight="1">
      <c r="A10" s="2438"/>
      <c r="B10" s="1540"/>
      <c r="C10" s="39"/>
      <c r="D10" s="519"/>
      <c r="E10" s="520">
        <f>C10+D10</f>
        <v>0</v>
      </c>
      <c r="F10" s="39"/>
      <c r="G10" s="39"/>
      <c r="H10" s="42">
        <f t="shared" ref="H10:H20" si="0">C10+F10-G10</f>
        <v>0</v>
      </c>
      <c r="I10" s="519"/>
      <c r="J10" s="2437">
        <f t="shared" ref="J10:J13" si="1">H10+I10</f>
        <v>0</v>
      </c>
    </row>
    <row r="11" spans="1:10" ht="15" customHeight="1">
      <c r="A11" s="2438"/>
      <c r="B11" s="1540"/>
      <c r="C11" s="39"/>
      <c r="D11" s="519"/>
      <c r="E11" s="520">
        <f>C11+D11</f>
        <v>0</v>
      </c>
      <c r="F11" s="39"/>
      <c r="G11" s="39"/>
      <c r="H11" s="42">
        <f t="shared" si="0"/>
        <v>0</v>
      </c>
      <c r="I11" s="519"/>
      <c r="J11" s="2437">
        <f t="shared" si="1"/>
        <v>0</v>
      </c>
    </row>
    <row r="12" spans="1:10" ht="15" customHeight="1">
      <c r="A12" s="2438"/>
      <c r="B12" s="1540"/>
      <c r="C12" s="39"/>
      <c r="D12" s="519"/>
      <c r="E12" s="520">
        <f>C12+D12</f>
        <v>0</v>
      </c>
      <c r="F12" s="39"/>
      <c r="G12" s="39"/>
      <c r="H12" s="42">
        <f t="shared" si="0"/>
        <v>0</v>
      </c>
      <c r="I12" s="519"/>
      <c r="J12" s="2437">
        <f t="shared" si="1"/>
        <v>0</v>
      </c>
    </row>
    <row r="13" spans="1:10" ht="15" customHeight="1">
      <c r="A13" s="2438"/>
      <c r="B13" s="1540"/>
      <c r="C13" s="39"/>
      <c r="D13" s="519"/>
      <c r="E13" s="520">
        <f>C13+D13</f>
        <v>0</v>
      </c>
      <c r="F13" s="39"/>
      <c r="G13" s="39"/>
      <c r="H13" s="42">
        <f t="shared" si="0"/>
        <v>0</v>
      </c>
      <c r="I13" s="519"/>
      <c r="J13" s="2437">
        <f t="shared" si="1"/>
        <v>0</v>
      </c>
    </row>
    <row r="14" spans="1:10" ht="15" customHeight="1">
      <c r="A14" s="2278"/>
      <c r="B14" s="1541"/>
      <c r="C14" s="42"/>
      <c r="D14" s="42"/>
      <c r="E14" s="42"/>
      <c r="F14" s="47"/>
      <c r="G14" s="42"/>
      <c r="H14" s="42"/>
      <c r="I14" s="503"/>
      <c r="J14" s="2439"/>
    </row>
    <row r="15" spans="1:10" ht="15" customHeight="1">
      <c r="A15" s="1452" t="s">
        <v>1754</v>
      </c>
      <c r="B15" s="1368"/>
      <c r="C15" s="42">
        <f>SUM(C16:C21)</f>
        <v>0</v>
      </c>
      <c r="D15" s="42">
        <f>SUM(D16:D21)</f>
        <v>0</v>
      </c>
      <c r="E15" s="42">
        <f>SUM(E16:E21)</f>
        <v>0</v>
      </c>
      <c r="F15" s="42">
        <f>SUM(F16:F21)</f>
        <v>0</v>
      </c>
      <c r="G15" s="42">
        <f>SUM(G16:G21)</f>
        <v>0</v>
      </c>
      <c r="H15" s="42">
        <f t="shared" si="0"/>
        <v>0</v>
      </c>
      <c r="I15" s="42">
        <f>SUM(I16:I20)</f>
        <v>0</v>
      </c>
      <c r="J15" s="2440">
        <f t="shared" ref="J15:J20" si="2">H15+I15</f>
        <v>0</v>
      </c>
    </row>
    <row r="16" spans="1:10" ht="15" customHeight="1">
      <c r="A16" s="2438"/>
      <c r="B16" s="1540"/>
      <c r="C16" s="39"/>
      <c r="D16" s="519"/>
      <c r="E16" s="520">
        <f>C16+D16</f>
        <v>0</v>
      </c>
      <c r="F16" s="48"/>
      <c r="G16" s="39"/>
      <c r="H16" s="42">
        <f t="shared" si="0"/>
        <v>0</v>
      </c>
      <c r="I16" s="519"/>
      <c r="J16" s="2437">
        <f t="shared" si="2"/>
        <v>0</v>
      </c>
    </row>
    <row r="17" spans="1:10" ht="15" customHeight="1">
      <c r="A17" s="2438"/>
      <c r="B17" s="1540"/>
      <c r="C17" s="39"/>
      <c r="D17" s="519"/>
      <c r="E17" s="520">
        <f>C17+D17</f>
        <v>0</v>
      </c>
      <c r="F17" s="39"/>
      <c r="G17" s="39"/>
      <c r="H17" s="42">
        <f t="shared" si="0"/>
        <v>0</v>
      </c>
      <c r="I17" s="519"/>
      <c r="J17" s="2437">
        <f t="shared" si="2"/>
        <v>0</v>
      </c>
    </row>
    <row r="18" spans="1:10" ht="15" customHeight="1">
      <c r="A18" s="2438"/>
      <c r="B18" s="1540"/>
      <c r="C18" s="39"/>
      <c r="D18" s="519"/>
      <c r="E18" s="520">
        <f>C18+D18</f>
        <v>0</v>
      </c>
      <c r="F18" s="39"/>
      <c r="G18" s="39"/>
      <c r="H18" s="42">
        <f t="shared" si="0"/>
        <v>0</v>
      </c>
      <c r="I18" s="519"/>
      <c r="J18" s="2437">
        <f t="shared" si="2"/>
        <v>0</v>
      </c>
    </row>
    <row r="19" spans="1:10" ht="15" customHeight="1">
      <c r="A19" s="2438"/>
      <c r="B19" s="1540"/>
      <c r="C19" s="39"/>
      <c r="D19" s="519"/>
      <c r="E19" s="520">
        <f>C19+D19</f>
        <v>0</v>
      </c>
      <c r="F19" s="39"/>
      <c r="G19" s="39"/>
      <c r="H19" s="42">
        <f t="shared" si="0"/>
        <v>0</v>
      </c>
      <c r="I19" s="519"/>
      <c r="J19" s="2437">
        <f t="shared" si="2"/>
        <v>0</v>
      </c>
    </row>
    <row r="20" spans="1:10" ht="15" customHeight="1">
      <c r="A20" s="2438"/>
      <c r="B20" s="1540"/>
      <c r="C20" s="39"/>
      <c r="D20" s="519"/>
      <c r="E20" s="520">
        <f>C20+D20</f>
        <v>0</v>
      </c>
      <c r="F20" s="39"/>
      <c r="G20" s="39"/>
      <c r="H20" s="42">
        <f t="shared" si="0"/>
        <v>0</v>
      </c>
      <c r="I20" s="519"/>
      <c r="J20" s="2437">
        <f t="shared" si="2"/>
        <v>0</v>
      </c>
    </row>
    <row r="21" spans="1:10" ht="15" customHeight="1">
      <c r="A21" s="2278"/>
      <c r="B21" s="1541"/>
      <c r="C21" s="42"/>
      <c r="D21" s="42"/>
      <c r="E21" s="42"/>
      <c r="F21" s="49"/>
      <c r="G21" s="42"/>
      <c r="H21" s="42"/>
      <c r="I21" s="503"/>
      <c r="J21" s="2439"/>
    </row>
    <row r="22" spans="1:10" ht="15" customHeight="1" thickBot="1">
      <c r="A22" s="2441" t="s">
        <v>220</v>
      </c>
      <c r="B22" s="1543"/>
      <c r="C22" s="2442">
        <f>C8-C15</f>
        <v>0</v>
      </c>
      <c r="D22" s="2442">
        <f>D8-D15</f>
        <v>0</v>
      </c>
      <c r="E22" s="2442">
        <f>E8-E15</f>
        <v>0</v>
      </c>
      <c r="F22" s="2442">
        <f t="shared" ref="F22:J22" si="3">F8-F15</f>
        <v>0</v>
      </c>
      <c r="G22" s="2442">
        <f t="shared" si="3"/>
        <v>0</v>
      </c>
      <c r="H22" s="2442">
        <f t="shared" si="3"/>
        <v>0</v>
      </c>
      <c r="I22" s="2442">
        <f>I8-I15</f>
        <v>0</v>
      </c>
      <c r="J22" s="2443">
        <f t="shared" si="3"/>
        <v>0</v>
      </c>
    </row>
    <row r="23" spans="1:10" ht="15" customHeight="1">
      <c r="A23" s="340" t="s">
        <v>190</v>
      </c>
      <c r="B23" s="340"/>
      <c r="C23" s="340"/>
      <c r="D23" s="340"/>
      <c r="E23" s="340"/>
      <c r="F23" s="340"/>
      <c r="G23" s="340"/>
      <c r="H23" s="340"/>
    </row>
    <row r="24" spans="1:10" ht="15" customHeight="1">
      <c r="A24" s="340" t="s">
        <v>253</v>
      </c>
      <c r="B24" s="340"/>
      <c r="C24" s="340"/>
      <c r="D24" s="340"/>
      <c r="E24" s="340"/>
      <c r="F24" s="340"/>
      <c r="G24" s="340"/>
      <c r="H24" s="340"/>
    </row>
    <row r="25" spans="1:10" ht="15" customHeight="1">
      <c r="A25" s="340" t="s">
        <v>254</v>
      </c>
      <c r="B25" s="340"/>
      <c r="C25" s="340"/>
      <c r="D25" s="340"/>
      <c r="E25" s="340"/>
      <c r="F25" s="340"/>
      <c r="G25" s="340"/>
      <c r="H25" s="340"/>
    </row>
    <row r="26" spans="1:10" ht="15" customHeight="1">
      <c r="A26" s="340" t="s">
        <v>233</v>
      </c>
      <c r="B26" s="340"/>
      <c r="C26" s="340"/>
      <c r="D26" s="340"/>
      <c r="E26" s="340"/>
      <c r="F26" s="340"/>
      <c r="G26" s="340"/>
      <c r="H26" s="340"/>
    </row>
    <row r="27" spans="1:10" ht="12" customHeight="1">
      <c r="A27" s="340"/>
      <c r="B27" s="340"/>
      <c r="C27" s="340"/>
      <c r="D27" s="340"/>
      <c r="E27" s="340"/>
      <c r="F27" s="340"/>
      <c r="G27" s="340"/>
      <c r="H27" s="340"/>
    </row>
    <row r="28" spans="1:10" ht="12" customHeight="1">
      <c r="A28" s="340"/>
      <c r="B28" s="340"/>
      <c r="C28" s="340"/>
      <c r="D28" s="340"/>
      <c r="E28" s="340"/>
      <c r="F28" s="340"/>
      <c r="G28" s="340"/>
      <c r="H28" s="340"/>
    </row>
  </sheetData>
  <mergeCells count="1">
    <mergeCell ref="A2:J2"/>
  </mergeCells>
  <phoneticPr fontId="5" type="noConversion"/>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rgb="FF0070C0"/>
    <pageSetUpPr fitToPage="1"/>
  </sheetPr>
  <dimension ref="A1:O25"/>
  <sheetViews>
    <sheetView showZeros="0" view="pageBreakPreview" zoomScaleNormal="100" zoomScaleSheetLayoutView="100" workbookViewId="0">
      <selection activeCell="N21" sqref="N21"/>
    </sheetView>
  </sheetViews>
  <sheetFormatPr defaultColWidth="9.140625" defaultRowHeight="12" customHeight="1"/>
  <cols>
    <col min="1" max="1" width="5.7109375" style="322" customWidth="1"/>
    <col min="2" max="2" width="30.7109375" style="322" customWidth="1"/>
    <col min="3" max="3" width="15.7109375" style="322" customWidth="1"/>
    <col min="4" max="4" width="12.7109375" style="322" customWidth="1"/>
    <col min="5" max="6" width="10.7109375" style="322" customWidth="1"/>
    <col min="7" max="14" width="12.7109375" style="322" customWidth="1"/>
    <col min="15" max="15" width="16.5703125" style="322" customWidth="1"/>
    <col min="16" max="16384" width="9.140625" style="322"/>
  </cols>
  <sheetData>
    <row r="1" spans="1:15" s="640" customFormat="1" ht="15" customHeight="1">
      <c r="A1" s="2691" t="str">
        <f>HYPERLINK("#资产表审定!A1","返回资产表审定")</f>
        <v>返回资产表审定</v>
      </c>
      <c r="B1" s="2692" t="str">
        <f>HYPERLINK("#资产表原报!A1","返回资产表原报")</f>
        <v>返回资产表原报</v>
      </c>
    </row>
    <row r="2" spans="1:15" s="903" customFormat="1" ht="30" customHeight="1">
      <c r="A2" s="902" t="s">
        <v>1261</v>
      </c>
      <c r="B2" s="902"/>
      <c r="C2" s="902"/>
      <c r="D2" s="902"/>
      <c r="E2" s="902"/>
      <c r="F2" s="902"/>
      <c r="G2" s="902"/>
      <c r="H2" s="902"/>
      <c r="I2" s="902"/>
      <c r="J2" s="902"/>
      <c r="K2" s="902"/>
      <c r="L2" s="902"/>
      <c r="M2" s="902"/>
      <c r="N2" s="902"/>
      <c r="O2" s="902"/>
    </row>
    <row r="3" spans="1:15" s="664" customFormat="1" ht="11.25">
      <c r="A3" s="1511"/>
      <c r="B3" s="1511"/>
      <c r="C3" s="1512"/>
      <c r="D3" s="1512"/>
      <c r="E3" s="1512"/>
      <c r="F3" s="1512"/>
      <c r="G3" s="1514"/>
      <c r="H3" s="1514"/>
      <c r="I3" s="1514"/>
      <c r="J3" s="1514"/>
      <c r="K3" s="1511"/>
      <c r="L3" s="1511"/>
      <c r="M3" s="1511"/>
      <c r="N3" s="1511"/>
      <c r="O3" s="944" t="str">
        <f>"单位："&amp;表头!$C$5</f>
        <v>单位：人民币元</v>
      </c>
    </row>
    <row r="4" spans="1:15" s="958" customFormat="1">
      <c r="A4" s="945" t="str">
        <f>"客户："&amp;表头!C3</f>
        <v>客户：</v>
      </c>
      <c r="B4" s="1513"/>
      <c r="C4" s="1513"/>
      <c r="D4" s="1221"/>
      <c r="E4" s="1221"/>
      <c r="F4" s="1221"/>
      <c r="G4" s="948" t="str">
        <f>"编制人员："&amp;表头!$C$6</f>
        <v>编制人员：</v>
      </c>
      <c r="H4" s="948"/>
      <c r="I4" s="1513">
        <v>0</v>
      </c>
      <c r="J4" s="1513"/>
      <c r="K4" s="1513"/>
      <c r="L4" s="1513"/>
      <c r="M4" s="1514"/>
      <c r="N4" s="1514" t="s">
        <v>1460</v>
      </c>
      <c r="O4" s="2073" t="s">
        <v>2057</v>
      </c>
    </row>
    <row r="5" spans="1:15" s="958" customFormat="1" ht="11.25">
      <c r="A5" s="1155" t="str">
        <f>"报表截止日："&amp;TEXT(表头!C4,"yyyy-mm-dd")</f>
        <v>报表截止日：2019-12-31</v>
      </c>
      <c r="B5" s="1513"/>
      <c r="C5" s="1513"/>
      <c r="D5" s="1221"/>
      <c r="E5" s="1221"/>
      <c r="F5" s="1221"/>
      <c r="G5" s="948" t="str">
        <f>"会计主管："&amp;表头!$C$7</f>
        <v>会计主管：</v>
      </c>
      <c r="H5" s="948"/>
      <c r="I5" s="1513">
        <v>0</v>
      </c>
      <c r="J5" s="1513"/>
      <c r="K5" s="1513"/>
      <c r="L5" s="1513"/>
      <c r="M5" s="1514"/>
      <c r="N5" s="1514" t="s">
        <v>1461</v>
      </c>
      <c r="O5" s="1516"/>
    </row>
    <row r="6" spans="1:15" s="664" customFormat="1" ht="8.1" customHeight="1" thickBot="1">
      <c r="A6" s="1515"/>
      <c r="B6" s="1515"/>
      <c r="C6" s="1515"/>
      <c r="D6" s="1515"/>
      <c r="E6" s="1515"/>
      <c r="F6" s="1515"/>
      <c r="G6" s="1515"/>
      <c r="H6" s="1515"/>
      <c r="I6" s="1515"/>
      <c r="J6" s="1515"/>
      <c r="K6" s="1515"/>
      <c r="L6" s="1515"/>
      <c r="M6" s="1515"/>
      <c r="N6" s="1515"/>
      <c r="O6" s="1515"/>
    </row>
    <row r="7" spans="1:15" s="663" customFormat="1" ht="15" customHeight="1">
      <c r="A7" s="2909" t="s">
        <v>398</v>
      </c>
      <c r="B7" s="2911" t="s">
        <v>138</v>
      </c>
      <c r="C7" s="2911" t="s">
        <v>1755</v>
      </c>
      <c r="D7" s="2911" t="s">
        <v>1756</v>
      </c>
      <c r="E7" s="2893" t="s">
        <v>1757</v>
      </c>
      <c r="F7" s="2911" t="s">
        <v>2228</v>
      </c>
      <c r="G7" s="2911"/>
      <c r="H7" s="2911"/>
      <c r="I7" s="2911" t="s">
        <v>136</v>
      </c>
      <c r="J7" s="2911" t="s">
        <v>214</v>
      </c>
      <c r="K7" s="2911"/>
      <c r="L7" s="2911" t="s">
        <v>2229</v>
      </c>
      <c r="M7" s="2911"/>
      <c r="N7" s="2911"/>
      <c r="O7" s="2894" t="s">
        <v>1758</v>
      </c>
    </row>
    <row r="8" spans="1:15" s="663" customFormat="1" ht="15" customHeight="1">
      <c r="A8" s="2910"/>
      <c r="B8" s="2912"/>
      <c r="C8" s="2912"/>
      <c r="D8" s="2912"/>
      <c r="E8" s="2900"/>
      <c r="F8" s="894" t="s">
        <v>2288</v>
      </c>
      <c r="G8" s="893" t="s">
        <v>1020</v>
      </c>
      <c r="H8" s="893" t="s">
        <v>1031</v>
      </c>
      <c r="I8" s="2912"/>
      <c r="J8" s="893" t="s">
        <v>1759</v>
      </c>
      <c r="K8" s="893" t="s">
        <v>1749</v>
      </c>
      <c r="L8" s="893" t="s">
        <v>2283</v>
      </c>
      <c r="M8" s="893" t="s">
        <v>1024</v>
      </c>
      <c r="N8" s="893" t="s">
        <v>1032</v>
      </c>
      <c r="O8" s="2895"/>
    </row>
    <row r="9" spans="1:15" ht="15" customHeight="1">
      <c r="A9" s="689">
        <v>1</v>
      </c>
      <c r="B9" s="1540"/>
      <c r="C9" s="38"/>
      <c r="D9" s="39"/>
      <c r="E9" s="40"/>
      <c r="F9" s="888"/>
      <c r="G9" s="1209"/>
      <c r="H9" s="1210">
        <f>F9+G9</f>
        <v>0</v>
      </c>
      <c r="I9" s="888"/>
      <c r="J9" s="888"/>
      <c r="K9" s="888"/>
      <c r="L9" s="1146">
        <f>F9+I9-J9-K9</f>
        <v>0</v>
      </c>
      <c r="M9" s="1209"/>
      <c r="N9" s="1210">
        <f>L9+M9</f>
        <v>0</v>
      </c>
      <c r="O9" s="45"/>
    </row>
    <row r="10" spans="1:15" ht="15" customHeight="1">
      <c r="A10" s="689">
        <v>2</v>
      </c>
      <c r="B10" s="1540"/>
      <c r="C10" s="39"/>
      <c r="D10" s="39"/>
      <c r="E10" s="40"/>
      <c r="F10" s="888"/>
      <c r="G10" s="1209"/>
      <c r="H10" s="1210">
        <f t="shared" ref="H10:H18" si="0">F10+G10</f>
        <v>0</v>
      </c>
      <c r="I10" s="888"/>
      <c r="J10" s="888"/>
      <c r="K10" s="888"/>
      <c r="L10" s="1146">
        <f t="shared" ref="L10:L18" si="1">F10+I10-J10-K10</f>
        <v>0</v>
      </c>
      <c r="M10" s="1209"/>
      <c r="N10" s="1210">
        <f t="shared" ref="N10:N18" si="2">L10+M10</f>
        <v>0</v>
      </c>
      <c r="O10" s="45"/>
    </row>
    <row r="11" spans="1:15" ht="15" customHeight="1">
      <c r="A11" s="689">
        <v>3</v>
      </c>
      <c r="B11" s="1540"/>
      <c r="C11" s="39"/>
      <c r="D11" s="39"/>
      <c r="E11" s="40"/>
      <c r="F11" s="888"/>
      <c r="G11" s="1209"/>
      <c r="H11" s="1210">
        <f t="shared" si="0"/>
        <v>0</v>
      </c>
      <c r="I11" s="888"/>
      <c r="J11" s="888"/>
      <c r="K11" s="888"/>
      <c r="L11" s="1146">
        <f t="shared" si="1"/>
        <v>0</v>
      </c>
      <c r="M11" s="1209"/>
      <c r="N11" s="1210">
        <f t="shared" si="2"/>
        <v>0</v>
      </c>
      <c r="O11" s="45"/>
    </row>
    <row r="12" spans="1:15" ht="15" customHeight="1">
      <c r="A12" s="689">
        <v>4</v>
      </c>
      <c r="B12" s="1540"/>
      <c r="C12" s="39"/>
      <c r="D12" s="39"/>
      <c r="E12" s="40"/>
      <c r="F12" s="888"/>
      <c r="G12" s="1209"/>
      <c r="H12" s="1210">
        <f t="shared" si="0"/>
        <v>0</v>
      </c>
      <c r="I12" s="888"/>
      <c r="J12" s="888"/>
      <c r="K12" s="888"/>
      <c r="L12" s="1146">
        <f t="shared" si="1"/>
        <v>0</v>
      </c>
      <c r="M12" s="1209"/>
      <c r="N12" s="1210">
        <f t="shared" si="2"/>
        <v>0</v>
      </c>
      <c r="O12" s="45"/>
    </row>
    <row r="13" spans="1:15" ht="15" customHeight="1">
      <c r="A13" s="689">
        <v>5</v>
      </c>
      <c r="B13" s="1540"/>
      <c r="C13" s="39"/>
      <c r="D13" s="39"/>
      <c r="E13" s="40"/>
      <c r="F13" s="888"/>
      <c r="G13" s="1209"/>
      <c r="H13" s="1210">
        <f t="shared" si="0"/>
        <v>0</v>
      </c>
      <c r="I13" s="888"/>
      <c r="J13" s="888"/>
      <c r="K13" s="888"/>
      <c r="L13" s="1146">
        <f t="shared" si="1"/>
        <v>0</v>
      </c>
      <c r="M13" s="1209"/>
      <c r="N13" s="1210">
        <f t="shared" si="2"/>
        <v>0</v>
      </c>
      <c r="O13" s="45"/>
    </row>
    <row r="14" spans="1:15" ht="15" customHeight="1">
      <c r="A14" s="689">
        <v>6</v>
      </c>
      <c r="B14" s="1540"/>
      <c r="C14" s="39"/>
      <c r="D14" s="39"/>
      <c r="E14" s="40"/>
      <c r="F14" s="888"/>
      <c r="G14" s="1209"/>
      <c r="H14" s="1210">
        <f t="shared" si="0"/>
        <v>0</v>
      </c>
      <c r="I14" s="888"/>
      <c r="J14" s="888"/>
      <c r="K14" s="888"/>
      <c r="L14" s="1146">
        <f t="shared" si="1"/>
        <v>0</v>
      </c>
      <c r="M14" s="1209"/>
      <c r="N14" s="1210">
        <f t="shared" si="2"/>
        <v>0</v>
      </c>
      <c r="O14" s="45"/>
    </row>
    <row r="15" spans="1:15" ht="15" customHeight="1">
      <c r="A15" s="689">
        <v>7</v>
      </c>
      <c r="B15" s="1540"/>
      <c r="C15" s="39"/>
      <c r="D15" s="39"/>
      <c r="E15" s="40"/>
      <c r="F15" s="888"/>
      <c r="G15" s="1209"/>
      <c r="H15" s="1210">
        <f t="shared" si="0"/>
        <v>0</v>
      </c>
      <c r="I15" s="888"/>
      <c r="J15" s="888"/>
      <c r="K15" s="888"/>
      <c r="L15" s="1146">
        <f t="shared" si="1"/>
        <v>0</v>
      </c>
      <c r="M15" s="1209"/>
      <c r="N15" s="1210">
        <f t="shared" si="2"/>
        <v>0</v>
      </c>
      <c r="O15" s="45"/>
    </row>
    <row r="16" spans="1:15" ht="15" customHeight="1">
      <c r="A16" s="689">
        <v>8</v>
      </c>
      <c r="B16" s="1540"/>
      <c r="C16" s="39"/>
      <c r="D16" s="39"/>
      <c r="E16" s="40"/>
      <c r="F16" s="888"/>
      <c r="G16" s="1209"/>
      <c r="H16" s="1210">
        <f t="shared" si="0"/>
        <v>0</v>
      </c>
      <c r="I16" s="888"/>
      <c r="J16" s="888"/>
      <c r="K16" s="888"/>
      <c r="L16" s="1146">
        <f t="shared" si="1"/>
        <v>0</v>
      </c>
      <c r="M16" s="1209"/>
      <c r="N16" s="1210">
        <f t="shared" si="2"/>
        <v>0</v>
      </c>
      <c r="O16" s="45"/>
    </row>
    <row r="17" spans="1:15" ht="15" customHeight="1">
      <c r="A17" s="689">
        <v>9</v>
      </c>
      <c r="B17" s="1540"/>
      <c r="C17" s="39"/>
      <c r="D17" s="39"/>
      <c r="E17" s="40"/>
      <c r="F17" s="888"/>
      <c r="G17" s="1209"/>
      <c r="H17" s="1210">
        <f t="shared" si="0"/>
        <v>0</v>
      </c>
      <c r="I17" s="888"/>
      <c r="J17" s="888"/>
      <c r="K17" s="888"/>
      <c r="L17" s="1146">
        <f t="shared" si="1"/>
        <v>0</v>
      </c>
      <c r="M17" s="1209"/>
      <c r="N17" s="1210">
        <f t="shared" si="2"/>
        <v>0</v>
      </c>
      <c r="O17" s="45"/>
    </row>
    <row r="18" spans="1:15" ht="15" customHeight="1">
      <c r="A18" s="689">
        <v>10</v>
      </c>
      <c r="B18" s="1540"/>
      <c r="C18" s="39"/>
      <c r="D18" s="39"/>
      <c r="E18" s="40"/>
      <c r="F18" s="888"/>
      <c r="G18" s="1209"/>
      <c r="H18" s="1210">
        <f t="shared" si="0"/>
        <v>0</v>
      </c>
      <c r="I18" s="888"/>
      <c r="J18" s="888"/>
      <c r="K18" s="888"/>
      <c r="L18" s="1146">
        <f t="shared" si="1"/>
        <v>0</v>
      </c>
      <c r="M18" s="1209"/>
      <c r="N18" s="1210">
        <f t="shared" si="2"/>
        <v>0</v>
      </c>
      <c r="O18" s="45"/>
    </row>
    <row r="19" spans="1:15" ht="15" customHeight="1">
      <c r="A19" s="44"/>
      <c r="B19" s="1541"/>
      <c r="C19" s="42"/>
      <c r="D19" s="42"/>
      <c r="E19" s="43"/>
      <c r="F19" s="67"/>
      <c r="G19" s="1146"/>
      <c r="H19" s="1146"/>
      <c r="I19" s="1146"/>
      <c r="J19" s="1146"/>
      <c r="K19" s="1146"/>
      <c r="L19" s="1146"/>
      <c r="M19" s="1146"/>
      <c r="N19" s="1146"/>
      <c r="O19" s="46"/>
    </row>
    <row r="20" spans="1:15" ht="15" customHeight="1" thickBot="1">
      <c r="A20" s="257" t="s">
        <v>16</v>
      </c>
      <c r="B20" s="1543"/>
      <c r="C20" s="52"/>
      <c r="D20" s="51">
        <f>SUM(D9:D19)</f>
        <v>0</v>
      </c>
      <c r="E20" s="51"/>
      <c r="F20" s="1544">
        <f t="shared" ref="F20:L20" si="3">SUM(F9:F19)</f>
        <v>0</v>
      </c>
      <c r="G20" s="1544">
        <f t="shared" si="3"/>
        <v>0</v>
      </c>
      <c r="H20" s="1544">
        <f t="shared" si="3"/>
        <v>0</v>
      </c>
      <c r="I20" s="1544">
        <f t="shared" si="3"/>
        <v>0</v>
      </c>
      <c r="J20" s="1544">
        <f t="shared" si="3"/>
        <v>0</v>
      </c>
      <c r="K20" s="1544">
        <f t="shared" si="3"/>
        <v>0</v>
      </c>
      <c r="L20" s="1544">
        <f t="shared" si="3"/>
        <v>0</v>
      </c>
      <c r="M20" s="1544">
        <f>SUM(M9:M19)</f>
        <v>0</v>
      </c>
      <c r="N20" s="1544">
        <f>SUM(N9:N19)</f>
        <v>0</v>
      </c>
      <c r="O20" s="59"/>
    </row>
    <row r="21" spans="1:15" ht="15" customHeight="1">
      <c r="A21" s="340" t="s">
        <v>190</v>
      </c>
      <c r="B21" s="340"/>
      <c r="C21" s="340"/>
      <c r="D21" s="340"/>
      <c r="E21" s="340"/>
      <c r="F21" s="340"/>
      <c r="G21" s="340"/>
      <c r="H21" s="340"/>
      <c r="I21" s="340"/>
      <c r="J21" s="340"/>
      <c r="K21" s="340"/>
      <c r="L21" s="340"/>
      <c r="M21" s="340"/>
      <c r="N21" s="340"/>
    </row>
    <row r="22" spans="1:15" ht="15" customHeight="1">
      <c r="A22" s="340" t="s">
        <v>251</v>
      </c>
      <c r="B22" s="340"/>
      <c r="C22" s="340"/>
      <c r="D22" s="340"/>
      <c r="E22" s="340"/>
      <c r="F22" s="340"/>
      <c r="G22" s="340"/>
      <c r="H22" s="340"/>
      <c r="I22" s="340"/>
      <c r="J22" s="340"/>
      <c r="K22" s="340"/>
      <c r="L22" s="340"/>
      <c r="M22" s="340"/>
      <c r="N22" s="340"/>
    </row>
    <row r="23" spans="1:15" ht="15" customHeight="1">
      <c r="A23" s="340" t="s">
        <v>252</v>
      </c>
      <c r="B23" s="340"/>
      <c r="C23" s="340"/>
      <c r="D23" s="340"/>
      <c r="E23" s="340"/>
      <c r="F23" s="340"/>
      <c r="G23" s="340"/>
      <c r="H23" s="340"/>
      <c r="I23" s="340"/>
      <c r="J23" s="340"/>
      <c r="K23" s="340"/>
      <c r="L23" s="340"/>
      <c r="M23" s="340"/>
      <c r="N23" s="340"/>
    </row>
    <row r="24" spans="1:15" ht="12" customHeight="1">
      <c r="A24" s="340"/>
      <c r="B24" s="340"/>
      <c r="C24" s="340"/>
      <c r="D24" s="340"/>
      <c r="E24" s="340"/>
      <c r="F24" s="340"/>
      <c r="G24" s="340"/>
      <c r="H24" s="340"/>
      <c r="I24" s="340"/>
      <c r="J24" s="340"/>
      <c r="K24" s="340"/>
      <c r="L24" s="340"/>
      <c r="M24" s="340"/>
      <c r="N24" s="340"/>
    </row>
    <row r="25" spans="1:15" ht="12" customHeight="1">
      <c r="A25" s="340"/>
      <c r="B25" s="340"/>
      <c r="C25" s="340"/>
      <c r="D25" s="340"/>
      <c r="E25" s="340"/>
      <c r="F25" s="340"/>
      <c r="G25" s="340"/>
      <c r="H25" s="340"/>
      <c r="I25" s="340"/>
      <c r="J25" s="340"/>
      <c r="K25" s="340"/>
      <c r="L25" s="340"/>
      <c r="M25" s="340"/>
      <c r="N25" s="340"/>
    </row>
  </sheetData>
  <sheetProtection autoFilter="0"/>
  <mergeCells count="10">
    <mergeCell ref="I7:I8"/>
    <mergeCell ref="J7:K7"/>
    <mergeCell ref="O7:O8"/>
    <mergeCell ref="A7:A8"/>
    <mergeCell ref="B7:B8"/>
    <mergeCell ref="C7:C8"/>
    <mergeCell ref="D7:D8"/>
    <mergeCell ref="E7:E8"/>
    <mergeCell ref="F7:H7"/>
    <mergeCell ref="L7:N7"/>
  </mergeCells>
  <phoneticPr fontId="5" type="noConversion"/>
  <printOptions horizontalCentered="1"/>
  <pageMargins left="0.31496062992125984" right="0.31496062992125984" top="0.74803149606299213" bottom="0.74803149606299213" header="0.31496062992125984" footer="0.31496062992125984"/>
  <pageSetup paperSize="9" scale="77" fitToHeight="0" orientation="landscape" blackAndWhite="1" verticalDpi="1200" r:id="rId1"/>
  <headerFooter alignWithMargins="0"/>
  <legacyDrawingHF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rgb="FF0070C0"/>
    <pageSetUpPr fitToPage="1"/>
  </sheetPr>
  <dimension ref="A1:L43"/>
  <sheetViews>
    <sheetView showZeros="0" view="pageBreakPreview" topLeftCell="A7" zoomScaleSheetLayoutView="100" workbookViewId="0">
      <selection activeCell="J41" sqref="J41"/>
    </sheetView>
  </sheetViews>
  <sheetFormatPr defaultColWidth="9.140625" defaultRowHeight="12" customHeight="1"/>
  <cols>
    <col min="1" max="1" width="5.7109375" style="322" customWidth="1"/>
    <col min="2" max="2" width="40.42578125" style="322" customWidth="1"/>
    <col min="3" max="3" width="12.7109375" style="322" customWidth="1"/>
    <col min="4" max="4" width="10.42578125" style="322" customWidth="1"/>
    <col min="5" max="5" width="10.85546875" style="322" customWidth="1"/>
    <col min="6" max="6" width="12.140625" style="322" customWidth="1"/>
    <col min="7" max="7" width="11.7109375" style="322" customWidth="1"/>
    <col min="8" max="8" width="12.7109375" style="322" customWidth="1"/>
    <col min="9" max="9" width="10.28515625" style="322" customWidth="1"/>
    <col min="10" max="10" width="12.7109375" style="322" customWidth="1"/>
    <col min="11" max="11" width="15.28515625" style="322" customWidth="1"/>
    <col min="12" max="12" width="14.140625" style="501" customWidth="1"/>
    <col min="13" max="16384" width="9.140625" style="322"/>
  </cols>
  <sheetData>
    <row r="1" spans="1:12" s="640" customFormat="1" ht="15" customHeight="1">
      <c r="A1" s="2691" t="str">
        <f>HYPERLINK("#资产表审定!A1","返回资产表审定")</f>
        <v>返回资产表审定</v>
      </c>
      <c r="B1" s="2692" t="str">
        <f>HYPERLINK("#资产表原报!A1","返回资产表原报")</f>
        <v>返回资产表原报</v>
      </c>
      <c r="L1" s="641"/>
    </row>
    <row r="2" spans="1:12" s="654" customFormat="1" ht="30" customHeight="1">
      <c r="A2" s="904" t="s">
        <v>1262</v>
      </c>
      <c r="B2" s="904"/>
      <c r="C2" s="904"/>
      <c r="D2" s="904"/>
      <c r="E2" s="904"/>
      <c r="F2" s="904"/>
      <c r="G2" s="904"/>
      <c r="H2" s="904"/>
      <c r="I2" s="904"/>
      <c r="J2" s="904"/>
      <c r="K2" s="904"/>
      <c r="L2" s="653"/>
    </row>
    <row r="3" spans="1:12" s="329" customFormat="1" ht="11.25">
      <c r="A3" s="1545"/>
      <c r="B3" s="1545"/>
      <c r="C3" s="1531"/>
      <c r="D3" s="1531"/>
      <c r="E3" s="1531"/>
      <c r="F3" s="1214"/>
      <c r="G3" s="1214"/>
      <c r="H3" s="1519"/>
      <c r="I3" s="1519"/>
      <c r="J3" s="1519"/>
      <c r="K3" s="1545"/>
      <c r="L3" s="936" t="str">
        <f>"单位："&amp;表头!$C$5</f>
        <v>单位：人民币元</v>
      </c>
    </row>
    <row r="4" spans="1:12" s="1006" customFormat="1">
      <c r="A4" s="937" t="str">
        <f>"客户："&amp;表头!C3</f>
        <v>客户：</v>
      </c>
      <c r="B4" s="1150"/>
      <c r="C4" s="1546"/>
      <c r="D4" s="1546"/>
      <c r="E4" s="1546"/>
      <c r="F4" s="938" t="str">
        <f>"编制人员："&amp;表头!$C$6</f>
        <v>编制人员：</v>
      </c>
      <c r="G4" s="938"/>
      <c r="H4" s="1519"/>
      <c r="I4" s="1519"/>
      <c r="J4" s="1519"/>
      <c r="K4" s="1531" t="s">
        <v>1460</v>
      </c>
      <c r="L4" s="516" t="s">
        <v>2058</v>
      </c>
    </row>
    <row r="5" spans="1:12" s="1006" customFormat="1" ht="11.25">
      <c r="A5" s="1150" t="str">
        <f>"报表截止日："&amp;TEXT(表头!C4,"yyyy-mm-dd")</f>
        <v>报表截止日：2019-12-31</v>
      </c>
      <c r="B5" s="1150"/>
      <c r="C5" s="1547"/>
      <c r="D5" s="1547"/>
      <c r="E5" s="1547"/>
      <c r="F5" s="938" t="str">
        <f>"会计主管："&amp;表头!$C$7</f>
        <v>会计主管：</v>
      </c>
      <c r="G5" s="938"/>
      <c r="H5" s="1519"/>
      <c r="I5" s="1519"/>
      <c r="J5" s="1519"/>
      <c r="K5" s="1531" t="s">
        <v>1461</v>
      </c>
      <c r="L5" s="1546"/>
    </row>
    <row r="6" spans="1:12" s="329" customFormat="1" ht="8.1" customHeight="1" thickBot="1">
      <c r="A6" s="1548"/>
      <c r="B6" s="1548"/>
      <c r="C6" s="1548"/>
      <c r="D6" s="1548"/>
      <c r="E6" s="1548"/>
      <c r="F6" s="1548"/>
      <c r="G6" s="1548"/>
      <c r="H6" s="1548"/>
      <c r="I6" s="1548"/>
      <c r="J6" s="1548"/>
      <c r="K6" s="1548"/>
      <c r="L6" s="1365"/>
    </row>
    <row r="7" spans="1:12" s="329" customFormat="1" ht="15" customHeight="1">
      <c r="A7" s="3027" t="s">
        <v>398</v>
      </c>
      <c r="B7" s="3029" t="s">
        <v>930</v>
      </c>
      <c r="C7" s="3029" t="s">
        <v>2220</v>
      </c>
      <c r="D7" s="3029"/>
      <c r="E7" s="3029"/>
      <c r="F7" s="3029"/>
      <c r="G7" s="3029"/>
      <c r="H7" s="3029" t="s">
        <v>2219</v>
      </c>
      <c r="I7" s="3029"/>
      <c r="J7" s="3029"/>
      <c r="K7" s="3029"/>
      <c r="L7" s="3031"/>
    </row>
    <row r="8" spans="1:12" s="1017" customFormat="1" ht="29.1" customHeight="1">
      <c r="A8" s="3028"/>
      <c r="B8" s="3030"/>
      <c r="C8" s="525" t="s">
        <v>1033</v>
      </c>
      <c r="D8" s="525" t="s">
        <v>1760</v>
      </c>
      <c r="E8" s="525" t="s">
        <v>2290</v>
      </c>
      <c r="F8" s="525" t="s">
        <v>2176</v>
      </c>
      <c r="G8" s="525" t="s">
        <v>2291</v>
      </c>
      <c r="H8" s="525" t="s">
        <v>1761</v>
      </c>
      <c r="I8" s="525" t="s">
        <v>1760</v>
      </c>
      <c r="J8" s="525" t="s">
        <v>2289</v>
      </c>
      <c r="K8" s="525" t="s">
        <v>2176</v>
      </c>
      <c r="L8" s="2039" t="s">
        <v>2292</v>
      </c>
    </row>
    <row r="9" spans="1:12" ht="15" customHeight="1">
      <c r="A9" s="2040">
        <v>1</v>
      </c>
      <c r="B9" s="343" t="s">
        <v>2230</v>
      </c>
      <c r="C9" s="132"/>
      <c r="D9" s="1329"/>
      <c r="E9" s="64">
        <f t="shared" ref="E9:E38" si="0">ROUND(C9*D9,2)</f>
        <v>0</v>
      </c>
      <c r="F9" s="1163"/>
      <c r="G9" s="64">
        <f t="shared" ref="G9:G38" si="1">F9+E9</f>
        <v>0</v>
      </c>
      <c r="H9" s="132"/>
      <c r="I9" s="1329"/>
      <c r="J9" s="64">
        <f t="shared" ref="J9:J38" si="2">ROUND(H9*I9,2)</f>
        <v>0</v>
      </c>
      <c r="K9" s="1163"/>
      <c r="L9" s="2041">
        <f t="shared" ref="L9:L38" si="3">K9+J9</f>
        <v>0</v>
      </c>
    </row>
    <row r="10" spans="1:12" ht="15" customHeight="1">
      <c r="A10" s="2040">
        <v>2</v>
      </c>
      <c r="B10" s="344" t="s">
        <v>704</v>
      </c>
      <c r="C10" s="132"/>
      <c r="D10" s="1329"/>
      <c r="E10" s="64">
        <f t="shared" si="0"/>
        <v>0</v>
      </c>
      <c r="F10" s="1163"/>
      <c r="G10" s="64">
        <f t="shared" si="1"/>
        <v>0</v>
      </c>
      <c r="H10" s="132"/>
      <c r="I10" s="1329"/>
      <c r="J10" s="64">
        <f t="shared" si="2"/>
        <v>0</v>
      </c>
      <c r="K10" s="1163"/>
      <c r="L10" s="2041">
        <f t="shared" si="3"/>
        <v>0</v>
      </c>
    </row>
    <row r="11" spans="1:12" ht="15" customHeight="1">
      <c r="A11" s="2040">
        <v>3</v>
      </c>
      <c r="B11" s="344" t="s">
        <v>705</v>
      </c>
      <c r="C11" s="132"/>
      <c r="D11" s="1329"/>
      <c r="E11" s="64">
        <f t="shared" si="0"/>
        <v>0</v>
      </c>
      <c r="F11" s="1163"/>
      <c r="G11" s="64">
        <f t="shared" si="1"/>
        <v>0</v>
      </c>
      <c r="H11" s="132"/>
      <c r="I11" s="1329"/>
      <c r="J11" s="64">
        <f t="shared" si="2"/>
        <v>0</v>
      </c>
      <c r="K11" s="1163"/>
      <c r="L11" s="2041">
        <f t="shared" si="3"/>
        <v>0</v>
      </c>
    </row>
    <row r="12" spans="1:12" ht="15" customHeight="1">
      <c r="A12" s="2040">
        <v>4</v>
      </c>
      <c r="B12" s="344" t="s">
        <v>2231</v>
      </c>
      <c r="C12" s="132"/>
      <c r="D12" s="1329"/>
      <c r="E12" s="64">
        <f t="shared" si="0"/>
        <v>0</v>
      </c>
      <c r="F12" s="1163"/>
      <c r="G12" s="64">
        <f t="shared" si="1"/>
        <v>0</v>
      </c>
      <c r="H12" s="132"/>
      <c r="I12" s="1329"/>
      <c r="J12" s="64">
        <f t="shared" si="2"/>
        <v>0</v>
      </c>
      <c r="K12" s="1163"/>
      <c r="L12" s="2041">
        <f t="shared" si="3"/>
        <v>0</v>
      </c>
    </row>
    <row r="13" spans="1:12" ht="15" customHeight="1">
      <c r="A13" s="2040">
        <v>5</v>
      </c>
      <c r="B13" s="344" t="s">
        <v>2232</v>
      </c>
      <c r="C13" s="132"/>
      <c r="D13" s="1329"/>
      <c r="E13" s="64">
        <f t="shared" si="0"/>
        <v>0</v>
      </c>
      <c r="F13" s="1163"/>
      <c r="G13" s="64">
        <f t="shared" si="1"/>
        <v>0</v>
      </c>
      <c r="H13" s="132"/>
      <c r="I13" s="1329"/>
      <c r="J13" s="64">
        <f t="shared" si="2"/>
        <v>0</v>
      </c>
      <c r="K13" s="1163"/>
      <c r="L13" s="2041">
        <f t="shared" si="3"/>
        <v>0</v>
      </c>
    </row>
    <row r="14" spans="1:12" ht="15" customHeight="1">
      <c r="A14" s="2040">
        <v>6</v>
      </c>
      <c r="B14" s="343" t="s">
        <v>2233</v>
      </c>
      <c r="C14" s="132"/>
      <c r="D14" s="1329"/>
      <c r="E14" s="64">
        <f t="shared" si="0"/>
        <v>0</v>
      </c>
      <c r="F14" s="1163"/>
      <c r="G14" s="64">
        <f t="shared" si="1"/>
        <v>0</v>
      </c>
      <c r="H14" s="132"/>
      <c r="I14" s="1329"/>
      <c r="J14" s="64">
        <f t="shared" si="2"/>
        <v>0</v>
      </c>
      <c r="K14" s="1163"/>
      <c r="L14" s="2041">
        <f t="shared" si="3"/>
        <v>0</v>
      </c>
    </row>
    <row r="15" spans="1:12" ht="15" customHeight="1">
      <c r="A15" s="2040">
        <v>7</v>
      </c>
      <c r="B15" s="343" t="s">
        <v>2234</v>
      </c>
      <c r="C15" s="132"/>
      <c r="D15" s="1329"/>
      <c r="E15" s="64">
        <f t="shared" si="0"/>
        <v>0</v>
      </c>
      <c r="F15" s="1163"/>
      <c r="G15" s="64">
        <f t="shared" si="1"/>
        <v>0</v>
      </c>
      <c r="H15" s="132"/>
      <c r="I15" s="1329"/>
      <c r="J15" s="64">
        <f t="shared" si="2"/>
        <v>0</v>
      </c>
      <c r="K15" s="1163"/>
      <c r="L15" s="2041">
        <f t="shared" si="3"/>
        <v>0</v>
      </c>
    </row>
    <row r="16" spans="1:12" ht="15" customHeight="1">
      <c r="A16" s="2054">
        <v>8</v>
      </c>
      <c r="B16" s="343" t="s">
        <v>2235</v>
      </c>
      <c r="C16" s="132"/>
      <c r="D16" s="1329"/>
      <c r="E16" s="64">
        <f t="shared" si="0"/>
        <v>0</v>
      </c>
      <c r="F16" s="1163"/>
      <c r="G16" s="64">
        <f t="shared" si="1"/>
        <v>0</v>
      </c>
      <c r="H16" s="132"/>
      <c r="I16" s="1329"/>
      <c r="J16" s="64">
        <f t="shared" si="2"/>
        <v>0</v>
      </c>
      <c r="K16" s="1163"/>
      <c r="L16" s="2041">
        <f t="shared" si="3"/>
        <v>0</v>
      </c>
    </row>
    <row r="17" spans="1:12" ht="15" customHeight="1">
      <c r="A17" s="2054">
        <v>9</v>
      </c>
      <c r="B17" s="343" t="s">
        <v>2236</v>
      </c>
      <c r="C17" s="132"/>
      <c r="D17" s="1329"/>
      <c r="E17" s="64">
        <f t="shared" si="0"/>
        <v>0</v>
      </c>
      <c r="F17" s="1163"/>
      <c r="G17" s="64">
        <f t="shared" si="1"/>
        <v>0</v>
      </c>
      <c r="H17" s="132"/>
      <c r="I17" s="1329"/>
      <c r="J17" s="64">
        <f t="shared" si="2"/>
        <v>0</v>
      </c>
      <c r="K17" s="1163"/>
      <c r="L17" s="2041">
        <f t="shared" si="3"/>
        <v>0</v>
      </c>
    </row>
    <row r="18" spans="1:12" ht="15" customHeight="1">
      <c r="A18" s="2054">
        <v>10</v>
      </c>
      <c r="B18" s="343" t="s">
        <v>2237</v>
      </c>
      <c r="C18" s="132"/>
      <c r="D18" s="1329"/>
      <c r="E18" s="64">
        <f t="shared" si="0"/>
        <v>0</v>
      </c>
      <c r="F18" s="1163"/>
      <c r="G18" s="64">
        <f t="shared" si="1"/>
        <v>0</v>
      </c>
      <c r="H18" s="132"/>
      <c r="I18" s="1329"/>
      <c r="J18" s="64">
        <f t="shared" si="2"/>
        <v>0</v>
      </c>
      <c r="K18" s="1163"/>
      <c r="L18" s="2041">
        <f t="shared" si="3"/>
        <v>0</v>
      </c>
    </row>
    <row r="19" spans="1:12" ht="15" customHeight="1">
      <c r="A19" s="2054">
        <v>11</v>
      </c>
      <c r="B19" s="343" t="s">
        <v>2238</v>
      </c>
      <c r="C19" s="132"/>
      <c r="D19" s="1329"/>
      <c r="E19" s="64">
        <f t="shared" si="0"/>
        <v>0</v>
      </c>
      <c r="F19" s="1163"/>
      <c r="G19" s="64">
        <f t="shared" si="1"/>
        <v>0</v>
      </c>
      <c r="H19" s="132"/>
      <c r="I19" s="1329"/>
      <c r="J19" s="64">
        <f t="shared" si="2"/>
        <v>0</v>
      </c>
      <c r="K19" s="1163"/>
      <c r="L19" s="2041">
        <f t="shared" si="3"/>
        <v>0</v>
      </c>
    </row>
    <row r="20" spans="1:12" ht="15" customHeight="1">
      <c r="A20" s="2054">
        <v>12</v>
      </c>
      <c r="B20" s="343" t="s">
        <v>2239</v>
      </c>
      <c r="C20" s="132"/>
      <c r="D20" s="1329"/>
      <c r="E20" s="64">
        <f t="shared" si="0"/>
        <v>0</v>
      </c>
      <c r="F20" s="1163"/>
      <c r="G20" s="64">
        <f t="shared" si="1"/>
        <v>0</v>
      </c>
      <c r="H20" s="132"/>
      <c r="I20" s="1329"/>
      <c r="J20" s="64">
        <f t="shared" si="2"/>
        <v>0</v>
      </c>
      <c r="K20" s="1163"/>
      <c r="L20" s="2041">
        <f t="shared" si="3"/>
        <v>0</v>
      </c>
    </row>
    <row r="21" spans="1:12" ht="15" customHeight="1">
      <c r="A21" s="2054">
        <v>13</v>
      </c>
      <c r="B21" s="343" t="s">
        <v>2240</v>
      </c>
      <c r="C21" s="132"/>
      <c r="D21" s="1329"/>
      <c r="E21" s="64">
        <f t="shared" si="0"/>
        <v>0</v>
      </c>
      <c r="F21" s="1163"/>
      <c r="G21" s="64">
        <f t="shared" si="1"/>
        <v>0</v>
      </c>
      <c r="H21" s="132"/>
      <c r="I21" s="1329"/>
      <c r="J21" s="64">
        <f t="shared" si="2"/>
        <v>0</v>
      </c>
      <c r="K21" s="1163"/>
      <c r="L21" s="2041">
        <f t="shared" si="3"/>
        <v>0</v>
      </c>
    </row>
    <row r="22" spans="1:12" ht="15" customHeight="1">
      <c r="A22" s="2054">
        <v>14</v>
      </c>
      <c r="B22" s="343" t="s">
        <v>2241</v>
      </c>
      <c r="C22" s="132"/>
      <c r="D22" s="1329"/>
      <c r="E22" s="64">
        <f t="shared" si="0"/>
        <v>0</v>
      </c>
      <c r="F22" s="1163"/>
      <c r="G22" s="64">
        <f t="shared" si="1"/>
        <v>0</v>
      </c>
      <c r="H22" s="132"/>
      <c r="I22" s="1329"/>
      <c r="J22" s="64">
        <f t="shared" si="2"/>
        <v>0</v>
      </c>
      <c r="K22" s="1163"/>
      <c r="L22" s="2041">
        <f t="shared" si="3"/>
        <v>0</v>
      </c>
    </row>
    <row r="23" spans="1:12" ht="15" customHeight="1">
      <c r="A23" s="2054">
        <v>15</v>
      </c>
      <c r="B23" s="343" t="s">
        <v>2242</v>
      </c>
      <c r="C23" s="132"/>
      <c r="D23" s="1329"/>
      <c r="E23" s="64">
        <f t="shared" si="0"/>
        <v>0</v>
      </c>
      <c r="F23" s="1163"/>
      <c r="G23" s="64">
        <f t="shared" si="1"/>
        <v>0</v>
      </c>
      <c r="H23" s="132"/>
      <c r="I23" s="1329"/>
      <c r="J23" s="64">
        <f t="shared" si="2"/>
        <v>0</v>
      </c>
      <c r="K23" s="1163"/>
      <c r="L23" s="2041">
        <f t="shared" si="3"/>
        <v>0</v>
      </c>
    </row>
    <row r="24" spans="1:12" ht="15" customHeight="1">
      <c r="A24" s="2054">
        <v>16</v>
      </c>
      <c r="B24" s="343" t="s">
        <v>2243</v>
      </c>
      <c r="C24" s="132"/>
      <c r="D24" s="1329"/>
      <c r="E24" s="64">
        <f t="shared" si="0"/>
        <v>0</v>
      </c>
      <c r="F24" s="1163"/>
      <c r="G24" s="64">
        <f t="shared" si="1"/>
        <v>0</v>
      </c>
      <c r="H24" s="132"/>
      <c r="I24" s="1329"/>
      <c r="J24" s="64">
        <f t="shared" si="2"/>
        <v>0</v>
      </c>
      <c r="K24" s="1163"/>
      <c r="L24" s="2041">
        <f t="shared" si="3"/>
        <v>0</v>
      </c>
    </row>
    <row r="25" spans="1:12" ht="15" customHeight="1">
      <c r="A25" s="2054">
        <v>17</v>
      </c>
      <c r="B25" s="343" t="s">
        <v>2244</v>
      </c>
      <c r="C25" s="132"/>
      <c r="D25" s="1329"/>
      <c r="E25" s="64">
        <f t="shared" si="0"/>
        <v>0</v>
      </c>
      <c r="F25" s="1163"/>
      <c r="G25" s="64">
        <f t="shared" si="1"/>
        <v>0</v>
      </c>
      <c r="H25" s="132"/>
      <c r="I25" s="1329"/>
      <c r="J25" s="64">
        <f t="shared" si="2"/>
        <v>0</v>
      </c>
      <c r="K25" s="1163"/>
      <c r="L25" s="2041">
        <f t="shared" si="3"/>
        <v>0</v>
      </c>
    </row>
    <row r="26" spans="1:12" ht="15" customHeight="1">
      <c r="A26" s="2054">
        <v>18</v>
      </c>
      <c r="B26" s="344" t="s">
        <v>2245</v>
      </c>
      <c r="C26" s="132"/>
      <c r="D26" s="1329"/>
      <c r="E26" s="64">
        <f t="shared" si="0"/>
        <v>0</v>
      </c>
      <c r="F26" s="1163"/>
      <c r="G26" s="64">
        <f t="shared" si="1"/>
        <v>0</v>
      </c>
      <c r="H26" s="132"/>
      <c r="I26" s="1329"/>
      <c r="J26" s="64">
        <f t="shared" si="2"/>
        <v>0</v>
      </c>
      <c r="K26" s="1163"/>
      <c r="L26" s="2041">
        <f t="shared" si="3"/>
        <v>0</v>
      </c>
    </row>
    <row r="27" spans="1:12" ht="15" customHeight="1">
      <c r="A27" s="2054">
        <v>19</v>
      </c>
      <c r="B27" s="345" t="s">
        <v>2246</v>
      </c>
      <c r="C27" s="132"/>
      <c r="D27" s="1329"/>
      <c r="E27" s="64">
        <f t="shared" si="0"/>
        <v>0</v>
      </c>
      <c r="F27" s="1163"/>
      <c r="G27" s="64">
        <f t="shared" si="1"/>
        <v>0</v>
      </c>
      <c r="H27" s="132"/>
      <c r="I27" s="1329"/>
      <c r="J27" s="64">
        <f t="shared" si="2"/>
        <v>0</v>
      </c>
      <c r="K27" s="1163"/>
      <c r="L27" s="2041">
        <f t="shared" si="3"/>
        <v>0</v>
      </c>
    </row>
    <row r="28" spans="1:12" ht="15" customHeight="1">
      <c r="A28" s="2054">
        <v>20</v>
      </c>
      <c r="B28" s="345" t="s">
        <v>2247</v>
      </c>
      <c r="C28" s="132"/>
      <c r="D28" s="1329"/>
      <c r="E28" s="64">
        <f t="shared" si="0"/>
        <v>0</v>
      </c>
      <c r="F28" s="1163"/>
      <c r="G28" s="64">
        <f t="shared" si="1"/>
        <v>0</v>
      </c>
      <c r="H28" s="132"/>
      <c r="I28" s="1329"/>
      <c r="J28" s="64">
        <f t="shared" si="2"/>
        <v>0</v>
      </c>
      <c r="K28" s="1163"/>
      <c r="L28" s="2041">
        <f t="shared" si="3"/>
        <v>0</v>
      </c>
    </row>
    <row r="29" spans="1:12" ht="15" customHeight="1">
      <c r="A29" s="2054">
        <v>21</v>
      </c>
      <c r="B29" s="343" t="s">
        <v>2248</v>
      </c>
      <c r="C29" s="132"/>
      <c r="D29" s="1329"/>
      <c r="E29" s="64">
        <f t="shared" si="0"/>
        <v>0</v>
      </c>
      <c r="F29" s="1163"/>
      <c r="G29" s="64">
        <f t="shared" si="1"/>
        <v>0</v>
      </c>
      <c r="H29" s="132"/>
      <c r="I29" s="1329"/>
      <c r="J29" s="64">
        <f t="shared" si="2"/>
        <v>0</v>
      </c>
      <c r="K29" s="1163"/>
      <c r="L29" s="2041">
        <f t="shared" si="3"/>
        <v>0</v>
      </c>
    </row>
    <row r="30" spans="1:12" ht="15" customHeight="1">
      <c r="A30" s="2054">
        <v>22</v>
      </c>
      <c r="B30" s="344" t="s">
        <v>2249</v>
      </c>
      <c r="C30" s="132"/>
      <c r="D30" s="1329"/>
      <c r="E30" s="64">
        <f t="shared" si="0"/>
        <v>0</v>
      </c>
      <c r="F30" s="1163"/>
      <c r="G30" s="64">
        <f t="shared" si="1"/>
        <v>0</v>
      </c>
      <c r="H30" s="132"/>
      <c r="I30" s="1329"/>
      <c r="J30" s="64">
        <f t="shared" si="2"/>
        <v>0</v>
      </c>
      <c r="K30" s="1163"/>
      <c r="L30" s="2041">
        <f t="shared" si="3"/>
        <v>0</v>
      </c>
    </row>
    <row r="31" spans="1:12" ht="15" customHeight="1">
      <c r="A31" s="2054">
        <v>23</v>
      </c>
      <c r="B31" s="343" t="s">
        <v>2250</v>
      </c>
      <c r="C31" s="132"/>
      <c r="D31" s="1329"/>
      <c r="E31" s="64">
        <f t="shared" si="0"/>
        <v>0</v>
      </c>
      <c r="F31" s="1163"/>
      <c r="G31" s="64">
        <f t="shared" si="1"/>
        <v>0</v>
      </c>
      <c r="H31" s="132"/>
      <c r="I31" s="1329"/>
      <c r="J31" s="64">
        <f t="shared" si="2"/>
        <v>0</v>
      </c>
      <c r="K31" s="1163"/>
      <c r="L31" s="2041">
        <f t="shared" si="3"/>
        <v>0</v>
      </c>
    </row>
    <row r="32" spans="1:12" ht="15" customHeight="1">
      <c r="A32" s="2054">
        <v>24</v>
      </c>
      <c r="B32" s="344" t="s">
        <v>91</v>
      </c>
      <c r="C32" s="132"/>
      <c r="D32" s="1329"/>
      <c r="E32" s="64">
        <f t="shared" si="0"/>
        <v>0</v>
      </c>
      <c r="F32" s="1163"/>
      <c r="G32" s="64">
        <f t="shared" si="1"/>
        <v>0</v>
      </c>
      <c r="H32" s="132"/>
      <c r="I32" s="1329"/>
      <c r="J32" s="64">
        <f t="shared" si="2"/>
        <v>0</v>
      </c>
      <c r="K32" s="1163"/>
      <c r="L32" s="2041">
        <f t="shared" si="3"/>
        <v>0</v>
      </c>
    </row>
    <row r="33" spans="1:12" ht="15" customHeight="1">
      <c r="A33" s="2054">
        <v>25</v>
      </c>
      <c r="B33" s="343" t="s">
        <v>2251</v>
      </c>
      <c r="C33" s="132"/>
      <c r="D33" s="1329"/>
      <c r="E33" s="64">
        <f t="shared" si="0"/>
        <v>0</v>
      </c>
      <c r="F33" s="1163"/>
      <c r="G33" s="64">
        <f t="shared" si="1"/>
        <v>0</v>
      </c>
      <c r="H33" s="132"/>
      <c r="I33" s="1329"/>
      <c r="J33" s="64">
        <f t="shared" si="2"/>
        <v>0</v>
      </c>
      <c r="K33" s="1163"/>
      <c r="L33" s="2041">
        <f t="shared" si="3"/>
        <v>0</v>
      </c>
    </row>
    <row r="34" spans="1:12" ht="15" customHeight="1">
      <c r="A34" s="2054">
        <v>26</v>
      </c>
      <c r="B34" s="343" t="s">
        <v>2252</v>
      </c>
      <c r="C34" s="132"/>
      <c r="D34" s="1329"/>
      <c r="E34" s="64">
        <f t="shared" si="0"/>
        <v>0</v>
      </c>
      <c r="F34" s="1163"/>
      <c r="G34" s="64">
        <f t="shared" si="1"/>
        <v>0</v>
      </c>
      <c r="H34" s="132"/>
      <c r="I34" s="1329"/>
      <c r="J34" s="64">
        <f t="shared" si="2"/>
        <v>0</v>
      </c>
      <c r="K34" s="1163"/>
      <c r="L34" s="2041">
        <f t="shared" si="3"/>
        <v>0</v>
      </c>
    </row>
    <row r="35" spans="1:12" ht="15" customHeight="1">
      <c r="A35" s="2054">
        <v>27</v>
      </c>
      <c r="B35" s="343" t="s">
        <v>2253</v>
      </c>
      <c r="C35" s="132"/>
      <c r="D35" s="1329"/>
      <c r="E35" s="64">
        <f t="shared" si="0"/>
        <v>0</v>
      </c>
      <c r="F35" s="1163"/>
      <c r="G35" s="64">
        <f t="shared" si="1"/>
        <v>0</v>
      </c>
      <c r="H35" s="132"/>
      <c r="I35" s="1329"/>
      <c r="J35" s="64">
        <f t="shared" si="2"/>
        <v>0</v>
      </c>
      <c r="K35" s="1163"/>
      <c r="L35" s="2041">
        <f t="shared" si="3"/>
        <v>0</v>
      </c>
    </row>
    <row r="36" spans="1:12" ht="15" customHeight="1">
      <c r="A36" s="2054">
        <v>28</v>
      </c>
      <c r="B36" s="343" t="s">
        <v>2254</v>
      </c>
      <c r="C36" s="132"/>
      <c r="D36" s="1329"/>
      <c r="E36" s="64">
        <f t="shared" si="0"/>
        <v>0</v>
      </c>
      <c r="F36" s="1163"/>
      <c r="G36" s="64">
        <f t="shared" si="1"/>
        <v>0</v>
      </c>
      <c r="H36" s="132"/>
      <c r="I36" s="1329"/>
      <c r="J36" s="64">
        <f t="shared" si="2"/>
        <v>0</v>
      </c>
      <c r="K36" s="1163"/>
      <c r="L36" s="2041">
        <f t="shared" si="3"/>
        <v>0</v>
      </c>
    </row>
    <row r="37" spans="1:12" ht="15" customHeight="1">
      <c r="A37" s="2054">
        <v>29</v>
      </c>
      <c r="B37" s="343" t="s">
        <v>2255</v>
      </c>
      <c r="C37" s="132"/>
      <c r="D37" s="1329"/>
      <c r="E37" s="64">
        <f t="shared" si="0"/>
        <v>0</v>
      </c>
      <c r="F37" s="1163"/>
      <c r="G37" s="64">
        <f t="shared" si="1"/>
        <v>0</v>
      </c>
      <c r="H37" s="132"/>
      <c r="I37" s="1329"/>
      <c r="J37" s="64">
        <f t="shared" si="2"/>
        <v>0</v>
      </c>
      <c r="K37" s="1163"/>
      <c r="L37" s="2041">
        <f t="shared" si="3"/>
        <v>0</v>
      </c>
    </row>
    <row r="38" spans="1:12" ht="15" customHeight="1">
      <c r="A38" s="2054">
        <v>30</v>
      </c>
      <c r="B38" s="344" t="s">
        <v>707</v>
      </c>
      <c r="C38" s="132"/>
      <c r="D38" s="1329"/>
      <c r="E38" s="64">
        <f t="shared" si="0"/>
        <v>0</v>
      </c>
      <c r="F38" s="1163"/>
      <c r="G38" s="64">
        <f t="shared" si="1"/>
        <v>0</v>
      </c>
      <c r="H38" s="132"/>
      <c r="I38" s="1329"/>
      <c r="J38" s="64">
        <f t="shared" si="2"/>
        <v>0</v>
      </c>
      <c r="K38" s="1163"/>
      <c r="L38" s="2041">
        <f t="shared" si="3"/>
        <v>0</v>
      </c>
    </row>
    <row r="39" spans="1:12" ht="15" customHeight="1">
      <c r="A39" s="2042"/>
      <c r="B39" s="1549"/>
      <c r="C39" s="1550"/>
      <c r="D39" s="1417"/>
      <c r="E39" s="64"/>
      <c r="F39" s="1550"/>
      <c r="G39" s="64"/>
      <c r="H39" s="1550"/>
      <c r="I39" s="1417"/>
      <c r="J39" s="64"/>
      <c r="K39" s="1550"/>
      <c r="L39" s="2043"/>
    </row>
    <row r="40" spans="1:12" ht="15" customHeight="1" thickBot="1">
      <c r="A40" s="3025" t="s">
        <v>220</v>
      </c>
      <c r="B40" s="3026"/>
      <c r="C40" s="65">
        <f>SUM(C9:C39)</f>
        <v>0</v>
      </c>
      <c r="D40" s="65"/>
      <c r="E40" s="65">
        <f>SUM(E9:E39)</f>
        <v>0</v>
      </c>
      <c r="F40" s="65">
        <f>SUM(F9:F39)</f>
        <v>0</v>
      </c>
      <c r="G40" s="65">
        <f>SUM(G9:G39)</f>
        <v>0</v>
      </c>
      <c r="H40" s="65">
        <f>SUM(H9:H39)</f>
        <v>0</v>
      </c>
      <c r="I40" s="65"/>
      <c r="J40" s="65">
        <f>SUM(J9:J39)</f>
        <v>0</v>
      </c>
      <c r="K40" s="65">
        <f>SUM(K9:K39)</f>
        <v>0</v>
      </c>
      <c r="L40" s="165">
        <f>SUM(L9:L39)</f>
        <v>0</v>
      </c>
    </row>
    <row r="41" spans="1:12" ht="15" customHeight="1">
      <c r="A41" s="340" t="s">
        <v>250</v>
      </c>
      <c r="B41" s="340"/>
      <c r="C41" s="340"/>
      <c r="D41" s="340"/>
      <c r="E41" s="340"/>
      <c r="F41" s="340"/>
      <c r="G41" s="340"/>
      <c r="H41" s="340"/>
      <c r="I41" s="340"/>
      <c r="J41" s="340"/>
      <c r="K41" s="340"/>
    </row>
    <row r="42" spans="1:12" ht="15" customHeight="1">
      <c r="A42" s="340" t="s">
        <v>197</v>
      </c>
      <c r="B42" s="340"/>
      <c r="C42" s="340"/>
      <c r="D42" s="340"/>
      <c r="E42" s="340"/>
      <c r="F42" s="340"/>
      <c r="G42" s="340"/>
      <c r="H42" s="340"/>
      <c r="I42" s="340"/>
      <c r="J42" s="340"/>
      <c r="K42" s="340"/>
    </row>
    <row r="43" spans="1:12" ht="12" customHeight="1">
      <c r="A43" s="340"/>
      <c r="B43" s="340"/>
      <c r="C43" s="340"/>
      <c r="D43" s="340"/>
      <c r="E43" s="340"/>
      <c r="F43" s="340"/>
      <c r="G43" s="340"/>
      <c r="H43" s="340"/>
      <c r="I43" s="340"/>
      <c r="J43" s="340"/>
      <c r="K43" s="340"/>
    </row>
  </sheetData>
  <mergeCells count="5">
    <mergeCell ref="A40:B40"/>
    <mergeCell ref="A7:A8"/>
    <mergeCell ref="B7:B8"/>
    <mergeCell ref="C7:G7"/>
    <mergeCell ref="H7:L7"/>
  </mergeCells>
  <phoneticPr fontId="5" type="noConversion"/>
  <printOptions horizontalCentered="1"/>
  <pageMargins left="0.70866141732283472" right="0.70866141732283472" top="0.74803149606299213" bottom="0.74803149606299213" header="0.31496062992125984" footer="0.31496062992125984"/>
  <pageSetup paperSize="9" scale="86" fitToHeight="0" orientation="landscape" blackAndWhite="1" verticalDpi="1200" r:id="rId1"/>
  <headerFooter alignWithMargins="0"/>
  <legacyDrawing r:id="rId2"/>
  <legacyDrawingHF r:id="rId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rgb="FF0070C0"/>
    <pageSetUpPr fitToPage="1"/>
  </sheetPr>
  <dimension ref="A1:K17"/>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J27" sqref="J27"/>
    </sheetView>
  </sheetViews>
  <sheetFormatPr defaultColWidth="9.140625" defaultRowHeight="12" customHeight="1"/>
  <cols>
    <col min="1" max="1" width="5.7109375" style="322" customWidth="1"/>
    <col min="2" max="2" width="20.7109375" style="322" customWidth="1"/>
    <col min="3" max="3" width="30.7109375" style="322" customWidth="1"/>
    <col min="4" max="9" width="12.7109375" style="322" customWidth="1"/>
    <col min="10" max="10" width="11.85546875" style="501" customWidth="1"/>
    <col min="11" max="11" width="11.42578125" style="501" customWidth="1"/>
    <col min="12" max="16384" width="9.140625" style="322"/>
  </cols>
  <sheetData>
    <row r="1" spans="1:11" s="640" customFormat="1" ht="15" customHeight="1">
      <c r="A1" s="2691" t="str">
        <f>HYPERLINK("#资产表审定!A1","返回资产表审定")</f>
        <v>返回资产表审定</v>
      </c>
      <c r="B1" s="2692" t="str">
        <f>HYPERLINK("#资产表原报!A1","返回资产表原报")</f>
        <v>返回资产表原报</v>
      </c>
      <c r="J1" s="641"/>
      <c r="K1" s="641"/>
    </row>
    <row r="2" spans="1:11" s="654" customFormat="1" ht="30" customHeight="1">
      <c r="A2" s="652" t="s">
        <v>1263</v>
      </c>
      <c r="B2" s="652"/>
      <c r="C2" s="652"/>
      <c r="D2" s="652"/>
      <c r="E2" s="652"/>
      <c r="F2" s="652"/>
      <c r="G2" s="652"/>
      <c r="H2" s="652"/>
      <c r="I2" s="652"/>
      <c r="J2" s="653"/>
      <c r="K2" s="653"/>
    </row>
    <row r="3" spans="1:11" s="663" customFormat="1" ht="11.25">
      <c r="A3" s="968"/>
      <c r="B3" s="968"/>
      <c r="C3" s="1221"/>
      <c r="D3" s="1221"/>
      <c r="E3" s="1221"/>
      <c r="F3" s="1221"/>
      <c r="G3" s="1221"/>
      <c r="H3" s="1221"/>
      <c r="I3" s="1221"/>
      <c r="J3" s="1053"/>
      <c r="K3" s="944" t="str">
        <f>"单位："&amp;表头!$C$5</f>
        <v>单位：人民币元</v>
      </c>
    </row>
    <row r="4" spans="1:11" s="958" customFormat="1">
      <c r="A4" s="945" t="str">
        <f>"客户："&amp;表头!C3</f>
        <v>客户：</v>
      </c>
      <c r="B4" s="1372"/>
      <c r="C4" s="1221"/>
      <c r="D4" s="1221"/>
      <c r="E4" s="948" t="str">
        <f>"编制人员："&amp;表头!$C$6</f>
        <v>编制人员：</v>
      </c>
      <c r="F4" s="948"/>
      <c r="G4" s="1221"/>
      <c r="H4" s="1221"/>
      <c r="I4" s="1221"/>
      <c r="J4" s="955" t="s">
        <v>1460</v>
      </c>
      <c r="K4" s="2027" t="s">
        <v>77</v>
      </c>
    </row>
    <row r="5" spans="1:11" s="958" customFormat="1" ht="11.25">
      <c r="A5" s="1155" t="str">
        <f>"报表截止日："&amp;TEXT(表头!C4,"yyyy-mm-dd")</f>
        <v>报表截止日：2019-12-31</v>
      </c>
      <c r="B5" s="1372"/>
      <c r="C5" s="1221"/>
      <c r="D5" s="1221"/>
      <c r="E5" s="948" t="str">
        <f>"会计主管："&amp;表头!$C$7</f>
        <v>会计主管：</v>
      </c>
      <c r="F5" s="948"/>
      <c r="G5" s="1221"/>
      <c r="H5" s="1221"/>
      <c r="I5" s="1221"/>
      <c r="J5" s="955" t="s">
        <v>1461</v>
      </c>
      <c r="K5" s="955"/>
    </row>
    <row r="6" spans="1:11" s="664" customFormat="1" ht="8.1" customHeight="1" thickBot="1">
      <c r="A6" s="1337"/>
      <c r="B6" s="1337"/>
      <c r="C6" s="1337"/>
      <c r="D6" s="1337"/>
      <c r="E6" s="1337"/>
      <c r="F6" s="1337"/>
      <c r="G6" s="1337"/>
      <c r="H6" s="1337"/>
      <c r="I6" s="1337"/>
      <c r="J6" s="1373"/>
      <c r="K6" s="1373"/>
    </row>
    <row r="7" spans="1:11" s="662" customFormat="1" ht="15" customHeight="1">
      <c r="A7" s="1350" t="s">
        <v>398</v>
      </c>
      <c r="B7" s="1351" t="s">
        <v>138</v>
      </c>
      <c r="C7" s="1351" t="s">
        <v>1233</v>
      </c>
      <c r="D7" s="1351" t="s">
        <v>137</v>
      </c>
      <c r="E7" s="1351" t="s">
        <v>1034</v>
      </c>
      <c r="F7" s="1351" t="s">
        <v>1021</v>
      </c>
      <c r="G7" s="1351" t="s">
        <v>136</v>
      </c>
      <c r="H7" s="1351" t="s">
        <v>214</v>
      </c>
      <c r="I7" s="1351" t="s">
        <v>972</v>
      </c>
      <c r="J7" s="2162" t="s">
        <v>1035</v>
      </c>
      <c r="K7" s="2163" t="s">
        <v>1019</v>
      </c>
    </row>
    <row r="8" spans="1:11" ht="15" customHeight="1">
      <c r="A8" s="1355">
        <v>1</v>
      </c>
      <c r="B8" s="1367"/>
      <c r="C8" s="1244"/>
      <c r="D8" s="888"/>
      <c r="E8" s="1209"/>
      <c r="F8" s="1210">
        <f>D8+E8</f>
        <v>0</v>
      </c>
      <c r="G8" s="888"/>
      <c r="H8" s="888"/>
      <c r="I8" s="67">
        <f>D8+G8-H8</f>
        <v>0</v>
      </c>
      <c r="J8" s="1209"/>
      <c r="K8" s="2043">
        <f>I8+J8</f>
        <v>0</v>
      </c>
    </row>
    <row r="9" spans="1:11" ht="15" customHeight="1">
      <c r="A9" s="1355">
        <v>2</v>
      </c>
      <c r="B9" s="1306"/>
      <c r="C9" s="1244"/>
      <c r="D9" s="888"/>
      <c r="E9" s="1209"/>
      <c r="F9" s="1210">
        <f>D9+E9</f>
        <v>0</v>
      </c>
      <c r="G9" s="888"/>
      <c r="H9" s="888"/>
      <c r="I9" s="67">
        <f>D9+G9-H9</f>
        <v>0</v>
      </c>
      <c r="J9" s="1209"/>
      <c r="K9" s="2043">
        <f>I9+J9</f>
        <v>0</v>
      </c>
    </row>
    <row r="10" spans="1:11" ht="15" customHeight="1">
      <c r="A10" s="1355">
        <v>3</v>
      </c>
      <c r="B10" s="1306"/>
      <c r="C10" s="1244"/>
      <c r="D10" s="888"/>
      <c r="E10" s="1209"/>
      <c r="F10" s="1210">
        <f>D10+E10</f>
        <v>0</v>
      </c>
      <c r="G10" s="888"/>
      <c r="H10" s="888"/>
      <c r="I10" s="67">
        <f>D10+G10-H10</f>
        <v>0</v>
      </c>
      <c r="J10" s="1209"/>
      <c r="K10" s="2043">
        <f>I10+J10</f>
        <v>0</v>
      </c>
    </row>
    <row r="11" spans="1:11" ht="15" customHeight="1">
      <c r="A11" s="1355">
        <v>4</v>
      </c>
      <c r="B11" s="1306"/>
      <c r="C11" s="1244"/>
      <c r="D11" s="888"/>
      <c r="E11" s="1209"/>
      <c r="F11" s="1210">
        <f>D11+E11</f>
        <v>0</v>
      </c>
      <c r="G11" s="888"/>
      <c r="H11" s="888"/>
      <c r="I11" s="67">
        <f>D11+G11-H11</f>
        <v>0</v>
      </c>
      <c r="J11" s="1209"/>
      <c r="K11" s="2043">
        <f>I11+J11</f>
        <v>0</v>
      </c>
    </row>
    <row r="12" spans="1:11" ht="15" customHeight="1">
      <c r="A12" s="1355">
        <v>5</v>
      </c>
      <c r="B12" s="1306"/>
      <c r="C12" s="1244"/>
      <c r="D12" s="888"/>
      <c r="E12" s="1209"/>
      <c r="F12" s="1210">
        <f>D12+E12</f>
        <v>0</v>
      </c>
      <c r="G12" s="888"/>
      <c r="H12" s="888"/>
      <c r="I12" s="67">
        <f>D12+G12-H12</f>
        <v>0</v>
      </c>
      <c r="J12" s="1209"/>
      <c r="K12" s="2043">
        <f>I12+J12</f>
        <v>0</v>
      </c>
    </row>
    <row r="13" spans="1:11" ht="15" customHeight="1">
      <c r="A13" s="1358"/>
      <c r="B13" s="1368"/>
      <c r="C13" s="1370"/>
      <c r="D13" s="67"/>
      <c r="E13" s="67"/>
      <c r="F13" s="67"/>
      <c r="G13" s="67"/>
      <c r="H13" s="67"/>
      <c r="I13" s="67"/>
      <c r="J13" s="779"/>
      <c r="K13" s="2043"/>
    </row>
    <row r="14" spans="1:11" ht="15" customHeight="1" thickBot="1">
      <c r="A14" s="2901" t="s">
        <v>1192</v>
      </c>
      <c r="B14" s="2902"/>
      <c r="C14" s="1820">
        <f t="shared" ref="C14" si="0">SUM(C8:C13)</f>
        <v>0</v>
      </c>
      <c r="D14" s="1480">
        <f t="shared" ref="D14:K14" si="1">SUM(D8:D13)</f>
        <v>0</v>
      </c>
      <c r="E14" s="1480">
        <f t="shared" si="1"/>
        <v>0</v>
      </c>
      <c r="F14" s="1480">
        <f t="shared" si="1"/>
        <v>0</v>
      </c>
      <c r="G14" s="1480">
        <f t="shared" si="1"/>
        <v>0</v>
      </c>
      <c r="H14" s="1480">
        <f t="shared" si="1"/>
        <v>0</v>
      </c>
      <c r="I14" s="1480">
        <f t="shared" si="1"/>
        <v>0</v>
      </c>
      <c r="J14" s="1480">
        <f t="shared" si="1"/>
        <v>0</v>
      </c>
      <c r="K14" s="1677">
        <f t="shared" si="1"/>
        <v>0</v>
      </c>
    </row>
    <row r="15" spans="1:11" ht="15" customHeight="1">
      <c r="A15" s="322" t="s">
        <v>178</v>
      </c>
    </row>
    <row r="16" spans="1:11" ht="15" customHeight="1">
      <c r="A16" s="322" t="s">
        <v>249</v>
      </c>
    </row>
    <row r="17" spans="1:1" ht="15" customHeight="1">
      <c r="A17" s="322" t="s">
        <v>210</v>
      </c>
    </row>
  </sheetData>
  <mergeCells count="1">
    <mergeCell ref="A14:B14"/>
  </mergeCells>
  <phoneticPr fontId="5" type="noConversion"/>
  <printOptions horizontalCentered="1"/>
  <pageMargins left="0.70866141732283472" right="0.70866141732283472" top="0.74803149606299213" bottom="0.74803149606299213" header="0.31496062992125984" footer="0.31496062992125984"/>
  <pageSetup paperSize="9" scale="93" fitToHeight="0" orientation="landscape" blackAndWhite="1" verticalDpi="1200" r:id="rId1"/>
  <headerFooter alignWithMargins="0"/>
  <legacyDrawingHF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tabColor rgb="FF0070C0"/>
    <pageSetUpPr fitToPage="1"/>
  </sheetPr>
  <dimension ref="A1:H23"/>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E13" sqref="E13"/>
    </sheetView>
  </sheetViews>
  <sheetFormatPr defaultColWidth="9.140625" defaultRowHeight="12" customHeight="1"/>
  <cols>
    <col min="1" max="1" width="35.5703125" style="303" customWidth="1"/>
    <col min="2" max="5" width="12.7109375" style="303" customWidth="1"/>
    <col min="6" max="6" width="31.42578125" style="303" customWidth="1"/>
    <col min="7" max="16384" width="9.140625" style="303"/>
  </cols>
  <sheetData>
    <row r="1" spans="1:8" ht="12" customHeight="1">
      <c r="A1" s="2691" t="str">
        <f>HYPERLINK("#资产表审定!A1","返回资产表审定")</f>
        <v>返回资产表审定</v>
      </c>
      <c r="B1" s="2692" t="str">
        <f>HYPERLINK("#资产表原报!A1","返回资产表原报")</f>
        <v>返回资产表原报</v>
      </c>
    </row>
    <row r="2" spans="1:8" s="293" customFormat="1" ht="30" customHeight="1">
      <c r="A2" s="3032" t="s">
        <v>1264</v>
      </c>
      <c r="B2" s="3032"/>
      <c r="C2" s="3032"/>
      <c r="D2" s="3032"/>
      <c r="E2" s="3032"/>
      <c r="F2" s="3032"/>
      <c r="G2" s="346"/>
    </row>
    <row r="3" spans="1:8" s="935" customFormat="1" ht="11.25">
      <c r="A3" s="1151"/>
      <c r="B3" s="1221"/>
      <c r="C3" s="1221"/>
      <c r="D3" s="1221"/>
      <c r="E3" s="1153"/>
      <c r="F3" s="944" t="str">
        <f>"单位："&amp;表头!$C$5</f>
        <v>单位：人民币元</v>
      </c>
      <c r="G3" s="1009"/>
    </row>
    <row r="4" spans="1:8" s="951" customFormat="1" ht="11.25">
      <c r="A4" s="945" t="str">
        <f>"客户："&amp;表头!C3</f>
        <v>客户：</v>
      </c>
      <c r="B4" s="1221"/>
      <c r="C4" s="948" t="str">
        <f>"编制人员："&amp;表头!$C$6</f>
        <v>编制人员：</v>
      </c>
      <c r="D4" s="1221"/>
      <c r="E4" s="1500" t="s">
        <v>1460</v>
      </c>
      <c r="F4" s="1505"/>
      <c r="G4" s="1551"/>
      <c r="H4" s="962"/>
    </row>
    <row r="5" spans="1:8" s="951" customFormat="1" ht="11.25">
      <c r="A5" s="945" t="str">
        <f>"报表截止日："&amp;TEXT(表头!C4,"yyyy-mm-dd")</f>
        <v>报表截止日：2019-12-31</v>
      </c>
      <c r="B5" s="1221"/>
      <c r="C5" s="948" t="str">
        <f>"会计主管："&amp;表头!$C$7</f>
        <v>会计主管：</v>
      </c>
      <c r="D5" s="1221"/>
      <c r="E5" s="1500" t="s">
        <v>1461</v>
      </c>
      <c r="F5" s="1505"/>
      <c r="G5" s="1551"/>
      <c r="H5" s="962"/>
    </row>
    <row r="6" spans="1:8" s="935" customFormat="1" ht="8.1" customHeight="1" thickBot="1">
      <c r="A6" s="1552"/>
      <c r="B6" s="1221"/>
      <c r="C6" s="1221"/>
      <c r="D6" s="1221"/>
      <c r="E6" s="1552"/>
      <c r="F6" s="1552"/>
      <c r="G6" s="1553"/>
    </row>
    <row r="7" spans="1:8" s="1008" customFormat="1" ht="15" customHeight="1">
      <c r="A7" s="1044" t="s">
        <v>138</v>
      </c>
      <c r="B7" s="1045" t="s">
        <v>56</v>
      </c>
      <c r="C7" s="1045" t="s">
        <v>1762</v>
      </c>
      <c r="D7" s="1045" t="s">
        <v>1763</v>
      </c>
      <c r="E7" s="1045" t="s">
        <v>57</v>
      </c>
      <c r="F7" s="1046" t="s">
        <v>7</v>
      </c>
    </row>
    <row r="8" spans="1:8" s="1008" customFormat="1" ht="15" customHeight="1">
      <c r="A8" s="1047" t="s">
        <v>1764</v>
      </c>
      <c r="B8" s="64">
        <f>SUM(B9:B14)</f>
        <v>0</v>
      </c>
      <c r="C8" s="64">
        <f>SUM(C9:C14)</f>
        <v>0</v>
      </c>
      <c r="D8" s="64">
        <f>SUM(D9:D14)</f>
        <v>0</v>
      </c>
      <c r="E8" s="64">
        <f>B8+C8-D8</f>
        <v>0</v>
      </c>
      <c r="F8" s="1555"/>
    </row>
    <row r="9" spans="1:8" s="153" customFormat="1" ht="15" customHeight="1">
      <c r="A9" s="1556"/>
      <c r="B9" s="132"/>
      <c r="C9" s="132"/>
      <c r="D9" s="132"/>
      <c r="E9" s="1550">
        <f>B9+C9-D9</f>
        <v>0</v>
      </c>
      <c r="F9" s="1561"/>
    </row>
    <row r="10" spans="1:8" s="153" customFormat="1" ht="15" customHeight="1">
      <c r="A10" s="1556"/>
      <c r="B10" s="132"/>
      <c r="C10" s="132"/>
      <c r="D10" s="132"/>
      <c r="E10" s="1550">
        <f t="shared" ref="E10:E13" si="0">B10+C10-D10</f>
        <v>0</v>
      </c>
      <c r="F10" s="1561"/>
    </row>
    <row r="11" spans="1:8" s="153" customFormat="1" ht="15" customHeight="1">
      <c r="A11" s="1556"/>
      <c r="B11" s="132"/>
      <c r="C11" s="132"/>
      <c r="D11" s="132"/>
      <c r="E11" s="1550">
        <f t="shared" si="0"/>
        <v>0</v>
      </c>
      <c r="F11" s="1561"/>
    </row>
    <row r="12" spans="1:8" s="153" customFormat="1" ht="15" customHeight="1">
      <c r="A12" s="1556"/>
      <c r="B12" s="132"/>
      <c r="C12" s="132"/>
      <c r="D12" s="132"/>
      <c r="E12" s="1550">
        <f t="shared" si="0"/>
        <v>0</v>
      </c>
      <c r="F12" s="1561"/>
    </row>
    <row r="13" spans="1:8" s="153" customFormat="1" ht="15" customHeight="1">
      <c r="A13" s="1556"/>
      <c r="B13" s="132"/>
      <c r="C13" s="132"/>
      <c r="D13" s="132"/>
      <c r="E13" s="1550">
        <f t="shared" si="0"/>
        <v>0</v>
      </c>
      <c r="F13" s="1561"/>
    </row>
    <row r="14" spans="1:8" s="148" customFormat="1" ht="15" customHeight="1">
      <c r="A14" s="1047"/>
      <c r="B14" s="64"/>
      <c r="C14" s="64"/>
      <c r="D14" s="64"/>
      <c r="E14" s="1550"/>
      <c r="F14" s="1555"/>
    </row>
    <row r="15" spans="1:8" s="148" customFormat="1" ht="15" customHeight="1">
      <c r="A15" s="1047" t="s">
        <v>1765</v>
      </c>
      <c r="B15" s="64">
        <f>SUM(B16:B21)</f>
        <v>0</v>
      </c>
      <c r="C15" s="64">
        <f>SUM(C16:C21)</f>
        <v>0</v>
      </c>
      <c r="D15" s="64">
        <f>SUM(D16:D21)</f>
        <v>0</v>
      </c>
      <c r="E15" s="1550">
        <f>B15+C15-D15</f>
        <v>0</v>
      </c>
      <c r="F15" s="1555"/>
    </row>
    <row r="16" spans="1:8" s="153" customFormat="1" ht="15" customHeight="1">
      <c r="A16" s="1557"/>
      <c r="B16" s="132"/>
      <c r="C16" s="132"/>
      <c r="D16" s="132"/>
      <c r="E16" s="1550">
        <f t="shared" ref="E16:E20" si="1">B16+C16-D16</f>
        <v>0</v>
      </c>
      <c r="F16" s="1561"/>
    </row>
    <row r="17" spans="1:6" s="153" customFormat="1" ht="15" customHeight="1">
      <c r="A17" s="1557"/>
      <c r="B17" s="132"/>
      <c r="C17" s="132"/>
      <c r="D17" s="132"/>
      <c r="E17" s="1550">
        <f t="shared" si="1"/>
        <v>0</v>
      </c>
      <c r="F17" s="1561"/>
    </row>
    <row r="18" spans="1:6" s="153" customFormat="1" ht="15" customHeight="1">
      <c r="A18" s="1557"/>
      <c r="B18" s="132"/>
      <c r="C18" s="132"/>
      <c r="D18" s="132"/>
      <c r="E18" s="1550">
        <f t="shared" si="1"/>
        <v>0</v>
      </c>
      <c r="F18" s="1561"/>
    </row>
    <row r="19" spans="1:6" s="153" customFormat="1" ht="15" customHeight="1">
      <c r="A19" s="1558"/>
      <c r="B19" s="132"/>
      <c r="C19" s="132"/>
      <c r="D19" s="132"/>
      <c r="E19" s="1550">
        <f t="shared" si="1"/>
        <v>0</v>
      </c>
      <c r="F19" s="1561"/>
    </row>
    <row r="20" spans="1:6" s="299" customFormat="1" ht="15" customHeight="1">
      <c r="A20" s="1559"/>
      <c r="B20" s="132"/>
      <c r="C20" s="132"/>
      <c r="D20" s="132"/>
      <c r="E20" s="1550">
        <f t="shared" si="1"/>
        <v>0</v>
      </c>
      <c r="F20" s="1562"/>
    </row>
    <row r="21" spans="1:6" ht="15" customHeight="1" thickBot="1">
      <c r="A21" s="1560"/>
      <c r="B21" s="95"/>
      <c r="C21" s="95"/>
      <c r="D21" s="95"/>
      <c r="E21" s="95"/>
      <c r="F21" s="1563"/>
    </row>
    <row r="22" spans="1:6" ht="15" customHeight="1">
      <c r="A22" s="303" t="s">
        <v>190</v>
      </c>
    </row>
    <row r="23" spans="1:6" ht="15" customHeight="1">
      <c r="A23" s="303" t="s">
        <v>248</v>
      </c>
    </row>
  </sheetData>
  <sheetProtection insertRows="0" deleteRows="0"/>
  <mergeCells count="1">
    <mergeCell ref="A2:F2"/>
  </mergeCells>
  <phoneticPr fontId="5" type="noConversion"/>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tabColor rgb="FF7030A0"/>
    <pageSetUpPr fitToPage="1"/>
  </sheetPr>
  <dimension ref="A1:Y27"/>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Q20" sqref="Q20"/>
    </sheetView>
  </sheetViews>
  <sheetFormatPr defaultColWidth="9.140625" defaultRowHeight="12" customHeight="1"/>
  <cols>
    <col min="1" max="1" width="5.7109375" style="322" customWidth="1"/>
    <col min="2" max="2" width="20.7109375" style="322" customWidth="1"/>
    <col min="3" max="3" width="13.28515625" style="327" customWidth="1"/>
    <col min="4" max="4" width="12.7109375" style="322" customWidth="1"/>
    <col min="5" max="5" width="7.7109375" style="322" customWidth="1"/>
    <col min="6" max="7" width="10.28515625" style="322" customWidth="1"/>
    <col min="8" max="8" width="8.7109375" style="327" customWidth="1"/>
    <col min="9" max="17" width="12.7109375" style="322" customWidth="1"/>
    <col min="18" max="18" width="9.42578125" style="322" customWidth="1"/>
    <col min="19" max="19" width="22.5703125" style="322" customWidth="1"/>
    <col min="20" max="20" width="19.5703125" style="322" customWidth="1"/>
    <col min="21" max="21" width="12.5703125" style="322" customWidth="1"/>
    <col min="22" max="22" width="12.7109375" style="322" customWidth="1"/>
    <col min="23" max="24" width="9.140625" style="322"/>
    <col min="25" max="25" width="11" style="322" customWidth="1"/>
    <col min="26" max="16384" width="9.140625" style="322"/>
  </cols>
  <sheetData>
    <row r="1" spans="1:25" s="640" customFormat="1" ht="15" customHeight="1">
      <c r="A1" s="2691" t="str">
        <f>HYPERLINK("#负债表审定!A1","返回负债表审定")</f>
        <v>返回负债表审定</v>
      </c>
      <c r="B1" s="2692" t="str">
        <f>HYPERLINK("#负债表原报!A1","返回负债表原报")</f>
        <v>返回负债表原报</v>
      </c>
      <c r="C1" s="741"/>
      <c r="H1" s="741"/>
    </row>
    <row r="2" spans="1:25" s="675" customFormat="1" ht="30" customHeight="1">
      <c r="A2" s="674" t="s">
        <v>2416</v>
      </c>
      <c r="B2" s="674"/>
      <c r="C2" s="674"/>
      <c r="D2" s="674"/>
      <c r="E2" s="674"/>
      <c r="F2" s="674"/>
      <c r="G2" s="674"/>
      <c r="H2" s="674"/>
      <c r="I2" s="674"/>
      <c r="J2" s="674"/>
      <c r="K2" s="674"/>
      <c r="L2" s="674"/>
      <c r="M2" s="674"/>
      <c r="N2" s="674"/>
      <c r="O2" s="674"/>
      <c r="P2" s="674"/>
      <c r="Q2" s="674"/>
      <c r="R2" s="674"/>
      <c r="S2" s="674"/>
      <c r="T2" s="674"/>
      <c r="U2" s="674"/>
    </row>
    <row r="3" spans="1:25" s="663" customFormat="1" ht="11.25">
      <c r="A3" s="968"/>
      <c r="B3" s="968"/>
      <c r="C3" s="1013"/>
      <c r="D3" s="968"/>
      <c r="E3" s="968"/>
      <c r="F3" s="968"/>
      <c r="G3" s="968"/>
      <c r="H3" s="968"/>
      <c r="I3" s="1053"/>
      <c r="J3" s="1053"/>
      <c r="K3" s="1053"/>
      <c r="L3" s="1053"/>
      <c r="M3" s="1053"/>
      <c r="N3" s="1012"/>
      <c r="O3" s="1012"/>
      <c r="P3" s="1012"/>
      <c r="Q3" s="1012"/>
      <c r="R3" s="1012"/>
      <c r="S3" s="1012"/>
      <c r="T3" s="968"/>
      <c r="U3" s="1564" t="str">
        <f>"单位："&amp;表头!$C$5</f>
        <v>单位：人民币元</v>
      </c>
    </row>
    <row r="4" spans="1:25" s="958" customFormat="1">
      <c r="A4" s="945" t="str">
        <f>"客户："&amp;表头!C3</f>
        <v>客户：</v>
      </c>
      <c r="B4" s="956"/>
      <c r="C4" s="956"/>
      <c r="D4" s="956"/>
      <c r="E4" s="956"/>
      <c r="F4" s="956"/>
      <c r="G4" s="1221"/>
      <c r="H4" s="1221"/>
      <c r="I4" s="1221"/>
      <c r="J4" s="1221"/>
      <c r="K4" s="1221"/>
      <c r="L4" s="948" t="str">
        <f>"编制人员："&amp;表头!$C$6</f>
        <v>编制人员：</v>
      </c>
      <c r="M4" s="956"/>
      <c r="N4" s="956"/>
      <c r="O4" s="956"/>
      <c r="P4" s="956"/>
      <c r="Q4" s="956"/>
      <c r="R4" s="956"/>
      <c r="S4" s="956"/>
      <c r="T4" s="955" t="s">
        <v>1460</v>
      </c>
      <c r="U4" s="2026" t="s">
        <v>117</v>
      </c>
    </row>
    <row r="5" spans="1:25" s="958" customFormat="1" ht="11.25">
      <c r="A5" s="945" t="str">
        <f>"报表截止日："&amp;TEXT(表头!C4,"yyyy-mm-dd")</f>
        <v>报表截止日：2019-12-31</v>
      </c>
      <c r="B5" s="956"/>
      <c r="C5" s="956"/>
      <c r="D5" s="956"/>
      <c r="E5" s="956"/>
      <c r="F5" s="956"/>
      <c r="G5" s="1221"/>
      <c r="H5" s="1221"/>
      <c r="I5" s="1221"/>
      <c r="J5" s="1221"/>
      <c r="K5" s="1221"/>
      <c r="L5" s="948" t="str">
        <f>"会计主管："&amp;表头!$C$7</f>
        <v>会计主管：</v>
      </c>
      <c r="M5" s="956"/>
      <c r="N5" s="956"/>
      <c r="O5" s="956"/>
      <c r="P5" s="956"/>
      <c r="Q5" s="956"/>
      <c r="R5" s="956"/>
      <c r="S5" s="956"/>
      <c r="T5" s="955" t="s">
        <v>1461</v>
      </c>
      <c r="U5" s="955"/>
    </row>
    <row r="6" spans="1:25" s="663" customFormat="1" ht="8.1" customHeight="1" thickBot="1">
      <c r="A6" s="1565"/>
      <c r="B6" s="1565"/>
      <c r="C6" s="1565"/>
      <c r="D6" s="1565"/>
      <c r="E6" s="1565"/>
      <c r="F6" s="1565"/>
      <c r="G6" s="1565"/>
      <c r="H6" s="1565"/>
      <c r="I6" s="1565"/>
      <c r="J6" s="1565"/>
      <c r="K6" s="1565"/>
      <c r="L6" s="1565"/>
      <c r="M6" s="1565"/>
      <c r="N6" s="1565"/>
      <c r="O6" s="1565"/>
      <c r="P6" s="1565"/>
      <c r="Q6" s="1565"/>
      <c r="R6" s="1565"/>
      <c r="S6" s="1565"/>
      <c r="T6" s="1565"/>
      <c r="U6" s="1565"/>
    </row>
    <row r="7" spans="1:25" s="1020" customFormat="1" ht="15" customHeight="1">
      <c r="A7" s="1018" t="s">
        <v>398</v>
      </c>
      <c r="B7" s="1019" t="s">
        <v>1766</v>
      </c>
      <c r="C7" s="1019" t="s">
        <v>724</v>
      </c>
      <c r="D7" s="1019" t="s">
        <v>1767</v>
      </c>
      <c r="E7" s="1019" t="s">
        <v>1768</v>
      </c>
      <c r="F7" s="1019" t="s">
        <v>1769</v>
      </c>
      <c r="G7" s="1019" t="s">
        <v>1770</v>
      </c>
      <c r="H7" s="1019" t="s">
        <v>493</v>
      </c>
      <c r="I7" s="1019" t="s">
        <v>137</v>
      </c>
      <c r="J7" s="1019" t="s">
        <v>1034</v>
      </c>
      <c r="K7" s="1019" t="s">
        <v>1021</v>
      </c>
      <c r="L7" s="1019" t="s">
        <v>136</v>
      </c>
      <c r="M7" s="1019" t="s">
        <v>214</v>
      </c>
      <c r="N7" s="1019" t="s">
        <v>135</v>
      </c>
      <c r="O7" s="1019" t="s">
        <v>1035</v>
      </c>
      <c r="P7" s="1019" t="s">
        <v>1019</v>
      </c>
      <c r="Q7" s="1019" t="s">
        <v>1771</v>
      </c>
      <c r="R7" s="1019" t="s">
        <v>1772</v>
      </c>
      <c r="S7" s="1019" t="s">
        <v>1773</v>
      </c>
      <c r="T7" s="1566" t="s">
        <v>1774</v>
      </c>
      <c r="U7" s="1031" t="s">
        <v>7</v>
      </c>
      <c r="X7" s="1335"/>
      <c r="Y7" s="1335"/>
    </row>
    <row r="8" spans="1:25" s="311" customFormat="1" ht="15" customHeight="1">
      <c r="A8" s="1567">
        <v>1</v>
      </c>
      <c r="B8" s="757"/>
      <c r="C8" s="1568"/>
      <c r="D8" s="132"/>
      <c r="E8" s="92"/>
      <c r="F8" s="756"/>
      <c r="G8" s="756"/>
      <c r="H8" s="1573"/>
      <c r="I8" s="132"/>
      <c r="J8" s="1163"/>
      <c r="K8" s="1328">
        <f>I8+J8</f>
        <v>0</v>
      </c>
      <c r="L8" s="132"/>
      <c r="M8" s="132"/>
      <c r="N8" s="1550">
        <f>I8+L8-M8</f>
        <v>0</v>
      </c>
      <c r="O8" s="1163"/>
      <c r="P8" s="1550">
        <f>N8+O8</f>
        <v>0</v>
      </c>
      <c r="Q8" s="132"/>
      <c r="R8" s="1576"/>
      <c r="S8" s="1577"/>
      <c r="T8" s="1578"/>
      <c r="U8" s="1561"/>
    </row>
    <row r="9" spans="1:25" s="311" customFormat="1" ht="15" customHeight="1">
      <c r="A9" s="1567">
        <v>2</v>
      </c>
      <c r="B9" s="757"/>
      <c r="C9" s="1568"/>
      <c r="D9" s="132"/>
      <c r="E9" s="92"/>
      <c r="F9" s="756"/>
      <c r="G9" s="756"/>
      <c r="H9" s="1573"/>
      <c r="I9" s="132"/>
      <c r="J9" s="1163"/>
      <c r="K9" s="1328">
        <f t="shared" ref="K9:K17" si="0">I9+J9</f>
        <v>0</v>
      </c>
      <c r="L9" s="132"/>
      <c r="M9" s="132"/>
      <c r="N9" s="1550">
        <f>I9+L9-M9</f>
        <v>0</v>
      </c>
      <c r="O9" s="1163"/>
      <c r="P9" s="1550">
        <f>N9+O9</f>
        <v>0</v>
      </c>
      <c r="Q9" s="132"/>
      <c r="R9" s="1576"/>
      <c r="S9" s="1577"/>
      <c r="T9" s="1578"/>
      <c r="U9" s="1561"/>
    </row>
    <row r="10" spans="1:25" s="311" customFormat="1" ht="15" customHeight="1">
      <c r="A10" s="1567">
        <v>3</v>
      </c>
      <c r="B10" s="757"/>
      <c r="C10" s="1568"/>
      <c r="D10" s="132"/>
      <c r="E10" s="92"/>
      <c r="F10" s="756"/>
      <c r="G10" s="756"/>
      <c r="H10" s="1573"/>
      <c r="I10" s="132"/>
      <c r="J10" s="1163"/>
      <c r="K10" s="1328">
        <f t="shared" si="0"/>
        <v>0</v>
      </c>
      <c r="L10" s="132"/>
      <c r="M10" s="132"/>
      <c r="N10" s="1550">
        <f t="shared" ref="N10:N17" si="1">I10+L10-M10</f>
        <v>0</v>
      </c>
      <c r="O10" s="1163"/>
      <c r="P10" s="1550">
        <f t="shared" ref="P10:P16" si="2">N10+O10</f>
        <v>0</v>
      </c>
      <c r="Q10" s="132"/>
      <c r="R10" s="1576"/>
      <c r="S10" s="1577"/>
      <c r="T10" s="1578"/>
      <c r="U10" s="1561"/>
    </row>
    <row r="11" spans="1:25" s="311" customFormat="1" ht="15" customHeight="1">
      <c r="A11" s="1567">
        <v>4</v>
      </c>
      <c r="B11" s="757"/>
      <c r="C11" s="1568"/>
      <c r="D11" s="132"/>
      <c r="E11" s="92"/>
      <c r="F11" s="756"/>
      <c r="G11" s="756"/>
      <c r="H11" s="1573"/>
      <c r="I11" s="132"/>
      <c r="J11" s="1163"/>
      <c r="K11" s="1328">
        <f t="shared" si="0"/>
        <v>0</v>
      </c>
      <c r="L11" s="132"/>
      <c r="M11" s="132"/>
      <c r="N11" s="1550">
        <f t="shared" si="1"/>
        <v>0</v>
      </c>
      <c r="O11" s="1163"/>
      <c r="P11" s="1550">
        <f t="shared" si="2"/>
        <v>0</v>
      </c>
      <c r="Q11" s="132"/>
      <c r="R11" s="1576"/>
      <c r="S11" s="1577"/>
      <c r="T11" s="1578"/>
      <c r="U11" s="1561"/>
    </row>
    <row r="12" spans="1:25" s="311" customFormat="1" ht="15" customHeight="1">
      <c r="A12" s="1567">
        <v>5</v>
      </c>
      <c r="B12" s="757"/>
      <c r="C12" s="1568"/>
      <c r="D12" s="132"/>
      <c r="E12" s="92"/>
      <c r="F12" s="756"/>
      <c r="G12" s="756"/>
      <c r="H12" s="1573"/>
      <c r="I12" s="132"/>
      <c r="J12" s="1163"/>
      <c r="K12" s="1328">
        <f t="shared" si="0"/>
        <v>0</v>
      </c>
      <c r="L12" s="132"/>
      <c r="M12" s="132"/>
      <c r="N12" s="1550">
        <f t="shared" si="1"/>
        <v>0</v>
      </c>
      <c r="O12" s="1163"/>
      <c r="P12" s="1550">
        <f t="shared" si="2"/>
        <v>0</v>
      </c>
      <c r="Q12" s="132"/>
      <c r="R12" s="1576"/>
      <c r="S12" s="1577"/>
      <c r="T12" s="1578"/>
      <c r="U12" s="1561"/>
    </row>
    <row r="13" spans="1:25" s="311" customFormat="1" ht="15" customHeight="1">
      <c r="A13" s="1567">
        <v>6</v>
      </c>
      <c r="B13" s="757"/>
      <c r="C13" s="1568"/>
      <c r="D13" s="132"/>
      <c r="E13" s="92"/>
      <c r="F13" s="756"/>
      <c r="G13" s="756"/>
      <c r="H13" s="1573"/>
      <c r="I13" s="132"/>
      <c r="J13" s="1163"/>
      <c r="K13" s="1328">
        <f t="shared" si="0"/>
        <v>0</v>
      </c>
      <c r="L13" s="132"/>
      <c r="M13" s="132"/>
      <c r="N13" s="1550">
        <f t="shared" si="1"/>
        <v>0</v>
      </c>
      <c r="O13" s="1163"/>
      <c r="P13" s="1550">
        <f t="shared" si="2"/>
        <v>0</v>
      </c>
      <c r="Q13" s="132"/>
      <c r="R13" s="1576"/>
      <c r="S13" s="1577"/>
      <c r="T13" s="1578"/>
      <c r="U13" s="1561"/>
    </row>
    <row r="14" spans="1:25" s="311" customFormat="1" ht="15" customHeight="1">
      <c r="A14" s="1567">
        <v>7</v>
      </c>
      <c r="B14" s="757"/>
      <c r="C14" s="1568"/>
      <c r="D14" s="132"/>
      <c r="E14" s="92"/>
      <c r="F14" s="756"/>
      <c r="G14" s="756"/>
      <c r="H14" s="1573"/>
      <c r="I14" s="132"/>
      <c r="J14" s="1163"/>
      <c r="K14" s="1328">
        <f t="shared" si="0"/>
        <v>0</v>
      </c>
      <c r="L14" s="132"/>
      <c r="M14" s="132"/>
      <c r="N14" s="1550">
        <f t="shared" si="1"/>
        <v>0</v>
      </c>
      <c r="O14" s="1163"/>
      <c r="P14" s="1550">
        <f t="shared" si="2"/>
        <v>0</v>
      </c>
      <c r="Q14" s="132"/>
      <c r="R14" s="1576"/>
      <c r="S14" s="1577"/>
      <c r="T14" s="1578"/>
      <c r="U14" s="1561"/>
    </row>
    <row r="15" spans="1:25" s="311" customFormat="1" ht="15" customHeight="1">
      <c r="A15" s="1567">
        <v>8</v>
      </c>
      <c r="B15" s="757"/>
      <c r="C15" s="1568"/>
      <c r="D15" s="132"/>
      <c r="E15" s="92"/>
      <c r="F15" s="756"/>
      <c r="G15" s="756"/>
      <c r="H15" s="1573"/>
      <c r="I15" s="132"/>
      <c r="J15" s="1163"/>
      <c r="K15" s="1328">
        <f t="shared" si="0"/>
        <v>0</v>
      </c>
      <c r="L15" s="132"/>
      <c r="M15" s="132"/>
      <c r="N15" s="1550">
        <f t="shared" si="1"/>
        <v>0</v>
      </c>
      <c r="O15" s="1163"/>
      <c r="P15" s="1550">
        <f t="shared" si="2"/>
        <v>0</v>
      </c>
      <c r="Q15" s="132"/>
      <c r="R15" s="1576"/>
      <c r="S15" s="1577"/>
      <c r="T15" s="1578"/>
      <c r="U15" s="1561"/>
    </row>
    <row r="16" spans="1:25" s="311" customFormat="1" ht="15" customHeight="1">
      <c r="A16" s="1567">
        <v>9</v>
      </c>
      <c r="B16" s="757"/>
      <c r="C16" s="1568"/>
      <c r="D16" s="132"/>
      <c r="E16" s="92"/>
      <c r="F16" s="756"/>
      <c r="G16" s="756"/>
      <c r="H16" s="1573"/>
      <c r="I16" s="132"/>
      <c r="J16" s="1163"/>
      <c r="K16" s="1328">
        <f t="shared" si="0"/>
        <v>0</v>
      </c>
      <c r="L16" s="132"/>
      <c r="M16" s="132"/>
      <c r="N16" s="1550">
        <f t="shared" si="1"/>
        <v>0</v>
      </c>
      <c r="O16" s="1163"/>
      <c r="P16" s="1550">
        <f t="shared" si="2"/>
        <v>0</v>
      </c>
      <c r="Q16" s="132"/>
      <c r="R16" s="1576"/>
      <c r="S16" s="1577"/>
      <c r="T16" s="1578"/>
      <c r="U16" s="1561"/>
    </row>
    <row r="17" spans="1:21" s="311" customFormat="1" ht="15" customHeight="1">
      <c r="A17" s="1567">
        <v>10</v>
      </c>
      <c r="B17" s="757"/>
      <c r="C17" s="1568"/>
      <c r="D17" s="132"/>
      <c r="E17" s="92"/>
      <c r="F17" s="756"/>
      <c r="G17" s="756"/>
      <c r="H17" s="1573"/>
      <c r="I17" s="132"/>
      <c r="J17" s="1163"/>
      <c r="K17" s="1328">
        <f t="shared" si="0"/>
        <v>0</v>
      </c>
      <c r="L17" s="132"/>
      <c r="M17" s="132"/>
      <c r="N17" s="1550">
        <f t="shared" si="1"/>
        <v>0</v>
      </c>
      <c r="O17" s="1163"/>
      <c r="P17" s="1550">
        <f>N17+O17</f>
        <v>0</v>
      </c>
      <c r="Q17" s="132"/>
      <c r="R17" s="1576"/>
      <c r="S17" s="1577"/>
      <c r="T17" s="1578"/>
      <c r="U17" s="1561"/>
    </row>
    <row r="18" spans="1:21" s="522" customFormat="1" ht="15" customHeight="1">
      <c r="A18" s="1569"/>
      <c r="B18" s="1570"/>
      <c r="C18" s="1571"/>
      <c r="D18" s="1584"/>
      <c r="E18" s="753"/>
      <c r="F18" s="754"/>
      <c r="G18" s="754"/>
      <c r="H18" s="1574"/>
      <c r="I18" s="752"/>
      <c r="J18" s="752"/>
      <c r="K18" s="752"/>
      <c r="L18" s="752"/>
      <c r="M18" s="752"/>
      <c r="N18" s="755"/>
      <c r="O18" s="752"/>
      <c r="P18" s="755"/>
      <c r="Q18" s="752"/>
      <c r="R18" s="1579"/>
      <c r="S18" s="1580"/>
      <c r="T18" s="1581"/>
      <c r="U18" s="1582"/>
    </row>
    <row r="19" spans="1:21" ht="15" customHeight="1" thickBot="1">
      <c r="A19" s="3033" t="s">
        <v>220</v>
      </c>
      <c r="B19" s="3034"/>
      <c r="C19" s="1572"/>
      <c r="D19" s="65">
        <f>SUM(D8:D18)</f>
        <v>0</v>
      </c>
      <c r="E19" s="164"/>
      <c r="F19" s="170"/>
      <c r="G19" s="170"/>
      <c r="H19" s="1575"/>
      <c r="I19" s="167">
        <f>SUM(I8:I17)</f>
        <v>0</v>
      </c>
      <c r="J19" s="167">
        <f>SUM(J8:J17)</f>
        <v>0</v>
      </c>
      <c r="K19" s="167">
        <f>SUM(K8:K17)</f>
        <v>0</v>
      </c>
      <c r="L19" s="167">
        <f t="shared" ref="L19:M19" si="3">SUM(L8:L17)</f>
        <v>0</v>
      </c>
      <c r="M19" s="167">
        <f t="shared" si="3"/>
        <v>0</v>
      </c>
      <c r="N19" s="167">
        <f>SUM(N8:N17)</f>
        <v>0</v>
      </c>
      <c r="O19" s="167">
        <f>SUM(O8:O17)</f>
        <v>0</v>
      </c>
      <c r="P19" s="167">
        <f>SUM(P8:P17)</f>
        <v>0</v>
      </c>
      <c r="Q19" s="167">
        <f>SUM(Q8:Q17)</f>
        <v>0</v>
      </c>
      <c r="R19" s="1583"/>
      <c r="S19" s="1036"/>
      <c r="T19" s="1105"/>
      <c r="U19" s="1037"/>
    </row>
    <row r="20" spans="1:21" ht="15" customHeight="1">
      <c r="A20" s="663" t="s">
        <v>178</v>
      </c>
      <c r="B20" s="663"/>
    </row>
    <row r="21" spans="1:21" ht="15" customHeight="1">
      <c r="A21" s="663" t="s">
        <v>1775</v>
      </c>
      <c r="B21" s="663"/>
    </row>
    <row r="22" spans="1:21" ht="15" customHeight="1">
      <c r="A22" s="663" t="s">
        <v>1776</v>
      </c>
      <c r="B22" s="663"/>
    </row>
    <row r="23" spans="1:21" ht="15" customHeight="1">
      <c r="A23" s="663" t="s">
        <v>1777</v>
      </c>
      <c r="B23" s="663"/>
    </row>
    <row r="24" spans="1:21" ht="15" customHeight="1">
      <c r="A24" s="663" t="s">
        <v>1778</v>
      </c>
      <c r="B24" s="663"/>
    </row>
    <row r="25" spans="1:21" ht="15" customHeight="1">
      <c r="A25" s="663" t="s">
        <v>1779</v>
      </c>
      <c r="B25" s="663"/>
    </row>
    <row r="26" spans="1:21" ht="15" customHeight="1">
      <c r="A26" s="663" t="s">
        <v>1780</v>
      </c>
      <c r="B26" s="663"/>
    </row>
    <row r="27" spans="1:21" ht="15" customHeight="1">
      <c r="A27" s="663" t="s">
        <v>1781</v>
      </c>
      <c r="B27" s="663"/>
    </row>
  </sheetData>
  <sheetProtection insertRows="0" deleteRows="0" autoFilter="0"/>
  <mergeCells count="1">
    <mergeCell ref="A19:B19"/>
  </mergeCells>
  <phoneticPr fontId="5" type="noConversion"/>
  <dataValidations count="2">
    <dataValidation type="list" allowBlank="1" showInputMessage="1" showErrorMessage="1" sqref="R8:R18">
      <formula1>"保证借款,抵押借款,质押借款,信用借款,组合,"</formula1>
    </dataValidation>
    <dataValidation type="list" allowBlank="1" showInputMessage="1" showErrorMessage="1" sqref="H8:H18">
      <formula1>"信用借款,抵押借款,保证借款,质押借款,其他"</formula1>
    </dataValidation>
  </dataValidations>
  <printOptions horizontalCentered="1"/>
  <pageMargins left="0.31496062992125984" right="0.31496062992125984" top="0.74803149606299213" bottom="0.74803149606299213" header="0.31496062992125984" footer="0.31496062992125984"/>
  <pageSetup paperSize="9" scale="58" fitToHeight="0" orientation="landscape" blackAndWhite="1" verticalDpi="1200" r:id="rId1"/>
  <headerFooter alignWithMargins="0"/>
  <legacyDrawingHF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tabColor rgb="FF7030A0"/>
    <pageSetUpPr fitToPage="1"/>
  </sheetPr>
  <dimension ref="A1:AC28"/>
  <sheetViews>
    <sheetView showZeros="0" view="pageBreakPreview" zoomScaleSheetLayoutView="100" workbookViewId="0">
      <pane xSplit="1" ySplit="7" topLeftCell="I8" activePane="bottomRight" state="frozen"/>
      <selection activeCell="I9" sqref="I9"/>
      <selection pane="topRight" activeCell="I9" sqref="I9"/>
      <selection pane="bottomLeft" activeCell="I9" sqref="I9"/>
      <selection pane="bottomRight" activeCell="R25" sqref="R25"/>
    </sheetView>
  </sheetViews>
  <sheetFormatPr defaultColWidth="9.140625" defaultRowHeight="12" customHeight="1"/>
  <cols>
    <col min="1" max="1" width="5.7109375" style="322" customWidth="1"/>
    <col min="2" max="2" width="20.7109375" style="322" customWidth="1"/>
    <col min="3" max="3" width="9.140625" style="327" customWidth="1"/>
    <col min="4" max="4" width="12.7109375" style="322" customWidth="1"/>
    <col min="5" max="5" width="7.7109375" style="322" customWidth="1"/>
    <col min="6" max="7" width="10.28515625" style="322" customWidth="1"/>
    <col min="8" max="8" width="8.7109375" style="327" customWidth="1"/>
    <col min="9" max="13" width="12.7109375" style="322" customWidth="1"/>
    <col min="14" max="15" width="14.28515625" style="322" customWidth="1"/>
    <col min="16" max="23" width="12.7109375" style="322" customWidth="1"/>
    <col min="24" max="25" width="22.5703125" style="322" customWidth="1"/>
    <col min="26" max="26" width="12.5703125" style="322" customWidth="1"/>
    <col min="27" max="27" width="12.7109375" style="322" customWidth="1"/>
    <col min="28" max="16384" width="9.140625" style="322"/>
  </cols>
  <sheetData>
    <row r="1" spans="1:29" s="640" customFormat="1" ht="15" customHeight="1">
      <c r="A1" s="2691" t="str">
        <f>HYPERLINK("#负债表审定!A1","返回负债表审定")</f>
        <v>返回负债表审定</v>
      </c>
      <c r="B1" s="2692" t="str">
        <f>HYPERLINK("#负债表原报!A1","返回负债表原报")</f>
        <v>返回负债表原报</v>
      </c>
      <c r="C1" s="741"/>
      <c r="H1" s="741"/>
    </row>
    <row r="2" spans="1:29" s="324" customFormat="1" ht="30" customHeight="1">
      <c r="A2" s="3037" t="s">
        <v>1312</v>
      </c>
      <c r="B2" s="3037"/>
      <c r="C2" s="3037"/>
      <c r="D2" s="3037"/>
      <c r="E2" s="3037"/>
      <c r="F2" s="3037"/>
      <c r="G2" s="3037"/>
      <c r="H2" s="3037"/>
      <c r="I2" s="3037"/>
      <c r="J2" s="3037"/>
      <c r="K2" s="3037"/>
      <c r="L2" s="3037"/>
      <c r="M2" s="3037"/>
      <c r="N2" s="3037"/>
      <c r="O2" s="3037"/>
      <c r="P2" s="3037"/>
      <c r="Q2" s="3037"/>
      <c r="R2" s="3037"/>
      <c r="S2" s="3037"/>
      <c r="T2" s="3037"/>
      <c r="U2" s="3037"/>
      <c r="V2" s="3037"/>
      <c r="W2" s="3037"/>
      <c r="X2" s="3037"/>
      <c r="Y2" s="3037"/>
      <c r="Z2" s="3037"/>
    </row>
    <row r="3" spans="1:29" s="663" customFormat="1" ht="11.25">
      <c r="A3" s="968"/>
      <c r="B3" s="968"/>
      <c r="C3" s="1013"/>
      <c r="D3" s="968"/>
      <c r="E3" s="968"/>
      <c r="F3" s="968"/>
      <c r="G3" s="968"/>
      <c r="H3" s="968"/>
      <c r="I3" s="1053"/>
      <c r="J3" s="1053"/>
      <c r="K3" s="1053"/>
      <c r="L3" s="1053"/>
      <c r="M3" s="1053"/>
      <c r="N3" s="1221"/>
      <c r="O3" s="1053"/>
      <c r="P3" s="1012"/>
      <c r="Q3" s="1012"/>
      <c r="R3" s="1012"/>
      <c r="S3" s="1012"/>
      <c r="T3" s="1012"/>
      <c r="U3" s="1012"/>
      <c r="V3" s="1012"/>
      <c r="W3" s="1012"/>
      <c r="X3" s="968"/>
      <c r="Y3" s="968"/>
      <c r="Z3" s="944" t="str">
        <f>"单位："&amp;表头!$C$5</f>
        <v>单位：人民币元</v>
      </c>
    </row>
    <row r="4" spans="1:29" s="958" customFormat="1">
      <c r="A4" s="945" t="str">
        <f>"客户："&amp;表头!C3</f>
        <v>客户：</v>
      </c>
      <c r="B4" s="956"/>
      <c r="C4" s="956"/>
      <c r="D4" s="956"/>
      <c r="E4" s="956"/>
      <c r="F4" s="956"/>
      <c r="G4" s="956"/>
      <c r="H4" s="985"/>
      <c r="I4" s="949"/>
      <c r="J4" s="949"/>
      <c r="K4" s="949"/>
      <c r="L4" s="949"/>
      <c r="M4" s="949"/>
      <c r="N4" s="948"/>
      <c r="O4" s="948" t="str">
        <f>"编制人员："&amp;表头!$C$6</f>
        <v>编制人员：</v>
      </c>
      <c r="P4" s="956"/>
      <c r="Q4" s="956"/>
      <c r="R4" s="956"/>
      <c r="S4" s="956"/>
      <c r="T4" s="956"/>
      <c r="U4" s="956"/>
      <c r="V4" s="956"/>
      <c r="W4" s="956"/>
      <c r="X4" s="955"/>
      <c r="Y4" s="955" t="s">
        <v>1460</v>
      </c>
      <c r="Z4" s="2027" t="s">
        <v>118</v>
      </c>
    </row>
    <row r="5" spans="1:29" s="958" customFormat="1" ht="11.25">
      <c r="A5" s="945" t="str">
        <f>"报表截止日："&amp;TEXT(表头!C4,"yyyy-mm-dd")</f>
        <v>报表截止日：2019-12-31</v>
      </c>
      <c r="B5" s="956"/>
      <c r="C5" s="956"/>
      <c r="D5" s="956"/>
      <c r="E5" s="956"/>
      <c r="F5" s="956"/>
      <c r="G5" s="956"/>
      <c r="H5" s="985"/>
      <c r="I5" s="949"/>
      <c r="J5" s="949"/>
      <c r="K5" s="949"/>
      <c r="L5" s="949"/>
      <c r="M5" s="949"/>
      <c r="N5" s="948"/>
      <c r="O5" s="948" t="str">
        <f>"会计主管："&amp;表头!$C$7</f>
        <v>会计主管：</v>
      </c>
      <c r="P5" s="956"/>
      <c r="Q5" s="956"/>
      <c r="R5" s="956"/>
      <c r="S5" s="956"/>
      <c r="T5" s="956"/>
      <c r="U5" s="956"/>
      <c r="V5" s="956"/>
      <c r="W5" s="956"/>
      <c r="X5" s="955"/>
      <c r="Y5" s="955" t="s">
        <v>1461</v>
      </c>
      <c r="Z5" s="955"/>
    </row>
    <row r="6" spans="1:29" s="663" customFormat="1" ht="8.1" customHeight="1" thickBot="1">
      <c r="A6" s="1565"/>
      <c r="B6" s="1565"/>
      <c r="C6" s="1565"/>
      <c r="D6" s="1565"/>
      <c r="E6" s="1565"/>
      <c r="F6" s="1565"/>
      <c r="G6" s="1565"/>
      <c r="H6" s="1565"/>
      <c r="I6" s="1565"/>
      <c r="J6" s="1565"/>
      <c r="K6" s="1565"/>
      <c r="L6" s="1565"/>
      <c r="M6" s="1565"/>
      <c r="N6" s="1565"/>
      <c r="O6" s="1565"/>
      <c r="P6" s="1565"/>
      <c r="Q6" s="1565"/>
      <c r="R6" s="1565"/>
      <c r="S6" s="1565"/>
      <c r="T6" s="1565"/>
      <c r="U6" s="1565"/>
      <c r="V6" s="1565"/>
      <c r="W6" s="1565"/>
      <c r="X6" s="1565"/>
      <c r="Y6" s="1565"/>
      <c r="Z6" s="1565"/>
    </row>
    <row r="7" spans="1:29" s="1585" customFormat="1" ht="15" customHeight="1">
      <c r="A7" s="2444" t="s">
        <v>398</v>
      </c>
      <c r="B7" s="2175" t="s">
        <v>1766</v>
      </c>
      <c r="C7" s="2175" t="s">
        <v>947</v>
      </c>
      <c r="D7" s="2175" t="s">
        <v>1767</v>
      </c>
      <c r="E7" s="2175" t="s">
        <v>1768</v>
      </c>
      <c r="F7" s="2175" t="s">
        <v>1769</v>
      </c>
      <c r="G7" s="2175" t="s">
        <v>1770</v>
      </c>
      <c r="H7" s="2175" t="s">
        <v>1772</v>
      </c>
      <c r="I7" s="2175" t="s">
        <v>1171</v>
      </c>
      <c r="J7" s="2175" t="s">
        <v>1316</v>
      </c>
      <c r="K7" s="2175" t="s">
        <v>2293</v>
      </c>
      <c r="L7" s="2175" t="s">
        <v>989</v>
      </c>
      <c r="M7" s="2175" t="s">
        <v>979</v>
      </c>
      <c r="N7" s="2175" t="s">
        <v>1313</v>
      </c>
      <c r="O7" s="2175" t="s">
        <v>1314</v>
      </c>
      <c r="P7" s="2175" t="s">
        <v>1782</v>
      </c>
      <c r="Q7" s="2175" t="s">
        <v>1315</v>
      </c>
      <c r="R7" s="2175" t="s">
        <v>2294</v>
      </c>
      <c r="S7" s="2175" t="s">
        <v>986</v>
      </c>
      <c r="T7" s="2175" t="s">
        <v>928</v>
      </c>
      <c r="U7" s="2175" t="s">
        <v>1784</v>
      </c>
      <c r="V7" s="2175" t="s">
        <v>1771</v>
      </c>
      <c r="W7" s="2175" t="s">
        <v>1772</v>
      </c>
      <c r="X7" s="2175" t="s">
        <v>1773</v>
      </c>
      <c r="Y7" s="2175" t="s">
        <v>1774</v>
      </c>
      <c r="Z7" s="2445" t="s">
        <v>7</v>
      </c>
      <c r="AC7" s="1467"/>
    </row>
    <row r="8" spans="1:29" s="602" customFormat="1" ht="15" customHeight="1">
      <c r="A8" s="2446">
        <v>1</v>
      </c>
      <c r="B8" s="1586"/>
      <c r="C8" s="1587"/>
      <c r="D8" s="1283"/>
      <c r="E8" s="1595"/>
      <c r="F8" s="746"/>
      <c r="G8" s="746"/>
      <c r="H8" s="1590"/>
      <c r="I8" s="742"/>
      <c r="J8" s="748"/>
      <c r="K8" s="748"/>
      <c r="L8" s="1597"/>
      <c r="M8" s="1598">
        <f>K8+L8</f>
        <v>0</v>
      </c>
      <c r="N8" s="1283"/>
      <c r="O8" s="1283"/>
      <c r="P8" s="1599">
        <f>I8+N8-O8</f>
        <v>0</v>
      </c>
      <c r="Q8" s="1600"/>
      <c r="R8" s="1600"/>
      <c r="S8" s="1319"/>
      <c r="T8" s="1599">
        <f>R8+S8</f>
        <v>0</v>
      </c>
      <c r="U8" s="742"/>
      <c r="V8" s="742"/>
      <c r="W8" s="1592"/>
      <c r="X8" s="1593"/>
      <c r="Y8" s="1593"/>
      <c r="Z8" s="2447"/>
    </row>
    <row r="9" spans="1:29" s="602" customFormat="1" ht="15" customHeight="1">
      <c r="A9" s="2446">
        <v>2</v>
      </c>
      <c r="B9" s="1586"/>
      <c r="C9" s="1587"/>
      <c r="D9" s="1283"/>
      <c r="E9" s="1595"/>
      <c r="F9" s="746"/>
      <c r="G9" s="746"/>
      <c r="H9" s="1590"/>
      <c r="I9" s="742"/>
      <c r="J9" s="748"/>
      <c r="K9" s="748"/>
      <c r="L9" s="1597"/>
      <c r="M9" s="1598">
        <f t="shared" ref="M9:M17" si="0">K9+L9</f>
        <v>0</v>
      </c>
      <c r="N9" s="1283"/>
      <c r="O9" s="1283"/>
      <c r="P9" s="1599">
        <f t="shared" ref="P9:P17" si="1">I9+N9-O9</f>
        <v>0</v>
      </c>
      <c r="Q9" s="1600"/>
      <c r="R9" s="1600"/>
      <c r="S9" s="1319"/>
      <c r="T9" s="1599">
        <f t="shared" ref="T9:T17" si="2">R9+S9</f>
        <v>0</v>
      </c>
      <c r="U9" s="742"/>
      <c r="V9" s="742"/>
      <c r="W9" s="1592"/>
      <c r="X9" s="1593"/>
      <c r="Y9" s="1593"/>
      <c r="Z9" s="2447"/>
    </row>
    <row r="10" spans="1:29" s="602" customFormat="1" ht="15" customHeight="1">
      <c r="A10" s="2446">
        <v>3</v>
      </c>
      <c r="B10" s="1586"/>
      <c r="C10" s="1587"/>
      <c r="D10" s="1283"/>
      <c r="E10" s="1595"/>
      <c r="F10" s="746"/>
      <c r="G10" s="746"/>
      <c r="H10" s="1590"/>
      <c r="I10" s="742"/>
      <c r="J10" s="748"/>
      <c r="K10" s="748"/>
      <c r="L10" s="1597"/>
      <c r="M10" s="1598">
        <f t="shared" si="0"/>
        <v>0</v>
      </c>
      <c r="N10" s="1283"/>
      <c r="O10" s="1283"/>
      <c r="P10" s="1599">
        <f t="shared" si="1"/>
        <v>0</v>
      </c>
      <c r="Q10" s="1600"/>
      <c r="R10" s="1600"/>
      <c r="S10" s="1319"/>
      <c r="T10" s="1599">
        <f t="shared" si="2"/>
        <v>0</v>
      </c>
      <c r="U10" s="742"/>
      <c r="V10" s="742"/>
      <c r="W10" s="1592"/>
      <c r="X10" s="1593"/>
      <c r="Y10" s="1593"/>
      <c r="Z10" s="2447"/>
    </row>
    <row r="11" spans="1:29" s="602" customFormat="1" ht="15" customHeight="1">
      <c r="A11" s="2446">
        <v>4</v>
      </c>
      <c r="B11" s="1586"/>
      <c r="C11" s="1587"/>
      <c r="D11" s="1283"/>
      <c r="E11" s="1595"/>
      <c r="F11" s="746"/>
      <c r="G11" s="746"/>
      <c r="H11" s="1590"/>
      <c r="I11" s="742"/>
      <c r="J11" s="748"/>
      <c r="K11" s="748"/>
      <c r="L11" s="1597"/>
      <c r="M11" s="1598">
        <f t="shared" si="0"/>
        <v>0</v>
      </c>
      <c r="N11" s="1283"/>
      <c r="O11" s="1283"/>
      <c r="P11" s="1599">
        <f t="shared" si="1"/>
        <v>0</v>
      </c>
      <c r="Q11" s="1600"/>
      <c r="R11" s="1600"/>
      <c r="S11" s="1319"/>
      <c r="T11" s="1599">
        <f t="shared" si="2"/>
        <v>0</v>
      </c>
      <c r="U11" s="742"/>
      <c r="V11" s="742"/>
      <c r="W11" s="1592"/>
      <c r="X11" s="1593"/>
      <c r="Y11" s="1593"/>
      <c r="Z11" s="2447"/>
    </row>
    <row r="12" spans="1:29" s="602" customFormat="1" ht="15" customHeight="1">
      <c r="A12" s="2446">
        <v>5</v>
      </c>
      <c r="B12" s="1586"/>
      <c r="C12" s="1587"/>
      <c r="D12" s="1283"/>
      <c r="E12" s="1595"/>
      <c r="F12" s="746"/>
      <c r="G12" s="746"/>
      <c r="H12" s="1590"/>
      <c r="I12" s="742"/>
      <c r="J12" s="748"/>
      <c r="K12" s="748"/>
      <c r="L12" s="1597"/>
      <c r="M12" s="1598">
        <f t="shared" si="0"/>
        <v>0</v>
      </c>
      <c r="N12" s="1283"/>
      <c r="O12" s="1283"/>
      <c r="P12" s="1599">
        <f t="shared" si="1"/>
        <v>0</v>
      </c>
      <c r="Q12" s="1600"/>
      <c r="R12" s="1600"/>
      <c r="S12" s="1319"/>
      <c r="T12" s="1599">
        <f t="shared" si="2"/>
        <v>0</v>
      </c>
      <c r="U12" s="742"/>
      <c r="V12" s="742"/>
      <c r="W12" s="1592"/>
      <c r="X12" s="1593"/>
      <c r="Y12" s="1593"/>
      <c r="Z12" s="2447"/>
    </row>
    <row r="13" spans="1:29" s="602" customFormat="1" ht="15" customHeight="1">
      <c r="A13" s="2446">
        <v>6</v>
      </c>
      <c r="B13" s="1586"/>
      <c r="C13" s="1587"/>
      <c r="D13" s="1283"/>
      <c r="E13" s="1595"/>
      <c r="F13" s="746"/>
      <c r="G13" s="746"/>
      <c r="H13" s="1590"/>
      <c r="I13" s="742"/>
      <c r="J13" s="748"/>
      <c r="K13" s="748"/>
      <c r="L13" s="1597"/>
      <c r="M13" s="1598">
        <f t="shared" si="0"/>
        <v>0</v>
      </c>
      <c r="N13" s="1283"/>
      <c r="O13" s="1283"/>
      <c r="P13" s="1599">
        <f t="shared" si="1"/>
        <v>0</v>
      </c>
      <c r="Q13" s="1600"/>
      <c r="R13" s="1600"/>
      <c r="S13" s="1319"/>
      <c r="T13" s="1599">
        <f t="shared" si="2"/>
        <v>0</v>
      </c>
      <c r="U13" s="742"/>
      <c r="V13" s="742"/>
      <c r="W13" s="1592"/>
      <c r="X13" s="1593"/>
      <c r="Y13" s="1593"/>
      <c r="Z13" s="2447"/>
    </row>
    <row r="14" spans="1:29" s="602" customFormat="1" ht="15" customHeight="1">
      <c r="A14" s="2446">
        <v>7</v>
      </c>
      <c r="B14" s="1586"/>
      <c r="C14" s="1587"/>
      <c r="D14" s="1283"/>
      <c r="E14" s="1595"/>
      <c r="F14" s="746"/>
      <c r="G14" s="746"/>
      <c r="H14" s="1590"/>
      <c r="I14" s="742"/>
      <c r="J14" s="748"/>
      <c r="K14" s="748"/>
      <c r="L14" s="1597"/>
      <c r="M14" s="1598">
        <f t="shared" si="0"/>
        <v>0</v>
      </c>
      <c r="N14" s="1283"/>
      <c r="O14" s="1283"/>
      <c r="P14" s="1599">
        <f t="shared" si="1"/>
        <v>0</v>
      </c>
      <c r="Q14" s="1600"/>
      <c r="R14" s="1600"/>
      <c r="S14" s="1319"/>
      <c r="T14" s="1599">
        <f t="shared" si="2"/>
        <v>0</v>
      </c>
      <c r="U14" s="742"/>
      <c r="V14" s="742"/>
      <c r="W14" s="1592"/>
      <c r="X14" s="1593"/>
      <c r="Y14" s="1593"/>
      <c r="Z14" s="2447"/>
    </row>
    <row r="15" spans="1:29" s="602" customFormat="1" ht="15" customHeight="1">
      <c r="A15" s="2446">
        <v>8</v>
      </c>
      <c r="B15" s="1586"/>
      <c r="C15" s="1587"/>
      <c r="D15" s="1283"/>
      <c r="E15" s="1595"/>
      <c r="F15" s="746"/>
      <c r="G15" s="746"/>
      <c r="H15" s="1590"/>
      <c r="I15" s="742"/>
      <c r="J15" s="748"/>
      <c r="K15" s="748"/>
      <c r="L15" s="1597"/>
      <c r="M15" s="1598">
        <f t="shared" si="0"/>
        <v>0</v>
      </c>
      <c r="N15" s="1283"/>
      <c r="O15" s="1283"/>
      <c r="P15" s="1599">
        <f t="shared" si="1"/>
        <v>0</v>
      </c>
      <c r="Q15" s="1600"/>
      <c r="R15" s="1600"/>
      <c r="S15" s="1319"/>
      <c r="T15" s="1599">
        <f t="shared" si="2"/>
        <v>0</v>
      </c>
      <c r="U15" s="742"/>
      <c r="V15" s="742"/>
      <c r="W15" s="1592"/>
      <c r="X15" s="1593"/>
      <c r="Y15" s="1593"/>
      <c r="Z15" s="2447"/>
    </row>
    <row r="16" spans="1:29" s="602" customFormat="1" ht="15" customHeight="1">
      <c r="A16" s="2446">
        <v>9</v>
      </c>
      <c r="B16" s="1586"/>
      <c r="C16" s="1587"/>
      <c r="D16" s="1283"/>
      <c r="E16" s="1595"/>
      <c r="F16" s="746"/>
      <c r="G16" s="746"/>
      <c r="H16" s="1590"/>
      <c r="I16" s="742"/>
      <c r="J16" s="748"/>
      <c r="K16" s="748"/>
      <c r="L16" s="1597"/>
      <c r="M16" s="1598">
        <f t="shared" si="0"/>
        <v>0</v>
      </c>
      <c r="N16" s="1283"/>
      <c r="O16" s="1283"/>
      <c r="P16" s="1599">
        <f t="shared" si="1"/>
        <v>0</v>
      </c>
      <c r="Q16" s="1600"/>
      <c r="R16" s="1600"/>
      <c r="S16" s="1319"/>
      <c r="T16" s="1599">
        <f t="shared" si="2"/>
        <v>0</v>
      </c>
      <c r="U16" s="742"/>
      <c r="V16" s="742"/>
      <c r="W16" s="1592"/>
      <c r="X16" s="1593"/>
      <c r="Y16" s="1593"/>
      <c r="Z16" s="2447"/>
    </row>
    <row r="17" spans="1:26" s="602" customFormat="1" ht="15" customHeight="1">
      <c r="A17" s="2446">
        <v>10</v>
      </c>
      <c r="B17" s="1586"/>
      <c r="C17" s="1587"/>
      <c r="D17" s="1283"/>
      <c r="E17" s="1595"/>
      <c r="F17" s="746"/>
      <c r="G17" s="746"/>
      <c r="H17" s="1590"/>
      <c r="I17" s="742"/>
      <c r="J17" s="748"/>
      <c r="K17" s="748"/>
      <c r="L17" s="1597"/>
      <c r="M17" s="1598">
        <f t="shared" si="0"/>
        <v>0</v>
      </c>
      <c r="N17" s="1283"/>
      <c r="O17" s="1283"/>
      <c r="P17" s="1599">
        <f t="shared" si="1"/>
        <v>0</v>
      </c>
      <c r="Q17" s="1600"/>
      <c r="R17" s="1600"/>
      <c r="S17" s="1319"/>
      <c r="T17" s="1599">
        <f t="shared" si="2"/>
        <v>0</v>
      </c>
      <c r="U17" s="742"/>
      <c r="V17" s="742"/>
      <c r="W17" s="1592"/>
      <c r="X17" s="1593"/>
      <c r="Y17" s="1593"/>
      <c r="Z17" s="2447"/>
    </row>
    <row r="18" spans="1:26" s="680" customFormat="1" ht="15" customHeight="1">
      <c r="A18" s="2448"/>
      <c r="B18" s="1588"/>
      <c r="C18" s="1589"/>
      <c r="D18" s="1596"/>
      <c r="E18" s="744"/>
      <c r="F18" s="747"/>
      <c r="G18" s="747"/>
      <c r="H18" s="1591"/>
      <c r="I18" s="743"/>
      <c r="J18" s="749"/>
      <c r="K18" s="743"/>
      <c r="L18" s="743"/>
      <c r="M18" s="743"/>
      <c r="N18" s="743"/>
      <c r="O18" s="743"/>
      <c r="P18" s="745"/>
      <c r="Q18" s="745"/>
      <c r="R18" s="745"/>
      <c r="S18" s="745"/>
      <c r="T18" s="745"/>
      <c r="U18" s="745"/>
      <c r="V18" s="745"/>
      <c r="W18" s="1594"/>
      <c r="X18" s="1588"/>
      <c r="Y18" s="1588"/>
      <c r="Z18" s="2449"/>
    </row>
    <row r="19" spans="1:26" s="680" customFormat="1" ht="15" customHeight="1" thickBot="1">
      <c r="A19" s="3035" t="s">
        <v>220</v>
      </c>
      <c r="B19" s="3036"/>
      <c r="C19" s="2450"/>
      <c r="D19" s="2451">
        <f>SUM(D8:D18)</f>
        <v>0</v>
      </c>
      <c r="E19" s="2452"/>
      <c r="F19" s="2453"/>
      <c r="G19" s="2453"/>
      <c r="H19" s="2454"/>
      <c r="I19" s="2455">
        <f>SUM(I8:I18)</f>
        <v>0</v>
      </c>
      <c r="J19" s="2456"/>
      <c r="K19" s="2455">
        <f>SUM(K8:K18)</f>
        <v>0</v>
      </c>
      <c r="L19" s="2455">
        <f>SUM(L8:L18)</f>
        <v>0</v>
      </c>
      <c r="M19" s="2455">
        <f t="shared" ref="M19" si="3">SUM(M8:M18)</f>
        <v>0</v>
      </c>
      <c r="N19" s="2455">
        <f>SUM(N8:N18)</f>
        <v>0</v>
      </c>
      <c r="O19" s="2455">
        <f>SUM(O8:O18)</f>
        <v>0</v>
      </c>
      <c r="P19" s="2455">
        <f>SUM(P8:P18)</f>
        <v>0</v>
      </c>
      <c r="Q19" s="2455"/>
      <c r="R19" s="2455">
        <f>SUM(R8:R18)</f>
        <v>0</v>
      </c>
      <c r="S19" s="2455">
        <f>SUM(S8:S18)</f>
        <v>0</v>
      </c>
      <c r="T19" s="2455">
        <f>SUM(T8:T18)</f>
        <v>0</v>
      </c>
      <c r="U19" s="2455">
        <f>SUM(U8:U18)</f>
        <v>0</v>
      </c>
      <c r="V19" s="2455">
        <f>SUM(V8:V18)</f>
        <v>0</v>
      </c>
      <c r="W19" s="2457"/>
      <c r="X19" s="2458"/>
      <c r="Y19" s="2458"/>
      <c r="Z19" s="2459"/>
    </row>
    <row r="20" spans="1:26" ht="15" customHeight="1"/>
    <row r="21" spans="1:26" ht="15" customHeight="1"/>
    <row r="22" spans="1:26" ht="15" customHeight="1"/>
    <row r="23" spans="1:26" ht="15" customHeight="1"/>
    <row r="24" spans="1:26" ht="15" customHeight="1"/>
    <row r="25" spans="1:26" ht="15" customHeight="1"/>
    <row r="26" spans="1:26" ht="15" customHeight="1"/>
    <row r="27" spans="1:26" ht="15" customHeight="1"/>
    <row r="28" spans="1:26" ht="15" customHeight="1"/>
  </sheetData>
  <sheetProtection insertRows="0" deleteRows="0" autoFilter="0"/>
  <mergeCells count="2">
    <mergeCell ref="A19:B19"/>
    <mergeCell ref="A2:Z2"/>
  </mergeCells>
  <phoneticPr fontId="5" type="noConversion"/>
  <dataValidations count="2">
    <dataValidation type="list" allowBlank="1" showInputMessage="1" showErrorMessage="1" sqref="H8:H17">
      <formula1>"信用借款,抵押借款,保证借款,质押借款"</formula1>
    </dataValidation>
    <dataValidation type="list" allowBlank="1" showInputMessage="1" showErrorMessage="1" sqref="W8:W18">
      <formula1>"保证借款,抵押借款,质押借款,信用借款,组合,"</formula1>
    </dataValidation>
  </dataValidations>
  <printOptions horizontalCentered="1"/>
  <pageMargins left="0.31496062992125984" right="0.31496062992125984" top="0.74803149606299213" bottom="0.74803149606299213" header="0.31496062992125984" footer="0.31496062992125984"/>
  <pageSetup paperSize="9" scale="46" fitToHeight="0" orientation="landscape" blackAndWhite="1" verticalDpi="1200" r:id="rId1"/>
  <headerFooter alignWithMargins="0"/>
  <legacyDrawingHF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tabColor rgb="FF7030A0"/>
    <pageSetUpPr fitToPage="1"/>
  </sheetPr>
  <dimension ref="A1:H21"/>
  <sheetViews>
    <sheetView showZeros="0" view="pageBreakPreview" zoomScaleSheetLayoutView="100" workbookViewId="0">
      <pane ySplit="7" topLeftCell="A8" activePane="bottomLeft" state="frozen"/>
      <selection activeCell="I9" sqref="I9"/>
      <selection pane="bottomLeft" activeCell="B20" sqref="B20"/>
    </sheetView>
  </sheetViews>
  <sheetFormatPr defaultColWidth="10.28515625" defaultRowHeight="12" customHeight="1"/>
  <cols>
    <col min="1" max="1" width="30.7109375" style="350" customWidth="1"/>
    <col min="2" max="2" width="16.7109375" style="350" customWidth="1"/>
    <col min="3" max="3" width="10.7109375" style="350" customWidth="1"/>
    <col min="4" max="4" width="21.42578125" style="350" customWidth="1"/>
    <col min="5" max="6" width="16.7109375" style="350" customWidth="1"/>
    <col min="7" max="7" width="24.5703125" style="350" customWidth="1"/>
    <col min="8" max="16384" width="10.28515625" style="350"/>
  </cols>
  <sheetData>
    <row r="1" spans="1:8" s="691" customFormat="1" ht="15" customHeight="1">
      <c r="A1" s="2691" t="str">
        <f>HYPERLINK("#负债表审定!A1","返回负债表审定")</f>
        <v>返回负债表审定</v>
      </c>
      <c r="B1" s="2692" t="str">
        <f>HYPERLINK("#负债表原报!A1","返回负债表原报")</f>
        <v>返回负债表原报</v>
      </c>
    </row>
    <row r="2" spans="1:8" s="732" customFormat="1" ht="30" customHeight="1">
      <c r="A2" s="905" t="s">
        <v>1311</v>
      </c>
      <c r="B2" s="693"/>
      <c r="C2" s="693"/>
      <c r="D2" s="693"/>
      <c r="E2" s="693"/>
      <c r="F2" s="693"/>
      <c r="G2" s="693"/>
    </row>
    <row r="3" spans="1:8" s="720" customFormat="1" ht="11.25">
      <c r="A3" s="942"/>
      <c r="B3" s="942"/>
      <c r="C3" s="1601"/>
      <c r="D3" s="1602"/>
      <c r="E3" s="1602"/>
      <c r="F3" s="1603"/>
      <c r="G3" s="1604" t="str">
        <f>"单位："&amp;表头!$C$5</f>
        <v>单位：人民币元</v>
      </c>
    </row>
    <row r="4" spans="1:8" s="1609" customFormat="1">
      <c r="A4" s="945" t="str">
        <f>"客户："&amp;表头!C3</f>
        <v>客户：</v>
      </c>
      <c r="B4" s="1605"/>
      <c r="C4" s="1605"/>
      <c r="D4" s="948" t="str">
        <f>"编制人员："&amp;表头!$C$6</f>
        <v>编制人员：</v>
      </c>
      <c r="E4" s="948"/>
      <c r="F4" s="1606" t="s">
        <v>1460</v>
      </c>
      <c r="G4" s="2093" t="s">
        <v>247</v>
      </c>
      <c r="H4" s="1608"/>
    </row>
    <row r="5" spans="1:8" s="1609" customFormat="1" ht="11.25">
      <c r="A5" s="945" t="str">
        <f>"报表截止日："&amp;TEXT(表头!C4,"yyyy-mm-dd")</f>
        <v>报表截止日：2019-12-31</v>
      </c>
      <c r="B5" s="1605"/>
      <c r="C5" s="1605"/>
      <c r="D5" s="948" t="str">
        <f>"会计主管："&amp;表头!$C$7</f>
        <v>会计主管：</v>
      </c>
      <c r="E5" s="948"/>
      <c r="F5" s="1606" t="s">
        <v>1461</v>
      </c>
      <c r="G5" s="1605"/>
      <c r="H5" s="1608"/>
    </row>
    <row r="6" spans="1:8" s="720" customFormat="1" ht="8.1" customHeight="1" thickBot="1">
      <c r="A6" s="1610"/>
      <c r="B6" s="1610"/>
      <c r="C6" s="1610"/>
      <c r="D6" s="1610"/>
      <c r="E6" s="1610"/>
      <c r="F6" s="1610"/>
      <c r="G6" s="1610"/>
    </row>
    <row r="7" spans="1:8" s="720" customFormat="1" ht="15" customHeight="1">
      <c r="A7" s="1611" t="s">
        <v>341</v>
      </c>
      <c r="B7" s="1612" t="s">
        <v>1785</v>
      </c>
      <c r="C7" s="1612" t="s">
        <v>1786</v>
      </c>
      <c r="D7" s="1612" t="s">
        <v>1787</v>
      </c>
      <c r="E7" s="1612" t="s">
        <v>1788</v>
      </c>
      <c r="F7" s="1612" t="s">
        <v>1789</v>
      </c>
      <c r="G7" s="1613" t="s">
        <v>7</v>
      </c>
    </row>
    <row r="8" spans="1:8" s="351" customFormat="1" ht="15" customHeight="1">
      <c r="A8" s="733"/>
      <c r="B8" s="1239"/>
      <c r="C8" s="1616"/>
      <c r="D8" s="734"/>
      <c r="E8" s="734"/>
      <c r="F8" s="735"/>
      <c r="G8" s="736"/>
    </row>
    <row r="9" spans="1:8" s="351" customFormat="1" ht="15" customHeight="1">
      <c r="A9" s="733"/>
      <c r="B9" s="1239"/>
      <c r="C9" s="1616"/>
      <c r="D9" s="734"/>
      <c r="E9" s="734"/>
      <c r="F9" s="735"/>
      <c r="G9" s="736"/>
    </row>
    <row r="10" spans="1:8" s="351" customFormat="1" ht="15" customHeight="1">
      <c r="A10" s="733"/>
      <c r="B10" s="1239"/>
      <c r="C10" s="1616"/>
      <c r="D10" s="734"/>
      <c r="E10" s="734"/>
      <c r="F10" s="735"/>
      <c r="G10" s="736"/>
    </row>
    <row r="11" spans="1:8" s="351" customFormat="1" ht="15" customHeight="1">
      <c r="A11" s="733"/>
      <c r="B11" s="1239"/>
      <c r="C11" s="1616"/>
      <c r="D11" s="734"/>
      <c r="E11" s="734"/>
      <c r="F11" s="735"/>
      <c r="G11" s="736"/>
    </row>
    <row r="12" spans="1:8" s="351" customFormat="1" ht="15" customHeight="1">
      <c r="A12" s="733"/>
      <c r="B12" s="1239"/>
      <c r="C12" s="1616"/>
      <c r="D12" s="734"/>
      <c r="E12" s="734"/>
      <c r="F12" s="735"/>
      <c r="G12" s="736"/>
    </row>
    <row r="13" spans="1:8" s="351" customFormat="1" ht="15" customHeight="1">
      <c r="A13" s="733"/>
      <c r="B13" s="1239"/>
      <c r="C13" s="1616"/>
      <c r="D13" s="734"/>
      <c r="E13" s="734"/>
      <c r="F13" s="735"/>
      <c r="G13" s="736"/>
    </row>
    <row r="14" spans="1:8" s="351" customFormat="1" ht="15" customHeight="1">
      <c r="A14" s="733"/>
      <c r="B14" s="1239"/>
      <c r="C14" s="1616"/>
      <c r="D14" s="734"/>
      <c r="E14" s="734"/>
      <c r="F14" s="735"/>
      <c r="G14" s="736"/>
    </row>
    <row r="15" spans="1:8" s="351" customFormat="1" ht="15" customHeight="1">
      <c r="A15" s="733"/>
      <c r="B15" s="1239"/>
      <c r="C15" s="1616"/>
      <c r="D15" s="734"/>
      <c r="E15" s="734"/>
      <c r="F15" s="735"/>
      <c r="G15" s="736"/>
    </row>
    <row r="16" spans="1:8" s="351" customFormat="1" ht="15" customHeight="1">
      <c r="A16" s="733"/>
      <c r="B16" s="1239"/>
      <c r="C16" s="1616"/>
      <c r="D16" s="734"/>
      <c r="E16" s="734"/>
      <c r="F16" s="735"/>
      <c r="G16" s="736"/>
    </row>
    <row r="17" spans="1:7" s="351" customFormat="1" ht="15" customHeight="1">
      <c r="A17" s="733"/>
      <c r="B17" s="1239"/>
      <c r="C17" s="1616"/>
      <c r="D17" s="734"/>
      <c r="E17" s="734"/>
      <c r="F17" s="735"/>
      <c r="G17" s="736"/>
    </row>
    <row r="18" spans="1:7" ht="15" customHeight="1">
      <c r="A18" s="1614"/>
      <c r="B18" s="1617"/>
      <c r="C18" s="66"/>
      <c r="D18" s="737"/>
      <c r="E18" s="737"/>
      <c r="F18" s="737"/>
      <c r="G18" s="738"/>
    </row>
    <row r="19" spans="1:7" ht="15" customHeight="1" thickBot="1">
      <c r="A19" s="1615" t="s">
        <v>220</v>
      </c>
      <c r="B19" s="1480">
        <f>SUM(B8:B18)</f>
        <v>0</v>
      </c>
      <c r="C19" s="162"/>
      <c r="D19" s="739"/>
      <c r="E19" s="739"/>
      <c r="F19" s="739"/>
      <c r="G19" s="740"/>
    </row>
    <row r="20" spans="1:7" s="720" customFormat="1" ht="15" customHeight="1">
      <c r="A20" s="720" t="s">
        <v>178</v>
      </c>
    </row>
    <row r="21" spans="1:7" s="720" customFormat="1" ht="15" customHeight="1">
      <c r="A21" s="720" t="s">
        <v>1790</v>
      </c>
    </row>
  </sheetData>
  <sheetProtection insertRows="0" deleteRows="0" autoFilter="0"/>
  <phoneticPr fontId="5" type="noConversion"/>
  <printOptions horizontalCentered="1"/>
  <pageMargins left="0.70866141732283472" right="0.70866141732283472"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0000"/>
  </sheetPr>
  <dimension ref="A1:K229"/>
  <sheetViews>
    <sheetView showGridLines="0" showZeros="0" view="pageBreakPreview" zoomScaleSheetLayoutView="100" workbookViewId="0">
      <pane xSplit="2" ySplit="3" topLeftCell="C4" activePane="bottomRight" state="frozen"/>
      <selection activeCell="E16" sqref="E16"/>
      <selection pane="topRight" activeCell="E16" sqref="E16"/>
      <selection pane="bottomLeft" activeCell="E16" sqref="E16"/>
      <selection pane="bottomRight" sqref="A1:D1"/>
    </sheetView>
  </sheetViews>
  <sheetFormatPr defaultRowHeight="12" customHeight="1"/>
  <cols>
    <col min="1" max="1" width="45.5703125" style="184" customWidth="1"/>
    <col min="2" max="2" width="8.7109375" style="277" customWidth="1"/>
    <col min="3" max="4" width="19" style="267" customWidth="1"/>
    <col min="5" max="5" width="1" style="184" customWidth="1"/>
    <col min="6" max="6" width="17.28515625" style="192" customWidth="1"/>
    <col min="7" max="7" width="14.7109375" style="192" customWidth="1"/>
    <col min="8" max="8" width="9.140625" style="192"/>
    <col min="9" max="9" width="14.7109375" style="192" customWidth="1"/>
    <col min="10" max="11" width="9.140625" style="192"/>
    <col min="12" max="255" width="9.140625" style="184"/>
    <col min="256" max="256" width="40.7109375" style="184" customWidth="1"/>
    <col min="257" max="257" width="8.7109375" style="184" customWidth="1"/>
    <col min="258" max="259" width="21.28515625" style="184" customWidth="1"/>
    <col min="260" max="511" width="9.140625" style="184"/>
    <col min="512" max="512" width="40.7109375" style="184" customWidth="1"/>
    <col min="513" max="513" width="8.7109375" style="184" customWidth="1"/>
    <col min="514" max="515" width="21.28515625" style="184" customWidth="1"/>
    <col min="516" max="767" width="9.140625" style="184"/>
    <col min="768" max="768" width="40.7109375" style="184" customWidth="1"/>
    <col min="769" max="769" width="8.7109375" style="184" customWidth="1"/>
    <col min="770" max="771" width="21.28515625" style="184" customWidth="1"/>
    <col min="772" max="1023" width="9.140625" style="184"/>
    <col min="1024" max="1024" width="40.7109375" style="184" customWidth="1"/>
    <col min="1025" max="1025" width="8.7109375" style="184" customWidth="1"/>
    <col min="1026" max="1027" width="21.28515625" style="184" customWidth="1"/>
    <col min="1028" max="1279" width="9.140625" style="184"/>
    <col min="1280" max="1280" width="40.7109375" style="184" customWidth="1"/>
    <col min="1281" max="1281" width="8.7109375" style="184" customWidth="1"/>
    <col min="1282" max="1283" width="21.28515625" style="184" customWidth="1"/>
    <col min="1284" max="1535" width="9.140625" style="184"/>
    <col min="1536" max="1536" width="40.7109375" style="184" customWidth="1"/>
    <col min="1537" max="1537" width="8.7109375" style="184" customWidth="1"/>
    <col min="1538" max="1539" width="21.28515625" style="184" customWidth="1"/>
    <col min="1540" max="1791" width="9.140625" style="184"/>
    <col min="1792" max="1792" width="40.7109375" style="184" customWidth="1"/>
    <col min="1793" max="1793" width="8.7109375" style="184" customWidth="1"/>
    <col min="1794" max="1795" width="21.28515625" style="184" customWidth="1"/>
    <col min="1796" max="2047" width="9.140625" style="184"/>
    <col min="2048" max="2048" width="40.7109375" style="184" customWidth="1"/>
    <col min="2049" max="2049" width="8.7109375" style="184" customWidth="1"/>
    <col min="2050" max="2051" width="21.28515625" style="184" customWidth="1"/>
    <col min="2052" max="2303" width="9.140625" style="184"/>
    <col min="2304" max="2304" width="40.7109375" style="184" customWidth="1"/>
    <col min="2305" max="2305" width="8.7109375" style="184" customWidth="1"/>
    <col min="2306" max="2307" width="21.28515625" style="184" customWidth="1"/>
    <col min="2308" max="2559" width="9.140625" style="184"/>
    <col min="2560" max="2560" width="40.7109375" style="184" customWidth="1"/>
    <col min="2561" max="2561" width="8.7109375" style="184" customWidth="1"/>
    <col min="2562" max="2563" width="21.28515625" style="184" customWidth="1"/>
    <col min="2564" max="2815" width="9.140625" style="184"/>
    <col min="2816" max="2816" width="40.7109375" style="184" customWidth="1"/>
    <col min="2817" max="2817" width="8.7109375" style="184" customWidth="1"/>
    <col min="2818" max="2819" width="21.28515625" style="184" customWidth="1"/>
    <col min="2820" max="3071" width="9.140625" style="184"/>
    <col min="3072" max="3072" width="40.7109375" style="184" customWidth="1"/>
    <col min="3073" max="3073" width="8.7109375" style="184" customWidth="1"/>
    <col min="3074" max="3075" width="21.28515625" style="184" customWidth="1"/>
    <col min="3076" max="3327" width="9.140625" style="184"/>
    <col min="3328" max="3328" width="40.7109375" style="184" customWidth="1"/>
    <col min="3329" max="3329" width="8.7109375" style="184" customWidth="1"/>
    <col min="3330" max="3331" width="21.28515625" style="184" customWidth="1"/>
    <col min="3332" max="3583" width="9.140625" style="184"/>
    <col min="3584" max="3584" width="40.7109375" style="184" customWidth="1"/>
    <col min="3585" max="3585" width="8.7109375" style="184" customWidth="1"/>
    <col min="3586" max="3587" width="21.28515625" style="184" customWidth="1"/>
    <col min="3588" max="3839" width="9.140625" style="184"/>
    <col min="3840" max="3840" width="40.7109375" style="184" customWidth="1"/>
    <col min="3841" max="3841" width="8.7109375" style="184" customWidth="1"/>
    <col min="3842" max="3843" width="21.28515625" style="184" customWidth="1"/>
    <col min="3844" max="4095" width="9.140625" style="184"/>
    <col min="4096" max="4096" width="40.7109375" style="184" customWidth="1"/>
    <col min="4097" max="4097" width="8.7109375" style="184" customWidth="1"/>
    <col min="4098" max="4099" width="21.28515625" style="184" customWidth="1"/>
    <col min="4100" max="4351" width="9.140625" style="184"/>
    <col min="4352" max="4352" width="40.7109375" style="184" customWidth="1"/>
    <col min="4353" max="4353" width="8.7109375" style="184" customWidth="1"/>
    <col min="4354" max="4355" width="21.28515625" style="184" customWidth="1"/>
    <col min="4356" max="4607" width="9.140625" style="184"/>
    <col min="4608" max="4608" width="40.7109375" style="184" customWidth="1"/>
    <col min="4609" max="4609" width="8.7109375" style="184" customWidth="1"/>
    <col min="4610" max="4611" width="21.28515625" style="184" customWidth="1"/>
    <col min="4612" max="4863" width="9.140625" style="184"/>
    <col min="4864" max="4864" width="40.7109375" style="184" customWidth="1"/>
    <col min="4865" max="4865" width="8.7109375" style="184" customWidth="1"/>
    <col min="4866" max="4867" width="21.28515625" style="184" customWidth="1"/>
    <col min="4868" max="5119" width="9.140625" style="184"/>
    <col min="5120" max="5120" width="40.7109375" style="184" customWidth="1"/>
    <col min="5121" max="5121" width="8.7109375" style="184" customWidth="1"/>
    <col min="5122" max="5123" width="21.28515625" style="184" customWidth="1"/>
    <col min="5124" max="5375" width="9.140625" style="184"/>
    <col min="5376" max="5376" width="40.7109375" style="184" customWidth="1"/>
    <col min="5377" max="5377" width="8.7109375" style="184" customWidth="1"/>
    <col min="5378" max="5379" width="21.28515625" style="184" customWidth="1"/>
    <col min="5380" max="5631" width="9.140625" style="184"/>
    <col min="5632" max="5632" width="40.7109375" style="184" customWidth="1"/>
    <col min="5633" max="5633" width="8.7109375" style="184" customWidth="1"/>
    <col min="5634" max="5635" width="21.28515625" style="184" customWidth="1"/>
    <col min="5636" max="5887" width="9.140625" style="184"/>
    <col min="5888" max="5888" width="40.7109375" style="184" customWidth="1"/>
    <col min="5889" max="5889" width="8.7109375" style="184" customWidth="1"/>
    <col min="5890" max="5891" width="21.28515625" style="184" customWidth="1"/>
    <col min="5892" max="6143" width="9.140625" style="184"/>
    <col min="6144" max="6144" width="40.7109375" style="184" customWidth="1"/>
    <col min="6145" max="6145" width="8.7109375" style="184" customWidth="1"/>
    <col min="6146" max="6147" width="21.28515625" style="184" customWidth="1"/>
    <col min="6148" max="6399" width="9.140625" style="184"/>
    <col min="6400" max="6400" width="40.7109375" style="184" customWidth="1"/>
    <col min="6401" max="6401" width="8.7109375" style="184" customWidth="1"/>
    <col min="6402" max="6403" width="21.28515625" style="184" customWidth="1"/>
    <col min="6404" max="6655" width="9.140625" style="184"/>
    <col min="6656" max="6656" width="40.7109375" style="184" customWidth="1"/>
    <col min="6657" max="6657" width="8.7109375" style="184" customWidth="1"/>
    <col min="6658" max="6659" width="21.28515625" style="184" customWidth="1"/>
    <col min="6660" max="6911" width="9.140625" style="184"/>
    <col min="6912" max="6912" width="40.7109375" style="184" customWidth="1"/>
    <col min="6913" max="6913" width="8.7109375" style="184" customWidth="1"/>
    <col min="6914" max="6915" width="21.28515625" style="184" customWidth="1"/>
    <col min="6916" max="7167" width="9.140625" style="184"/>
    <col min="7168" max="7168" width="40.7109375" style="184" customWidth="1"/>
    <col min="7169" max="7169" width="8.7109375" style="184" customWidth="1"/>
    <col min="7170" max="7171" width="21.28515625" style="184" customWidth="1"/>
    <col min="7172" max="7423" width="9.140625" style="184"/>
    <col min="7424" max="7424" width="40.7109375" style="184" customWidth="1"/>
    <col min="7425" max="7425" width="8.7109375" style="184" customWidth="1"/>
    <col min="7426" max="7427" width="21.28515625" style="184" customWidth="1"/>
    <col min="7428" max="7679" width="9.140625" style="184"/>
    <col min="7680" max="7680" width="40.7109375" style="184" customWidth="1"/>
    <col min="7681" max="7681" width="8.7109375" style="184" customWidth="1"/>
    <col min="7682" max="7683" width="21.28515625" style="184" customWidth="1"/>
    <col min="7684" max="7935" width="9.140625" style="184"/>
    <col min="7936" max="7936" width="40.7109375" style="184" customWidth="1"/>
    <col min="7937" max="7937" width="8.7109375" style="184" customWidth="1"/>
    <col min="7938" max="7939" width="21.28515625" style="184" customWidth="1"/>
    <col min="7940" max="8191" width="9.140625" style="184"/>
    <col min="8192" max="8192" width="40.7109375" style="184" customWidth="1"/>
    <col min="8193" max="8193" width="8.7109375" style="184" customWidth="1"/>
    <col min="8194" max="8195" width="21.28515625" style="184" customWidth="1"/>
    <col min="8196" max="8447" width="9.140625" style="184"/>
    <col min="8448" max="8448" width="40.7109375" style="184" customWidth="1"/>
    <col min="8449" max="8449" width="8.7109375" style="184" customWidth="1"/>
    <col min="8450" max="8451" width="21.28515625" style="184" customWidth="1"/>
    <col min="8452" max="8703" width="9.140625" style="184"/>
    <col min="8704" max="8704" width="40.7109375" style="184" customWidth="1"/>
    <col min="8705" max="8705" width="8.7109375" style="184" customWidth="1"/>
    <col min="8706" max="8707" width="21.28515625" style="184" customWidth="1"/>
    <col min="8708" max="8959" width="9.140625" style="184"/>
    <col min="8960" max="8960" width="40.7109375" style="184" customWidth="1"/>
    <col min="8961" max="8961" width="8.7109375" style="184" customWidth="1"/>
    <col min="8962" max="8963" width="21.28515625" style="184" customWidth="1"/>
    <col min="8964" max="9215" width="9.140625" style="184"/>
    <col min="9216" max="9216" width="40.7109375" style="184" customWidth="1"/>
    <col min="9217" max="9217" width="8.7109375" style="184" customWidth="1"/>
    <col min="9218" max="9219" width="21.28515625" style="184" customWidth="1"/>
    <col min="9220" max="9471" width="9.140625" style="184"/>
    <col min="9472" max="9472" width="40.7109375" style="184" customWidth="1"/>
    <col min="9473" max="9473" width="8.7109375" style="184" customWidth="1"/>
    <col min="9474" max="9475" width="21.28515625" style="184" customWidth="1"/>
    <col min="9476" max="9727" width="9.140625" style="184"/>
    <col min="9728" max="9728" width="40.7109375" style="184" customWidth="1"/>
    <col min="9729" max="9729" width="8.7109375" style="184" customWidth="1"/>
    <col min="9730" max="9731" width="21.28515625" style="184" customWidth="1"/>
    <col min="9732" max="9983" width="9.140625" style="184"/>
    <col min="9984" max="9984" width="40.7109375" style="184" customWidth="1"/>
    <col min="9985" max="9985" width="8.7109375" style="184" customWidth="1"/>
    <col min="9986" max="9987" width="21.28515625" style="184" customWidth="1"/>
    <col min="9988" max="10239" width="9.140625" style="184"/>
    <col min="10240" max="10240" width="40.7109375" style="184" customWidth="1"/>
    <col min="10241" max="10241" width="8.7109375" style="184" customWidth="1"/>
    <col min="10242" max="10243" width="21.28515625" style="184" customWidth="1"/>
    <col min="10244" max="10495" width="9.140625" style="184"/>
    <col min="10496" max="10496" width="40.7109375" style="184" customWidth="1"/>
    <col min="10497" max="10497" width="8.7109375" style="184" customWidth="1"/>
    <col min="10498" max="10499" width="21.28515625" style="184" customWidth="1"/>
    <col min="10500" max="10751" width="9.140625" style="184"/>
    <col min="10752" max="10752" width="40.7109375" style="184" customWidth="1"/>
    <col min="10753" max="10753" width="8.7109375" style="184" customWidth="1"/>
    <col min="10754" max="10755" width="21.28515625" style="184" customWidth="1"/>
    <col min="10756" max="11007" width="9.140625" style="184"/>
    <col min="11008" max="11008" width="40.7109375" style="184" customWidth="1"/>
    <col min="11009" max="11009" width="8.7109375" style="184" customWidth="1"/>
    <col min="11010" max="11011" width="21.28515625" style="184" customWidth="1"/>
    <col min="11012" max="11263" width="9.140625" style="184"/>
    <col min="11264" max="11264" width="40.7109375" style="184" customWidth="1"/>
    <col min="11265" max="11265" width="8.7109375" style="184" customWidth="1"/>
    <col min="11266" max="11267" width="21.28515625" style="184" customWidth="1"/>
    <col min="11268" max="11519" width="9.140625" style="184"/>
    <col min="11520" max="11520" width="40.7109375" style="184" customWidth="1"/>
    <col min="11521" max="11521" width="8.7109375" style="184" customWidth="1"/>
    <col min="11522" max="11523" width="21.28515625" style="184" customWidth="1"/>
    <col min="11524" max="11775" width="9.140625" style="184"/>
    <col min="11776" max="11776" width="40.7109375" style="184" customWidth="1"/>
    <col min="11777" max="11777" width="8.7109375" style="184" customWidth="1"/>
    <col min="11778" max="11779" width="21.28515625" style="184" customWidth="1"/>
    <col min="11780" max="12031" width="9.140625" style="184"/>
    <col min="12032" max="12032" width="40.7109375" style="184" customWidth="1"/>
    <col min="12033" max="12033" width="8.7109375" style="184" customWidth="1"/>
    <col min="12034" max="12035" width="21.28515625" style="184" customWidth="1"/>
    <col min="12036" max="12287" width="9.140625" style="184"/>
    <col min="12288" max="12288" width="40.7109375" style="184" customWidth="1"/>
    <col min="12289" max="12289" width="8.7109375" style="184" customWidth="1"/>
    <col min="12290" max="12291" width="21.28515625" style="184" customWidth="1"/>
    <col min="12292" max="12543" width="9.140625" style="184"/>
    <col min="12544" max="12544" width="40.7109375" style="184" customWidth="1"/>
    <col min="12545" max="12545" width="8.7109375" style="184" customWidth="1"/>
    <col min="12546" max="12547" width="21.28515625" style="184" customWidth="1"/>
    <col min="12548" max="12799" width="9.140625" style="184"/>
    <col min="12800" max="12800" width="40.7109375" style="184" customWidth="1"/>
    <col min="12801" max="12801" width="8.7109375" style="184" customWidth="1"/>
    <col min="12802" max="12803" width="21.28515625" style="184" customWidth="1"/>
    <col min="12804" max="13055" width="9.140625" style="184"/>
    <col min="13056" max="13056" width="40.7109375" style="184" customWidth="1"/>
    <col min="13057" max="13057" width="8.7109375" style="184" customWidth="1"/>
    <col min="13058" max="13059" width="21.28515625" style="184" customWidth="1"/>
    <col min="13060" max="13311" width="9.140625" style="184"/>
    <col min="13312" max="13312" width="40.7109375" style="184" customWidth="1"/>
    <col min="13313" max="13313" width="8.7109375" style="184" customWidth="1"/>
    <col min="13314" max="13315" width="21.28515625" style="184" customWidth="1"/>
    <col min="13316" max="13567" width="9.140625" style="184"/>
    <col min="13568" max="13568" width="40.7109375" style="184" customWidth="1"/>
    <col min="13569" max="13569" width="8.7109375" style="184" customWidth="1"/>
    <col min="13570" max="13571" width="21.28515625" style="184" customWidth="1"/>
    <col min="13572" max="13823" width="9.140625" style="184"/>
    <col min="13824" max="13824" width="40.7109375" style="184" customWidth="1"/>
    <col min="13825" max="13825" width="8.7109375" style="184" customWidth="1"/>
    <col min="13826" max="13827" width="21.28515625" style="184" customWidth="1"/>
    <col min="13828" max="14079" width="9.140625" style="184"/>
    <col min="14080" max="14080" width="40.7109375" style="184" customWidth="1"/>
    <col min="14081" max="14081" width="8.7109375" style="184" customWidth="1"/>
    <col min="14082" max="14083" width="21.28515625" style="184" customWidth="1"/>
    <col min="14084" max="14335" width="9.140625" style="184"/>
    <col min="14336" max="14336" width="40.7109375" style="184" customWidth="1"/>
    <col min="14337" max="14337" width="8.7109375" style="184" customWidth="1"/>
    <col min="14338" max="14339" width="21.28515625" style="184" customWidth="1"/>
    <col min="14340" max="14591" width="9.140625" style="184"/>
    <col min="14592" max="14592" width="40.7109375" style="184" customWidth="1"/>
    <col min="14593" max="14593" width="8.7109375" style="184" customWidth="1"/>
    <col min="14594" max="14595" width="21.28515625" style="184" customWidth="1"/>
    <col min="14596" max="14847" width="9.140625" style="184"/>
    <col min="14848" max="14848" width="40.7109375" style="184" customWidth="1"/>
    <col min="14849" max="14849" width="8.7109375" style="184" customWidth="1"/>
    <col min="14850" max="14851" width="21.28515625" style="184" customWidth="1"/>
    <col min="14852" max="15103" width="9.140625" style="184"/>
    <col min="15104" max="15104" width="40.7109375" style="184" customWidth="1"/>
    <col min="15105" max="15105" width="8.7109375" style="184" customWidth="1"/>
    <col min="15106" max="15107" width="21.28515625" style="184" customWidth="1"/>
    <col min="15108" max="15359" width="9.140625" style="184"/>
    <col min="15360" max="15360" width="40.7109375" style="184" customWidth="1"/>
    <col min="15361" max="15361" width="8.7109375" style="184" customWidth="1"/>
    <col min="15362" max="15363" width="21.28515625" style="184" customWidth="1"/>
    <col min="15364" max="15615" width="9.140625" style="184"/>
    <col min="15616" max="15616" width="40.7109375" style="184" customWidth="1"/>
    <col min="15617" max="15617" width="8.7109375" style="184" customWidth="1"/>
    <col min="15618" max="15619" width="21.28515625" style="184" customWidth="1"/>
    <col min="15620" max="15871" width="9.140625" style="184"/>
    <col min="15872" max="15872" width="40.7109375" style="184" customWidth="1"/>
    <col min="15873" max="15873" width="8.7109375" style="184" customWidth="1"/>
    <col min="15874" max="15875" width="21.28515625" style="184" customWidth="1"/>
    <col min="15876" max="16127" width="9.140625" style="184"/>
    <col min="16128" max="16128" width="40.7109375" style="184" customWidth="1"/>
    <col min="16129" max="16129" width="8.7109375" style="184" customWidth="1"/>
    <col min="16130" max="16131" width="21.28515625" style="184" customWidth="1"/>
    <col min="16132" max="16384" width="9.140625" style="184"/>
  </cols>
  <sheetData>
    <row r="1" spans="1:10" ht="24.75" customHeight="1">
      <c r="A1" s="2753" t="s">
        <v>2648</v>
      </c>
      <c r="B1" s="2753"/>
      <c r="C1" s="2753"/>
      <c r="D1" s="2753"/>
      <c r="F1" s="190" t="s">
        <v>61</v>
      </c>
      <c r="G1" s="191"/>
      <c r="H1" s="191"/>
      <c r="I1" s="191"/>
      <c r="J1" s="191"/>
    </row>
    <row r="2" spans="1:10" ht="18" customHeight="1" thickBot="1">
      <c r="A2" s="268" t="str">
        <f>"编制单位："&amp;表头!C3</f>
        <v>编制单位：</v>
      </c>
      <c r="B2" s="2758" t="str">
        <f>IF(MONTH(表头!C4)=12,YEAR(表头!C4)&amp;"年度",YEAR(表头!C4)&amp;"年1-"&amp;MONTH(表头!C4)&amp;"月")</f>
        <v>2019年度</v>
      </c>
      <c r="C2" s="2758"/>
      <c r="D2" s="269" t="s">
        <v>60</v>
      </c>
      <c r="G2" s="2759" t="str">
        <f>IF(COUNTIF(H4:H48,"OK")+COUNTIF(J4:J48,"OK")=34,"利润表审核－OK！","利润表不平请耐心核对!")</f>
        <v>利润表审核－OK！</v>
      </c>
      <c r="H2" s="2759"/>
    </row>
    <row r="3" spans="1:10" ht="18" customHeight="1">
      <c r="A3" s="270" t="s">
        <v>171</v>
      </c>
      <c r="B3" s="271" t="s">
        <v>58</v>
      </c>
      <c r="C3" s="272" t="s">
        <v>730</v>
      </c>
      <c r="D3" s="273" t="s">
        <v>731</v>
      </c>
      <c r="F3" s="853" t="s">
        <v>168</v>
      </c>
      <c r="G3" s="837" t="s">
        <v>170</v>
      </c>
      <c r="H3" s="837" t="s">
        <v>55</v>
      </c>
      <c r="I3" s="837" t="s">
        <v>169</v>
      </c>
      <c r="J3" s="837" t="s">
        <v>115</v>
      </c>
    </row>
    <row r="4" spans="1:10" ht="18" customHeight="1">
      <c r="A4" s="274" t="s">
        <v>2170</v>
      </c>
      <c r="B4" s="25"/>
      <c r="C4" s="875"/>
      <c r="D4" s="877"/>
      <c r="F4" s="855" t="s">
        <v>1401</v>
      </c>
      <c r="G4" s="825">
        <f>营业收入成本!$B$12</f>
        <v>0</v>
      </c>
      <c r="H4" s="826" t="str">
        <f t="shared" ref="H4:H26" si="0">IF(ROUND(G4-C4,2)&lt;&gt;0,"不平","OK")</f>
        <v>OK</v>
      </c>
      <c r="I4" s="825">
        <f>营业收入成本!$H$12</f>
        <v>0</v>
      </c>
      <c r="J4" s="826" t="str">
        <f t="shared" ref="J4:J26" si="1">IF(ROUND(I4-D4,2)&lt;&gt;0,"不平","OK")</f>
        <v>OK</v>
      </c>
    </row>
    <row r="5" spans="1:10" ht="18" customHeight="1">
      <c r="A5" s="274" t="s">
        <v>2175</v>
      </c>
      <c r="B5" s="25"/>
      <c r="C5" s="875"/>
      <c r="D5" s="877"/>
      <c r="F5" s="855" t="s">
        <v>1402</v>
      </c>
      <c r="G5" s="825">
        <f>营业收入成本!E12</f>
        <v>0</v>
      </c>
      <c r="H5" s="826" t="str">
        <f t="shared" si="0"/>
        <v>OK</v>
      </c>
      <c r="I5" s="825">
        <f>营业收入成本!K12</f>
        <v>0</v>
      </c>
      <c r="J5" s="826" t="str">
        <f t="shared" si="1"/>
        <v>OK</v>
      </c>
    </row>
    <row r="6" spans="1:10" ht="18" customHeight="1">
      <c r="A6" s="274" t="s">
        <v>887</v>
      </c>
      <c r="B6" s="25"/>
      <c r="C6" s="875"/>
      <c r="D6" s="877"/>
      <c r="F6" s="855" t="s">
        <v>732</v>
      </c>
      <c r="G6" s="825">
        <f>税金及附加!B21</f>
        <v>0</v>
      </c>
      <c r="H6" s="826" t="str">
        <f t="shared" si="0"/>
        <v>OK</v>
      </c>
      <c r="I6" s="825">
        <f>税金及附加!F21</f>
        <v>0</v>
      </c>
      <c r="J6" s="826" t="str">
        <f t="shared" si="1"/>
        <v>OK</v>
      </c>
    </row>
    <row r="7" spans="1:10" ht="18" customHeight="1">
      <c r="A7" s="274" t="s">
        <v>888</v>
      </c>
      <c r="B7" s="25"/>
      <c r="C7" s="875"/>
      <c r="D7" s="877"/>
      <c r="F7" s="855" t="s">
        <v>167</v>
      </c>
      <c r="G7" s="825">
        <f>销售费用!C21</f>
        <v>0</v>
      </c>
      <c r="H7" s="826" t="str">
        <f t="shared" si="0"/>
        <v>OK</v>
      </c>
      <c r="I7" s="825">
        <f>销售费用!G21</f>
        <v>0</v>
      </c>
      <c r="J7" s="826" t="str">
        <f t="shared" si="1"/>
        <v>OK</v>
      </c>
    </row>
    <row r="8" spans="1:10" ht="18" customHeight="1">
      <c r="A8" s="274" t="s">
        <v>889</v>
      </c>
      <c r="B8" s="25"/>
      <c r="C8" s="875"/>
      <c r="D8" s="877"/>
      <c r="F8" s="855" t="s">
        <v>166</v>
      </c>
      <c r="G8" s="825">
        <f>管理费用!C24</f>
        <v>0</v>
      </c>
      <c r="H8" s="826" t="str">
        <f t="shared" si="0"/>
        <v>OK</v>
      </c>
      <c r="I8" s="825">
        <f>管理费用!G24</f>
        <v>0</v>
      </c>
      <c r="J8" s="826" t="str">
        <f t="shared" si="1"/>
        <v>OK</v>
      </c>
    </row>
    <row r="9" spans="1:10" ht="18" customHeight="1">
      <c r="A9" s="274" t="s">
        <v>890</v>
      </c>
      <c r="B9" s="25"/>
      <c r="C9" s="875"/>
      <c r="D9" s="877"/>
      <c r="F9" s="855" t="s">
        <v>792</v>
      </c>
      <c r="G9" s="825">
        <f>研发费用!H19</f>
        <v>0</v>
      </c>
      <c r="H9" s="826" t="str">
        <f t="shared" si="0"/>
        <v>OK</v>
      </c>
      <c r="I9" s="825">
        <f>研发费用!L19</f>
        <v>0</v>
      </c>
      <c r="J9" s="826" t="str">
        <f t="shared" si="1"/>
        <v>OK</v>
      </c>
    </row>
    <row r="10" spans="1:10" ht="18" customHeight="1">
      <c r="A10" s="274" t="s">
        <v>891</v>
      </c>
      <c r="B10" s="25"/>
      <c r="C10" s="875"/>
      <c r="D10" s="877"/>
      <c r="F10" s="855" t="s">
        <v>165</v>
      </c>
      <c r="G10" s="825">
        <f>财务费用!B19</f>
        <v>0</v>
      </c>
      <c r="H10" s="826" t="str">
        <f t="shared" si="0"/>
        <v>OK</v>
      </c>
      <c r="I10" s="825">
        <f>财务费用!E19</f>
        <v>0</v>
      </c>
      <c r="J10" s="826" t="str">
        <f t="shared" si="1"/>
        <v>OK</v>
      </c>
    </row>
    <row r="11" spans="1:10" ht="18" customHeight="1">
      <c r="A11" s="274" t="s">
        <v>799</v>
      </c>
      <c r="B11" s="25"/>
      <c r="C11" s="875"/>
      <c r="D11" s="877"/>
      <c r="F11" s="855"/>
      <c r="G11" s="825"/>
      <c r="H11" s="826"/>
      <c r="I11" s="825"/>
      <c r="J11" s="826"/>
    </row>
    <row r="12" spans="1:10" ht="18" customHeight="1">
      <c r="A12" s="274" t="s">
        <v>800</v>
      </c>
      <c r="B12" s="25"/>
      <c r="C12" s="875"/>
      <c r="D12" s="877"/>
      <c r="F12" s="855"/>
      <c r="G12" s="825"/>
      <c r="H12" s="826"/>
      <c r="I12" s="825"/>
      <c r="J12" s="826"/>
    </row>
    <row r="13" spans="1:10" ht="18" customHeight="1">
      <c r="A13" s="274" t="s">
        <v>793</v>
      </c>
      <c r="B13" s="25"/>
      <c r="C13" s="875"/>
      <c r="D13" s="877"/>
      <c r="F13" s="855" t="s">
        <v>797</v>
      </c>
      <c r="G13" s="825">
        <f>其他收益!J19</f>
        <v>0</v>
      </c>
      <c r="H13" s="826" t="str">
        <f t="shared" si="0"/>
        <v>OK</v>
      </c>
      <c r="I13" s="825">
        <f>其他收益!M19</f>
        <v>0</v>
      </c>
      <c r="J13" s="826" t="str">
        <f t="shared" si="1"/>
        <v>OK</v>
      </c>
    </row>
    <row r="14" spans="1:10" ht="18" customHeight="1">
      <c r="A14" s="274" t="s">
        <v>794</v>
      </c>
      <c r="B14" s="25"/>
      <c r="C14" s="875"/>
      <c r="D14" s="877"/>
      <c r="F14" s="855" t="s">
        <v>163</v>
      </c>
      <c r="G14" s="825">
        <f>投资收益!C21</f>
        <v>0</v>
      </c>
      <c r="H14" s="826" t="str">
        <f t="shared" si="0"/>
        <v>OK</v>
      </c>
      <c r="I14" s="825">
        <f>投资收益!F21</f>
        <v>0</v>
      </c>
      <c r="J14" s="826" t="str">
        <f t="shared" si="1"/>
        <v>OK</v>
      </c>
    </row>
    <row r="15" spans="1:10" ht="18" customHeight="1">
      <c r="A15" s="2231" t="s">
        <v>892</v>
      </c>
      <c r="B15" s="25"/>
      <c r="C15" s="875"/>
      <c r="D15" s="877"/>
      <c r="F15" s="855"/>
      <c r="G15" s="825"/>
      <c r="H15" s="826"/>
      <c r="I15" s="825"/>
      <c r="J15" s="826"/>
    </row>
    <row r="16" spans="1:10" ht="18" customHeight="1">
      <c r="A16" s="2231" t="s">
        <v>885</v>
      </c>
      <c r="B16" s="25"/>
      <c r="C16" s="875"/>
      <c r="D16" s="877"/>
      <c r="F16" s="855"/>
      <c r="G16" s="825"/>
      <c r="H16" s="826"/>
      <c r="I16" s="825"/>
      <c r="J16" s="826"/>
    </row>
    <row r="17" spans="1:10" ht="18" customHeight="1">
      <c r="A17" s="2231" t="s">
        <v>893</v>
      </c>
      <c r="B17" s="25"/>
      <c r="C17" s="875"/>
      <c r="D17" s="877"/>
      <c r="F17" s="855" t="s">
        <v>1403</v>
      </c>
      <c r="G17" s="825">
        <f>净敞口套期收益!C11</f>
        <v>0</v>
      </c>
      <c r="H17" s="826" t="str">
        <f t="shared" si="0"/>
        <v>OK</v>
      </c>
      <c r="I17" s="825">
        <f>净敞口套期收益!F11</f>
        <v>0</v>
      </c>
      <c r="J17" s="826" t="str">
        <f t="shared" si="1"/>
        <v>OK</v>
      </c>
    </row>
    <row r="18" spans="1:10" ht="18" customHeight="1">
      <c r="A18" s="2231" t="s">
        <v>795</v>
      </c>
      <c r="B18" s="25"/>
      <c r="C18" s="875"/>
      <c r="D18" s="877"/>
      <c r="F18" s="855" t="s">
        <v>798</v>
      </c>
      <c r="G18" s="825">
        <f>公允价值变动收益!C14</f>
        <v>0</v>
      </c>
      <c r="H18" s="826" t="str">
        <f t="shared" si="0"/>
        <v>OK</v>
      </c>
      <c r="I18" s="825">
        <f>公允价值变动收益!F14</f>
        <v>0</v>
      </c>
      <c r="J18" s="826" t="str">
        <f t="shared" si="1"/>
        <v>OK</v>
      </c>
    </row>
    <row r="19" spans="1:10" ht="18" customHeight="1">
      <c r="A19" s="274" t="s">
        <v>886</v>
      </c>
      <c r="B19" s="25"/>
      <c r="C19" s="875"/>
      <c r="D19" s="877"/>
      <c r="F19" s="855" t="s">
        <v>1404</v>
      </c>
      <c r="G19" s="825">
        <f>信用减值损失!C17</f>
        <v>0</v>
      </c>
      <c r="H19" s="826" t="str">
        <f t="shared" si="0"/>
        <v>OK</v>
      </c>
      <c r="I19" s="825">
        <f>信用减值损失!F17</f>
        <v>0</v>
      </c>
      <c r="J19" s="826" t="str">
        <f t="shared" si="1"/>
        <v>OK</v>
      </c>
    </row>
    <row r="20" spans="1:10" ht="18" customHeight="1">
      <c r="A20" s="274" t="s">
        <v>823</v>
      </c>
      <c r="B20" s="25"/>
      <c r="C20" s="875"/>
      <c r="D20" s="877"/>
      <c r="F20" s="855" t="s">
        <v>164</v>
      </c>
      <c r="G20" s="825">
        <f>资产减值损失!C21</f>
        <v>0</v>
      </c>
      <c r="H20" s="826" t="str">
        <f t="shared" si="0"/>
        <v>OK</v>
      </c>
      <c r="I20" s="825">
        <f>资产减值损失!F21</f>
        <v>0</v>
      </c>
      <c r="J20" s="826" t="str">
        <f t="shared" si="1"/>
        <v>OK</v>
      </c>
    </row>
    <row r="21" spans="1:10" ht="18" customHeight="1">
      <c r="A21" s="2231" t="s">
        <v>796</v>
      </c>
      <c r="B21" s="25"/>
      <c r="C21" s="875"/>
      <c r="D21" s="877"/>
      <c r="F21" s="855" t="s">
        <v>811</v>
      </c>
      <c r="G21" s="825">
        <f>资产处置收益!C14</f>
        <v>0</v>
      </c>
      <c r="H21" s="826" t="str">
        <f t="shared" si="0"/>
        <v>OK</v>
      </c>
      <c r="I21" s="825">
        <f>资产处置收益!F14</f>
        <v>0</v>
      </c>
      <c r="J21" s="826" t="str">
        <f t="shared" si="1"/>
        <v>OK</v>
      </c>
    </row>
    <row r="22" spans="1:10" ht="18" customHeight="1">
      <c r="A22" s="441" t="s">
        <v>2171</v>
      </c>
      <c r="B22" s="462"/>
      <c r="C22" s="885">
        <f>C4-C5-C6-C7-C8-C9-C10+C13+C14+C17+C18+C19+C20+C21</f>
        <v>0</v>
      </c>
      <c r="D22" s="2225">
        <f>D4-D5-D6-D7-D8-D9-D10+D13+D14+D17+D18+D19+D20+D21</f>
        <v>0</v>
      </c>
      <c r="F22" s="856"/>
      <c r="G22" s="825"/>
      <c r="H22" s="826"/>
      <c r="I22" s="825"/>
      <c r="J22" s="826"/>
    </row>
    <row r="23" spans="1:10" ht="18" customHeight="1">
      <c r="A23" s="274" t="s">
        <v>775</v>
      </c>
      <c r="B23" s="25"/>
      <c r="C23" s="875"/>
      <c r="D23" s="877"/>
      <c r="F23" s="855" t="s">
        <v>162</v>
      </c>
      <c r="G23" s="825">
        <f>营业外收入!C14</f>
        <v>0</v>
      </c>
      <c r="H23" s="826" t="str">
        <f t="shared" si="0"/>
        <v>OK</v>
      </c>
      <c r="I23" s="825">
        <f>营业外收入!F14</f>
        <v>0</v>
      </c>
      <c r="J23" s="826" t="str">
        <f t="shared" si="1"/>
        <v>OK</v>
      </c>
    </row>
    <row r="24" spans="1:10" ht="18" customHeight="1">
      <c r="A24" s="274" t="s">
        <v>275</v>
      </c>
      <c r="B24" s="25"/>
      <c r="C24" s="875"/>
      <c r="D24" s="877"/>
      <c r="F24" s="855" t="s">
        <v>161</v>
      </c>
      <c r="G24" s="825">
        <f>营业外支出!C15</f>
        <v>0</v>
      </c>
      <c r="H24" s="826" t="str">
        <f t="shared" si="0"/>
        <v>OK</v>
      </c>
      <c r="I24" s="825">
        <f>营业外支出!F15</f>
        <v>0</v>
      </c>
      <c r="J24" s="826" t="str">
        <f t="shared" si="1"/>
        <v>OK</v>
      </c>
    </row>
    <row r="25" spans="1:10" ht="18" customHeight="1">
      <c r="A25" s="441" t="s">
        <v>2172</v>
      </c>
      <c r="B25" s="462"/>
      <c r="C25" s="885">
        <f>C22+C23-C24</f>
        <v>0</v>
      </c>
      <c r="D25" s="2225">
        <f>D22+D23-D24</f>
        <v>0</v>
      </c>
      <c r="F25" s="855"/>
      <c r="G25" s="825"/>
      <c r="H25" s="826"/>
      <c r="I25" s="825"/>
      <c r="J25" s="826"/>
    </row>
    <row r="26" spans="1:10" ht="18" customHeight="1">
      <c r="A26" s="274" t="s">
        <v>776</v>
      </c>
      <c r="B26" s="25"/>
      <c r="C26" s="875"/>
      <c r="D26" s="877"/>
      <c r="F26" s="855" t="s">
        <v>160</v>
      </c>
      <c r="G26" s="825">
        <f>所得税费用!B39</f>
        <v>0</v>
      </c>
      <c r="H26" s="826" t="str">
        <f t="shared" si="0"/>
        <v>OK</v>
      </c>
      <c r="I26" s="825">
        <f>所得税费用!E39</f>
        <v>0</v>
      </c>
      <c r="J26" s="826" t="str">
        <f t="shared" si="1"/>
        <v>OK</v>
      </c>
    </row>
    <row r="27" spans="1:10" ht="18" customHeight="1">
      <c r="A27" s="441" t="s">
        <v>2173</v>
      </c>
      <c r="B27" s="462"/>
      <c r="C27" s="885">
        <f>C25-C26</f>
        <v>0</v>
      </c>
      <c r="D27" s="2225">
        <f>D25-D26</f>
        <v>0</v>
      </c>
      <c r="F27" s="856"/>
      <c r="G27" s="827"/>
      <c r="H27" s="826"/>
      <c r="I27" s="827"/>
      <c r="J27" s="826"/>
    </row>
    <row r="28" spans="1:10" ht="18" customHeight="1">
      <c r="A28" s="274" t="s">
        <v>801</v>
      </c>
      <c r="B28" s="25"/>
      <c r="C28" s="886">
        <f>C27-C29</f>
        <v>0</v>
      </c>
      <c r="D28" s="2232">
        <f>D27-D29</f>
        <v>0</v>
      </c>
      <c r="F28" s="856"/>
      <c r="G28" s="827"/>
      <c r="H28" s="826"/>
      <c r="I28" s="827"/>
      <c r="J28" s="826"/>
    </row>
    <row r="29" spans="1:10" ht="18" customHeight="1">
      <c r="A29" s="274" t="s">
        <v>802</v>
      </c>
      <c r="B29" s="25"/>
      <c r="C29" s="887"/>
      <c r="D29" s="2233"/>
      <c r="F29" s="855"/>
      <c r="G29" s="825"/>
      <c r="H29" s="826"/>
      <c r="I29" s="825"/>
      <c r="J29" s="826"/>
    </row>
    <row r="30" spans="1:10" ht="18" customHeight="1">
      <c r="A30" s="2234" t="s">
        <v>2174</v>
      </c>
      <c r="B30" s="25"/>
      <c r="C30" s="886">
        <f>C31+C37</f>
        <v>0</v>
      </c>
      <c r="D30" s="2232">
        <f>D31+D37</f>
        <v>0</v>
      </c>
      <c r="F30" s="854"/>
      <c r="G30" s="827"/>
      <c r="H30" s="826"/>
      <c r="I30" s="827"/>
      <c r="J30" s="826"/>
    </row>
    <row r="31" spans="1:10" ht="18" customHeight="1">
      <c r="A31" s="2235" t="s">
        <v>899</v>
      </c>
      <c r="B31" s="25"/>
      <c r="C31" s="886">
        <f>SUM(C32:C36)</f>
        <v>0</v>
      </c>
      <c r="D31" s="2232">
        <f>SUM(D32:D36)</f>
        <v>0</v>
      </c>
      <c r="F31" s="854"/>
      <c r="G31" s="827"/>
      <c r="H31" s="826"/>
      <c r="I31" s="827"/>
      <c r="J31" s="826"/>
    </row>
    <row r="32" spans="1:10" ht="14.25">
      <c r="A32" s="274" t="s">
        <v>895</v>
      </c>
      <c r="B32" s="25"/>
      <c r="C32" s="875"/>
      <c r="D32" s="877"/>
      <c r="F32" s="854"/>
      <c r="G32" s="827"/>
      <c r="H32" s="826"/>
      <c r="I32" s="827"/>
      <c r="J32" s="826"/>
    </row>
    <row r="33" spans="1:10" ht="14.25">
      <c r="A33" s="274" t="s">
        <v>896</v>
      </c>
      <c r="B33" s="25"/>
      <c r="C33" s="875"/>
      <c r="D33" s="877"/>
      <c r="F33" s="854"/>
      <c r="G33" s="827"/>
      <c r="H33" s="826"/>
      <c r="I33" s="827"/>
      <c r="J33" s="826"/>
    </row>
    <row r="34" spans="1:10" ht="18" customHeight="1">
      <c r="A34" s="274" t="s">
        <v>897</v>
      </c>
      <c r="B34" s="25"/>
      <c r="C34" s="875"/>
      <c r="D34" s="877"/>
      <c r="F34" s="854"/>
      <c r="G34" s="827"/>
      <c r="H34" s="826"/>
      <c r="I34" s="827"/>
      <c r="J34" s="826"/>
    </row>
    <row r="35" spans="1:10" ht="18" customHeight="1">
      <c r="A35" s="274" t="s">
        <v>898</v>
      </c>
      <c r="B35" s="25"/>
      <c r="C35" s="875"/>
      <c r="D35" s="877"/>
      <c r="F35" s="854"/>
      <c r="G35" s="827"/>
      <c r="H35" s="826"/>
      <c r="I35" s="827"/>
      <c r="J35" s="826"/>
    </row>
    <row r="36" spans="1:10" ht="18" customHeight="1">
      <c r="A36" s="2235" t="s">
        <v>894</v>
      </c>
      <c r="B36" s="25"/>
      <c r="C36" s="875"/>
      <c r="D36" s="877"/>
      <c r="F36" s="854"/>
      <c r="G36" s="827"/>
      <c r="H36" s="826"/>
      <c r="I36" s="827"/>
      <c r="J36" s="826"/>
    </row>
    <row r="37" spans="1:10" ht="18" customHeight="1">
      <c r="A37" s="2235" t="s">
        <v>900</v>
      </c>
      <c r="B37" s="25"/>
      <c r="C37" s="886">
        <f>SUM(C38:C43)</f>
        <v>0</v>
      </c>
      <c r="D37" s="2232">
        <f>SUM(D38:D43)</f>
        <v>0</v>
      </c>
      <c r="F37" s="854"/>
      <c r="G37" s="827"/>
      <c r="H37" s="826"/>
      <c r="I37" s="827"/>
      <c r="J37" s="826"/>
    </row>
    <row r="38" spans="1:10" ht="14.25">
      <c r="A38" s="2235" t="s">
        <v>820</v>
      </c>
      <c r="B38" s="25"/>
      <c r="C38" s="875"/>
      <c r="D38" s="877"/>
      <c r="F38" s="854"/>
      <c r="G38" s="827"/>
      <c r="H38" s="826"/>
      <c r="I38" s="827"/>
      <c r="J38" s="826"/>
    </row>
    <row r="39" spans="1:10" ht="18" customHeight="1">
      <c r="A39" s="2235" t="s">
        <v>901</v>
      </c>
      <c r="B39" s="25"/>
      <c r="C39" s="875"/>
      <c r="D39" s="877"/>
      <c r="F39" s="854"/>
      <c r="G39" s="827"/>
      <c r="H39" s="826"/>
      <c r="I39" s="827"/>
      <c r="J39" s="826"/>
    </row>
    <row r="40" spans="1:10" ht="17.25" customHeight="1">
      <c r="A40" s="2235" t="s">
        <v>902</v>
      </c>
      <c r="B40" s="25"/>
      <c r="C40" s="875"/>
      <c r="D40" s="877"/>
      <c r="F40" s="854"/>
      <c r="G40" s="827"/>
      <c r="H40" s="826"/>
      <c r="I40" s="827"/>
      <c r="J40" s="826"/>
    </row>
    <row r="41" spans="1:10" ht="18" customHeight="1">
      <c r="A41" s="2235" t="s">
        <v>903</v>
      </c>
      <c r="B41" s="25"/>
      <c r="C41" s="875"/>
      <c r="D41" s="877"/>
      <c r="F41" s="854"/>
      <c r="G41" s="827"/>
      <c r="H41" s="826"/>
      <c r="I41" s="827"/>
      <c r="J41" s="826"/>
    </row>
    <row r="42" spans="1:10" ht="18" customHeight="1">
      <c r="A42" s="2235" t="s">
        <v>904</v>
      </c>
      <c r="B42" s="25"/>
      <c r="C42" s="875"/>
      <c r="D42" s="877"/>
      <c r="F42" s="854"/>
      <c r="G42" s="827"/>
      <c r="H42" s="826"/>
      <c r="I42" s="827"/>
      <c r="J42" s="826"/>
    </row>
    <row r="43" spans="1:10" ht="18" customHeight="1">
      <c r="A43" s="2235" t="s">
        <v>905</v>
      </c>
      <c r="B43" s="25"/>
      <c r="C43" s="875"/>
      <c r="D43" s="877"/>
      <c r="F43" s="854"/>
      <c r="G43" s="827"/>
      <c r="H43" s="826"/>
      <c r="I43" s="827"/>
      <c r="J43" s="826"/>
    </row>
    <row r="44" spans="1:10" ht="18" customHeight="1">
      <c r="A44" s="2235" t="s">
        <v>894</v>
      </c>
      <c r="B44" s="25"/>
      <c r="C44" s="875"/>
      <c r="D44" s="877"/>
      <c r="F44" s="854"/>
      <c r="G44" s="827"/>
      <c r="H44" s="826"/>
      <c r="I44" s="827"/>
      <c r="J44" s="826"/>
    </row>
    <row r="45" spans="1:10" ht="18" customHeight="1">
      <c r="A45" s="2235" t="s">
        <v>148</v>
      </c>
      <c r="B45" s="25"/>
      <c r="C45" s="886">
        <f>C27+C30</f>
        <v>0</v>
      </c>
      <c r="D45" s="2232">
        <f>D27+D30</f>
        <v>0</v>
      </c>
      <c r="F45" s="854"/>
      <c r="G45" s="827"/>
      <c r="H45" s="826"/>
      <c r="I45" s="827"/>
      <c r="J45" s="826"/>
    </row>
    <row r="46" spans="1:10" ht="18" customHeight="1">
      <c r="A46" s="274" t="s">
        <v>147</v>
      </c>
      <c r="B46" s="25"/>
      <c r="C46" s="886"/>
      <c r="D46" s="2232"/>
      <c r="F46" s="854"/>
      <c r="G46" s="827"/>
      <c r="H46" s="826"/>
      <c r="I46" s="827"/>
      <c r="J46" s="826"/>
    </row>
    <row r="47" spans="1:10" ht="18" customHeight="1">
      <c r="A47" s="274" t="s">
        <v>146</v>
      </c>
      <c r="B47" s="25"/>
      <c r="C47" s="875"/>
      <c r="D47" s="877"/>
      <c r="F47" s="854"/>
      <c r="G47" s="827"/>
      <c r="H47" s="826"/>
      <c r="I47" s="827"/>
      <c r="J47" s="826"/>
    </row>
    <row r="48" spans="1:10" ht="18" customHeight="1" thickBot="1">
      <c r="A48" s="2236" t="s">
        <v>145</v>
      </c>
      <c r="B48" s="2237"/>
      <c r="C48" s="2238"/>
      <c r="D48" s="2239"/>
      <c r="F48" s="854"/>
      <c r="G48" s="827"/>
      <c r="H48" s="826"/>
      <c r="I48" s="827"/>
      <c r="J48" s="826"/>
    </row>
    <row r="49" spans="1:10" ht="18" customHeight="1" thickBot="1">
      <c r="A49" s="873" t="str">
        <f>表头!$B$10&amp;":"&amp;表头!$C$10</f>
        <v>法定代表人:</v>
      </c>
      <c r="B49" s="873" t="str">
        <f>表头!$B$8&amp;":"&amp;表头!$C$8</f>
        <v>主管会计工作负责人:</v>
      </c>
      <c r="C49" s="874"/>
      <c r="D49" s="874" t="str">
        <f>表头!$B$9&amp;":"&amp;表头!$C$9</f>
        <v>会计机构负责人:</v>
      </c>
      <c r="F49" s="854"/>
      <c r="G49" s="827"/>
      <c r="H49" s="827"/>
      <c r="I49" s="827"/>
      <c r="J49" s="827"/>
    </row>
    <row r="50" spans="1:10" ht="18" customHeight="1">
      <c r="A50" s="2240" t="s">
        <v>324</v>
      </c>
      <c r="B50" s="2241"/>
      <c r="C50" s="2242">
        <f>D64</f>
        <v>0</v>
      </c>
      <c r="D50" s="2243"/>
      <c r="F50" s="827"/>
      <c r="G50" s="827"/>
      <c r="H50" s="827"/>
      <c r="I50" s="852"/>
      <c r="J50" s="852"/>
    </row>
    <row r="51" spans="1:10" ht="18" customHeight="1">
      <c r="A51" s="2244" t="s">
        <v>325</v>
      </c>
      <c r="B51" s="275"/>
      <c r="C51" s="875"/>
      <c r="D51" s="877"/>
      <c r="F51" s="827"/>
      <c r="G51" s="827"/>
      <c r="H51" s="827"/>
      <c r="I51" s="827"/>
      <c r="J51" s="827"/>
    </row>
    <row r="52" spans="1:10" ht="18" customHeight="1">
      <c r="A52" s="274" t="s">
        <v>326</v>
      </c>
      <c r="B52" s="275"/>
      <c r="C52" s="886">
        <f>C27+C50+C51</f>
        <v>0</v>
      </c>
      <c r="D52" s="2232">
        <f>D27+D50+D51</f>
        <v>0</v>
      </c>
      <c r="F52" s="827"/>
      <c r="G52" s="827"/>
      <c r="H52" s="827"/>
      <c r="I52" s="827"/>
      <c r="J52" s="827"/>
    </row>
    <row r="53" spans="1:10" ht="18" customHeight="1">
      <c r="A53" s="274" t="s">
        <v>327</v>
      </c>
      <c r="B53" s="275"/>
      <c r="C53" s="875"/>
      <c r="D53" s="877"/>
      <c r="F53" s="827"/>
      <c r="G53" s="827"/>
      <c r="H53" s="827"/>
      <c r="I53" s="827"/>
      <c r="J53" s="827"/>
    </row>
    <row r="54" spans="1:10" ht="18" customHeight="1">
      <c r="A54" s="2244" t="s">
        <v>328</v>
      </c>
      <c r="B54" s="275"/>
      <c r="C54" s="875"/>
      <c r="D54" s="877"/>
      <c r="F54" s="827"/>
      <c r="G54" s="827"/>
      <c r="H54" s="827"/>
      <c r="I54" s="827"/>
      <c r="J54" s="827"/>
    </row>
    <row r="55" spans="1:10" ht="18" customHeight="1">
      <c r="A55" s="2244" t="s">
        <v>329</v>
      </c>
      <c r="B55" s="275"/>
      <c r="C55" s="875"/>
      <c r="D55" s="877"/>
      <c r="F55" s="827"/>
      <c r="G55" s="827"/>
      <c r="H55" s="827"/>
      <c r="I55" s="827"/>
      <c r="J55" s="827"/>
    </row>
    <row r="56" spans="1:10" ht="18" customHeight="1">
      <c r="A56" s="2244" t="s">
        <v>330</v>
      </c>
      <c r="B56" s="275"/>
      <c r="C56" s="875"/>
      <c r="D56" s="877"/>
      <c r="F56" s="827"/>
      <c r="G56" s="827"/>
      <c r="H56" s="827"/>
      <c r="I56" s="827"/>
      <c r="J56" s="827"/>
    </row>
    <row r="57" spans="1:10" ht="18" customHeight="1">
      <c r="A57" s="2244" t="s">
        <v>331</v>
      </c>
      <c r="B57" s="275"/>
      <c r="C57" s="875"/>
      <c r="D57" s="877"/>
      <c r="F57" s="827"/>
      <c r="G57" s="827"/>
      <c r="H57" s="827"/>
      <c r="I57" s="827"/>
      <c r="J57" s="827"/>
    </row>
    <row r="58" spans="1:10" ht="18" customHeight="1">
      <c r="A58" s="2244" t="s">
        <v>333</v>
      </c>
      <c r="B58" s="275"/>
      <c r="C58" s="875"/>
      <c r="D58" s="877"/>
      <c r="F58" s="827"/>
      <c r="G58" s="827"/>
      <c r="H58" s="827"/>
      <c r="I58" s="827"/>
      <c r="J58" s="827"/>
    </row>
    <row r="59" spans="1:10" ht="18" customHeight="1">
      <c r="A59" s="274" t="s">
        <v>334</v>
      </c>
      <c r="B59" s="275"/>
      <c r="C59" s="886">
        <f>C52-SUM(C53:C58)</f>
        <v>0</v>
      </c>
      <c r="D59" s="2232">
        <f>D52-SUM(D53:D58)</f>
        <v>0</v>
      </c>
      <c r="F59" s="827"/>
      <c r="G59" s="827"/>
      <c r="H59" s="827"/>
      <c r="I59" s="827"/>
      <c r="J59" s="827"/>
    </row>
    <row r="60" spans="1:10" ht="18" customHeight="1">
      <c r="A60" s="274" t="s">
        <v>335</v>
      </c>
      <c r="B60" s="275"/>
      <c r="C60" s="875"/>
      <c r="D60" s="877"/>
      <c r="F60" s="827"/>
      <c r="G60" s="827"/>
      <c r="H60" s="827"/>
      <c r="I60" s="827"/>
      <c r="J60" s="827"/>
    </row>
    <row r="61" spans="1:10" ht="18" customHeight="1">
      <c r="A61" s="2244" t="s">
        <v>336</v>
      </c>
      <c r="B61" s="275"/>
      <c r="C61" s="875"/>
      <c r="D61" s="877"/>
      <c r="F61" s="827"/>
      <c r="G61" s="827"/>
      <c r="H61" s="827"/>
      <c r="I61" s="827"/>
      <c r="J61" s="827"/>
    </row>
    <row r="62" spans="1:10" ht="18" customHeight="1">
      <c r="A62" s="2244" t="s">
        <v>337</v>
      </c>
      <c r="B62" s="275"/>
      <c r="C62" s="875"/>
      <c r="D62" s="877"/>
      <c r="F62" s="827"/>
      <c r="G62" s="827"/>
      <c r="H62" s="827"/>
      <c r="I62" s="827"/>
      <c r="J62" s="827"/>
    </row>
    <row r="63" spans="1:10" ht="18" customHeight="1">
      <c r="A63" s="2244" t="s">
        <v>338</v>
      </c>
      <c r="B63" s="275"/>
      <c r="C63" s="875"/>
      <c r="D63" s="877"/>
      <c r="F63" s="827"/>
      <c r="G63" s="827"/>
      <c r="H63" s="827"/>
      <c r="I63" s="827"/>
      <c r="J63" s="827"/>
    </row>
    <row r="64" spans="1:10" ht="18" customHeight="1" thickBot="1">
      <c r="A64" s="2236" t="s">
        <v>339</v>
      </c>
      <c r="B64" s="2245"/>
      <c r="C64" s="2246">
        <f>C59-SUM(C60:C63)</f>
        <v>0</v>
      </c>
      <c r="D64" s="2247">
        <f>D59-SUM(D60:D63)</f>
        <v>0</v>
      </c>
      <c r="F64" s="827"/>
      <c r="G64" s="827"/>
      <c r="H64" s="827"/>
      <c r="I64" s="827"/>
      <c r="J64" s="827"/>
    </row>
    <row r="65" spans="1:10" ht="18" customHeight="1">
      <c r="A65" s="278"/>
      <c r="B65" s="279"/>
      <c r="C65" s="460"/>
      <c r="D65" s="460"/>
      <c r="F65" s="827"/>
      <c r="G65" s="827"/>
      <c r="H65" s="827"/>
      <c r="I65" s="827"/>
      <c r="J65" s="827"/>
    </row>
    <row r="66" spans="1:10" ht="12" customHeight="1">
      <c r="C66" s="461"/>
      <c r="D66" s="461"/>
    </row>
    <row r="67" spans="1:10" ht="12" customHeight="1">
      <c r="C67" s="461"/>
      <c r="D67" s="461"/>
    </row>
    <row r="68" spans="1:10" ht="12" customHeight="1">
      <c r="C68" s="461"/>
      <c r="D68" s="461"/>
    </row>
    <row r="69" spans="1:10" ht="12" customHeight="1">
      <c r="C69" s="461"/>
      <c r="D69" s="461"/>
    </row>
    <row r="70" spans="1:10" ht="12" customHeight="1">
      <c r="C70" s="461"/>
      <c r="D70" s="461"/>
    </row>
    <row r="71" spans="1:10" ht="12" customHeight="1">
      <c r="C71" s="461"/>
      <c r="D71" s="461"/>
    </row>
    <row r="72" spans="1:10" ht="12" customHeight="1">
      <c r="C72" s="461"/>
      <c r="D72" s="461"/>
    </row>
    <row r="73" spans="1:10" ht="12" customHeight="1">
      <c r="C73" s="461"/>
      <c r="D73" s="461"/>
    </row>
    <row r="74" spans="1:10" ht="12" customHeight="1">
      <c r="C74" s="461"/>
      <c r="D74" s="461"/>
    </row>
    <row r="75" spans="1:10" ht="12" customHeight="1">
      <c r="C75" s="461"/>
      <c r="D75" s="461"/>
    </row>
    <row r="76" spans="1:10" ht="12" customHeight="1">
      <c r="C76" s="461"/>
      <c r="D76" s="461"/>
    </row>
    <row r="77" spans="1:10" ht="12" customHeight="1">
      <c r="C77" s="461"/>
      <c r="D77" s="461"/>
    </row>
    <row r="78" spans="1:10" ht="12" customHeight="1">
      <c r="C78" s="461"/>
      <c r="D78" s="461"/>
    </row>
    <row r="79" spans="1:10" ht="12" customHeight="1">
      <c r="C79" s="461"/>
      <c r="D79" s="461"/>
    </row>
    <row r="80" spans="1:10" ht="12" customHeight="1">
      <c r="C80" s="461"/>
      <c r="D80" s="461"/>
    </row>
    <row r="81" spans="3:4" ht="12" customHeight="1">
      <c r="C81" s="461"/>
      <c r="D81" s="461"/>
    </row>
    <row r="82" spans="3:4" ht="12" customHeight="1">
      <c r="C82" s="461"/>
      <c r="D82" s="461"/>
    </row>
    <row r="83" spans="3:4" ht="12" customHeight="1">
      <c r="C83" s="461"/>
      <c r="D83" s="461"/>
    </row>
    <row r="84" spans="3:4" ht="12" customHeight="1">
      <c r="C84" s="461"/>
      <c r="D84" s="461"/>
    </row>
    <row r="85" spans="3:4" ht="12" customHeight="1">
      <c r="C85" s="461"/>
      <c r="D85" s="461"/>
    </row>
    <row r="86" spans="3:4" ht="12" customHeight="1">
      <c r="C86" s="461"/>
      <c r="D86" s="461"/>
    </row>
    <row r="87" spans="3:4" ht="12" customHeight="1">
      <c r="C87" s="461"/>
      <c r="D87" s="461"/>
    </row>
    <row r="88" spans="3:4" ht="12" customHeight="1">
      <c r="C88" s="461"/>
      <c r="D88" s="461"/>
    </row>
    <row r="89" spans="3:4" ht="12" customHeight="1">
      <c r="C89" s="461"/>
      <c r="D89" s="461"/>
    </row>
    <row r="90" spans="3:4" ht="12" customHeight="1">
      <c r="C90" s="461"/>
      <c r="D90" s="461"/>
    </row>
    <row r="91" spans="3:4" ht="12" customHeight="1">
      <c r="C91" s="461"/>
      <c r="D91" s="461"/>
    </row>
    <row r="92" spans="3:4" ht="12" customHeight="1">
      <c r="C92" s="461"/>
      <c r="D92" s="461"/>
    </row>
    <row r="93" spans="3:4" ht="12" customHeight="1">
      <c r="C93" s="461"/>
      <c r="D93" s="461"/>
    </row>
    <row r="94" spans="3:4" ht="12" customHeight="1">
      <c r="C94" s="461"/>
      <c r="D94" s="461"/>
    </row>
    <row r="95" spans="3:4" ht="12" customHeight="1">
      <c r="C95" s="461"/>
      <c r="D95" s="461"/>
    </row>
    <row r="96" spans="3:4" ht="12" customHeight="1">
      <c r="C96" s="461"/>
      <c r="D96" s="461"/>
    </row>
    <row r="97" spans="3:4" ht="12" customHeight="1">
      <c r="C97" s="461"/>
      <c r="D97" s="461"/>
    </row>
    <row r="98" spans="3:4" ht="12" customHeight="1">
      <c r="C98" s="461"/>
      <c r="D98" s="461"/>
    </row>
    <row r="99" spans="3:4" ht="12" customHeight="1">
      <c r="C99" s="461"/>
      <c r="D99" s="461"/>
    </row>
    <row r="100" spans="3:4" ht="12" customHeight="1">
      <c r="C100" s="461"/>
      <c r="D100" s="461"/>
    </row>
    <row r="101" spans="3:4" ht="12" customHeight="1">
      <c r="C101" s="461"/>
      <c r="D101" s="461"/>
    </row>
    <row r="102" spans="3:4" ht="12" customHeight="1">
      <c r="C102" s="461"/>
      <c r="D102" s="461"/>
    </row>
    <row r="103" spans="3:4" ht="12" customHeight="1">
      <c r="C103" s="461"/>
      <c r="D103" s="461"/>
    </row>
    <row r="104" spans="3:4" ht="12" customHeight="1">
      <c r="C104" s="461"/>
      <c r="D104" s="461"/>
    </row>
    <row r="105" spans="3:4" ht="12" customHeight="1">
      <c r="C105" s="461"/>
      <c r="D105" s="461"/>
    </row>
    <row r="106" spans="3:4" ht="12" customHeight="1">
      <c r="C106" s="461"/>
      <c r="D106" s="461"/>
    </row>
    <row r="107" spans="3:4" ht="12" customHeight="1">
      <c r="C107" s="461"/>
      <c r="D107" s="461"/>
    </row>
    <row r="108" spans="3:4" ht="12" customHeight="1">
      <c r="C108" s="461"/>
      <c r="D108" s="461"/>
    </row>
    <row r="109" spans="3:4" ht="12" customHeight="1">
      <c r="C109" s="461"/>
      <c r="D109" s="461"/>
    </row>
    <row r="110" spans="3:4" ht="12" customHeight="1">
      <c r="C110" s="461"/>
      <c r="D110" s="461"/>
    </row>
    <row r="111" spans="3:4" ht="12" customHeight="1">
      <c r="C111" s="461"/>
      <c r="D111" s="461"/>
    </row>
    <row r="112" spans="3:4" ht="12" customHeight="1">
      <c r="C112" s="461"/>
      <c r="D112" s="461"/>
    </row>
    <row r="113" spans="3:4" ht="12" customHeight="1">
      <c r="C113" s="461"/>
      <c r="D113" s="461"/>
    </row>
    <row r="114" spans="3:4" ht="12" customHeight="1">
      <c r="C114" s="461"/>
      <c r="D114" s="461"/>
    </row>
    <row r="115" spans="3:4" ht="12" customHeight="1">
      <c r="C115" s="461"/>
      <c r="D115" s="461"/>
    </row>
    <row r="116" spans="3:4" ht="12" customHeight="1">
      <c r="C116" s="461"/>
      <c r="D116" s="461"/>
    </row>
    <row r="117" spans="3:4" ht="12" customHeight="1">
      <c r="C117" s="461"/>
      <c r="D117" s="461"/>
    </row>
    <row r="118" spans="3:4" ht="12" customHeight="1">
      <c r="C118" s="461"/>
      <c r="D118" s="461"/>
    </row>
    <row r="119" spans="3:4" ht="12" customHeight="1">
      <c r="C119" s="461"/>
      <c r="D119" s="461"/>
    </row>
    <row r="120" spans="3:4" ht="12" customHeight="1">
      <c r="C120" s="461"/>
      <c r="D120" s="461"/>
    </row>
    <row r="121" spans="3:4" ht="12" customHeight="1">
      <c r="C121" s="461"/>
      <c r="D121" s="461"/>
    </row>
    <row r="122" spans="3:4" ht="12" customHeight="1">
      <c r="C122" s="461"/>
      <c r="D122" s="461"/>
    </row>
    <row r="123" spans="3:4" ht="12" customHeight="1">
      <c r="C123" s="461"/>
      <c r="D123" s="461"/>
    </row>
    <row r="124" spans="3:4" ht="12" customHeight="1">
      <c r="C124" s="461"/>
      <c r="D124" s="461"/>
    </row>
    <row r="125" spans="3:4" ht="12" customHeight="1">
      <c r="C125" s="461"/>
      <c r="D125" s="461"/>
    </row>
    <row r="126" spans="3:4" ht="12" customHeight="1">
      <c r="C126" s="461"/>
      <c r="D126" s="461"/>
    </row>
    <row r="127" spans="3:4" ht="12" customHeight="1">
      <c r="C127" s="461"/>
      <c r="D127" s="461"/>
    </row>
    <row r="128" spans="3:4" ht="12" customHeight="1">
      <c r="C128" s="461"/>
      <c r="D128" s="461"/>
    </row>
    <row r="129" spans="3:4" ht="12" customHeight="1">
      <c r="C129" s="461"/>
      <c r="D129" s="461"/>
    </row>
    <row r="130" spans="3:4" ht="12" customHeight="1">
      <c r="C130" s="461"/>
      <c r="D130" s="461"/>
    </row>
    <row r="131" spans="3:4" ht="12" customHeight="1">
      <c r="C131" s="461"/>
      <c r="D131" s="461"/>
    </row>
    <row r="132" spans="3:4" ht="12" customHeight="1">
      <c r="C132" s="461"/>
      <c r="D132" s="461"/>
    </row>
    <row r="133" spans="3:4" ht="12" customHeight="1">
      <c r="C133" s="461"/>
      <c r="D133" s="461"/>
    </row>
    <row r="134" spans="3:4" ht="12" customHeight="1">
      <c r="C134" s="461"/>
      <c r="D134" s="461"/>
    </row>
    <row r="135" spans="3:4" ht="12" customHeight="1">
      <c r="C135" s="461"/>
      <c r="D135" s="461"/>
    </row>
    <row r="136" spans="3:4" ht="12" customHeight="1">
      <c r="C136" s="461"/>
      <c r="D136" s="461"/>
    </row>
    <row r="137" spans="3:4" ht="12" customHeight="1">
      <c r="C137" s="461"/>
      <c r="D137" s="461"/>
    </row>
    <row r="138" spans="3:4" ht="12" customHeight="1">
      <c r="C138" s="461"/>
      <c r="D138" s="461"/>
    </row>
    <row r="139" spans="3:4" ht="12" customHeight="1">
      <c r="C139" s="461"/>
      <c r="D139" s="461"/>
    </row>
    <row r="140" spans="3:4" ht="12" customHeight="1">
      <c r="C140" s="461"/>
      <c r="D140" s="461"/>
    </row>
    <row r="141" spans="3:4" ht="12" customHeight="1">
      <c r="C141" s="461"/>
      <c r="D141" s="461"/>
    </row>
    <row r="142" spans="3:4" ht="12" customHeight="1">
      <c r="C142" s="461"/>
      <c r="D142" s="461"/>
    </row>
    <row r="143" spans="3:4" ht="12" customHeight="1">
      <c r="C143" s="461"/>
      <c r="D143" s="461"/>
    </row>
    <row r="144" spans="3:4" ht="12" customHeight="1">
      <c r="C144" s="461"/>
      <c r="D144" s="461"/>
    </row>
    <row r="145" spans="3:4" ht="12" customHeight="1">
      <c r="C145" s="461"/>
      <c r="D145" s="461"/>
    </row>
    <row r="146" spans="3:4" ht="12" customHeight="1">
      <c r="C146" s="461"/>
      <c r="D146" s="461"/>
    </row>
    <row r="147" spans="3:4" ht="12" customHeight="1">
      <c r="C147" s="461"/>
      <c r="D147" s="461"/>
    </row>
    <row r="148" spans="3:4" ht="12" customHeight="1">
      <c r="C148" s="461"/>
      <c r="D148" s="461"/>
    </row>
    <row r="149" spans="3:4" ht="12" customHeight="1">
      <c r="C149" s="461"/>
      <c r="D149" s="461"/>
    </row>
    <row r="150" spans="3:4" ht="12" customHeight="1">
      <c r="C150" s="461"/>
      <c r="D150" s="461"/>
    </row>
    <row r="151" spans="3:4" ht="12" customHeight="1">
      <c r="C151" s="461"/>
      <c r="D151" s="461"/>
    </row>
    <row r="152" spans="3:4" ht="12" customHeight="1">
      <c r="C152" s="461"/>
      <c r="D152" s="461"/>
    </row>
    <row r="153" spans="3:4" ht="12" customHeight="1">
      <c r="C153" s="461"/>
      <c r="D153" s="461"/>
    </row>
    <row r="154" spans="3:4" ht="12" customHeight="1">
      <c r="C154" s="461"/>
      <c r="D154" s="461"/>
    </row>
    <row r="155" spans="3:4" ht="12" customHeight="1">
      <c r="C155" s="461"/>
      <c r="D155" s="461"/>
    </row>
    <row r="156" spans="3:4" ht="12" customHeight="1">
      <c r="C156" s="461"/>
      <c r="D156" s="461"/>
    </row>
    <row r="157" spans="3:4" ht="12" customHeight="1">
      <c r="C157" s="461"/>
      <c r="D157" s="461"/>
    </row>
    <row r="158" spans="3:4" ht="12" customHeight="1">
      <c r="C158" s="461"/>
      <c r="D158" s="461"/>
    </row>
    <row r="159" spans="3:4" ht="12" customHeight="1">
      <c r="C159" s="461"/>
      <c r="D159" s="461"/>
    </row>
    <row r="160" spans="3:4" ht="12" customHeight="1">
      <c r="C160" s="461"/>
      <c r="D160" s="461"/>
    </row>
    <row r="161" spans="3:4" ht="12" customHeight="1">
      <c r="C161" s="461"/>
      <c r="D161" s="461"/>
    </row>
    <row r="162" spans="3:4" ht="12" customHeight="1">
      <c r="C162" s="461"/>
      <c r="D162" s="461"/>
    </row>
    <row r="163" spans="3:4" ht="12" customHeight="1">
      <c r="C163" s="461"/>
      <c r="D163" s="461"/>
    </row>
    <row r="164" spans="3:4" ht="12" customHeight="1">
      <c r="C164" s="461"/>
      <c r="D164" s="461"/>
    </row>
    <row r="165" spans="3:4" ht="12" customHeight="1">
      <c r="C165" s="461"/>
      <c r="D165" s="461"/>
    </row>
    <row r="166" spans="3:4" ht="12" customHeight="1">
      <c r="C166" s="461"/>
      <c r="D166" s="461"/>
    </row>
    <row r="167" spans="3:4" ht="12" customHeight="1">
      <c r="C167" s="461"/>
      <c r="D167" s="461"/>
    </row>
    <row r="168" spans="3:4" ht="12" customHeight="1">
      <c r="C168" s="461"/>
      <c r="D168" s="461"/>
    </row>
    <row r="169" spans="3:4" ht="12" customHeight="1">
      <c r="C169" s="461"/>
      <c r="D169" s="461"/>
    </row>
    <row r="170" spans="3:4" ht="12" customHeight="1">
      <c r="C170" s="461"/>
      <c r="D170" s="461"/>
    </row>
    <row r="171" spans="3:4" ht="12" customHeight="1">
      <c r="C171" s="461"/>
      <c r="D171" s="461"/>
    </row>
    <row r="172" spans="3:4" ht="12" customHeight="1">
      <c r="C172" s="461"/>
      <c r="D172" s="461"/>
    </row>
    <row r="173" spans="3:4" ht="12" customHeight="1">
      <c r="C173" s="461"/>
      <c r="D173" s="461"/>
    </row>
    <row r="174" spans="3:4" ht="12" customHeight="1">
      <c r="C174" s="461"/>
      <c r="D174" s="461"/>
    </row>
    <row r="175" spans="3:4" ht="12" customHeight="1">
      <c r="C175" s="461"/>
      <c r="D175" s="461"/>
    </row>
    <row r="176" spans="3:4" ht="12" customHeight="1">
      <c r="C176" s="461"/>
      <c r="D176" s="461"/>
    </row>
    <row r="177" spans="3:4" ht="12" customHeight="1">
      <c r="C177" s="461"/>
      <c r="D177" s="461"/>
    </row>
    <row r="178" spans="3:4" ht="12" customHeight="1">
      <c r="C178" s="461"/>
      <c r="D178" s="461"/>
    </row>
    <row r="179" spans="3:4" ht="12" customHeight="1">
      <c r="C179" s="461"/>
      <c r="D179" s="461"/>
    </row>
    <row r="180" spans="3:4" ht="12" customHeight="1">
      <c r="C180" s="461"/>
      <c r="D180" s="461"/>
    </row>
    <row r="181" spans="3:4" ht="12" customHeight="1">
      <c r="C181" s="461"/>
      <c r="D181" s="461"/>
    </row>
    <row r="182" spans="3:4" ht="12" customHeight="1">
      <c r="C182" s="461"/>
      <c r="D182" s="461"/>
    </row>
    <row r="183" spans="3:4" ht="12" customHeight="1">
      <c r="C183" s="461"/>
      <c r="D183" s="461"/>
    </row>
    <row r="184" spans="3:4" ht="12" customHeight="1">
      <c r="C184" s="461"/>
      <c r="D184" s="461"/>
    </row>
    <row r="185" spans="3:4" ht="12" customHeight="1">
      <c r="C185" s="461"/>
      <c r="D185" s="461"/>
    </row>
    <row r="186" spans="3:4" ht="12" customHeight="1">
      <c r="C186" s="461"/>
      <c r="D186" s="461"/>
    </row>
    <row r="187" spans="3:4" ht="12" customHeight="1">
      <c r="C187" s="461"/>
      <c r="D187" s="461"/>
    </row>
    <row r="188" spans="3:4" ht="12" customHeight="1">
      <c r="C188" s="461"/>
      <c r="D188" s="461"/>
    </row>
    <row r="189" spans="3:4" ht="12" customHeight="1">
      <c r="C189" s="461"/>
      <c r="D189" s="461"/>
    </row>
    <row r="190" spans="3:4" ht="12" customHeight="1">
      <c r="C190" s="461"/>
      <c r="D190" s="461"/>
    </row>
    <row r="191" spans="3:4" ht="12" customHeight="1">
      <c r="C191" s="461"/>
      <c r="D191" s="461"/>
    </row>
    <row r="192" spans="3:4" ht="12" customHeight="1">
      <c r="C192" s="461"/>
      <c r="D192" s="461"/>
    </row>
    <row r="193" spans="3:4" ht="12" customHeight="1">
      <c r="C193" s="461"/>
      <c r="D193" s="461"/>
    </row>
    <row r="194" spans="3:4" ht="12" customHeight="1">
      <c r="C194" s="461"/>
      <c r="D194" s="461"/>
    </row>
    <row r="195" spans="3:4" ht="12" customHeight="1">
      <c r="C195" s="461"/>
      <c r="D195" s="461"/>
    </row>
    <row r="196" spans="3:4" ht="12" customHeight="1">
      <c r="C196" s="461"/>
      <c r="D196" s="461"/>
    </row>
    <row r="197" spans="3:4" ht="12" customHeight="1">
      <c r="C197" s="461"/>
      <c r="D197" s="461"/>
    </row>
    <row r="198" spans="3:4" ht="12" customHeight="1">
      <c r="C198" s="461"/>
      <c r="D198" s="461"/>
    </row>
    <row r="199" spans="3:4" ht="12" customHeight="1">
      <c r="C199" s="461"/>
      <c r="D199" s="461"/>
    </row>
    <row r="200" spans="3:4" ht="12" customHeight="1">
      <c r="C200" s="461"/>
      <c r="D200" s="461"/>
    </row>
    <row r="201" spans="3:4" ht="12" customHeight="1">
      <c r="C201" s="461"/>
      <c r="D201" s="461"/>
    </row>
    <row r="202" spans="3:4" ht="12" customHeight="1">
      <c r="C202" s="461"/>
      <c r="D202" s="461"/>
    </row>
    <row r="203" spans="3:4" ht="12" customHeight="1">
      <c r="C203" s="461"/>
      <c r="D203" s="461"/>
    </row>
    <row r="204" spans="3:4" ht="12" customHeight="1">
      <c r="C204" s="461"/>
      <c r="D204" s="461"/>
    </row>
    <row r="205" spans="3:4" ht="12" customHeight="1">
      <c r="C205" s="461"/>
      <c r="D205" s="461"/>
    </row>
    <row r="206" spans="3:4" ht="12" customHeight="1">
      <c r="C206" s="461"/>
      <c r="D206" s="461"/>
    </row>
    <row r="207" spans="3:4" ht="12" customHeight="1">
      <c r="C207" s="461"/>
      <c r="D207" s="461"/>
    </row>
    <row r="208" spans="3:4" ht="12" customHeight="1">
      <c r="C208" s="461"/>
      <c r="D208" s="461"/>
    </row>
    <row r="209" spans="3:4" ht="12" customHeight="1">
      <c r="C209" s="461"/>
      <c r="D209" s="461"/>
    </row>
    <row r="210" spans="3:4" ht="12" customHeight="1">
      <c r="C210" s="461"/>
      <c r="D210" s="461"/>
    </row>
    <row r="211" spans="3:4" ht="12" customHeight="1">
      <c r="C211" s="461"/>
      <c r="D211" s="461"/>
    </row>
    <row r="212" spans="3:4" ht="12" customHeight="1">
      <c r="C212" s="461"/>
      <c r="D212" s="461"/>
    </row>
    <row r="213" spans="3:4" ht="12" customHeight="1">
      <c r="C213" s="461"/>
      <c r="D213" s="461"/>
    </row>
    <row r="214" spans="3:4" ht="12" customHeight="1">
      <c r="C214" s="461"/>
      <c r="D214" s="461"/>
    </row>
    <row r="215" spans="3:4" ht="12" customHeight="1">
      <c r="C215" s="461"/>
      <c r="D215" s="461"/>
    </row>
    <row r="216" spans="3:4" ht="12" customHeight="1">
      <c r="C216" s="461"/>
      <c r="D216" s="461"/>
    </row>
    <row r="217" spans="3:4" ht="12" customHeight="1">
      <c r="C217" s="461"/>
      <c r="D217" s="461"/>
    </row>
    <row r="218" spans="3:4" ht="12" customHeight="1">
      <c r="C218" s="461"/>
      <c r="D218" s="461"/>
    </row>
    <row r="219" spans="3:4" ht="12" customHeight="1">
      <c r="C219" s="461"/>
      <c r="D219" s="461"/>
    </row>
    <row r="220" spans="3:4" ht="12" customHeight="1">
      <c r="C220" s="461"/>
      <c r="D220" s="461"/>
    </row>
    <row r="221" spans="3:4" ht="12" customHeight="1">
      <c r="C221" s="461"/>
      <c r="D221" s="461"/>
    </row>
    <row r="222" spans="3:4" ht="12" customHeight="1">
      <c r="C222" s="461"/>
      <c r="D222" s="461"/>
    </row>
    <row r="223" spans="3:4" ht="12" customHeight="1">
      <c r="C223" s="461"/>
      <c r="D223" s="461"/>
    </row>
    <row r="224" spans="3:4" ht="12" customHeight="1">
      <c r="C224" s="461"/>
      <c r="D224" s="461"/>
    </row>
    <row r="225" spans="3:4" ht="12" customHeight="1">
      <c r="C225" s="461"/>
      <c r="D225" s="461"/>
    </row>
    <row r="226" spans="3:4" ht="12" customHeight="1">
      <c r="C226" s="461"/>
      <c r="D226" s="461"/>
    </row>
    <row r="227" spans="3:4" ht="12" customHeight="1">
      <c r="C227" s="461"/>
      <c r="D227" s="461"/>
    </row>
    <row r="228" spans="3:4" ht="12" customHeight="1">
      <c r="C228" s="461"/>
      <c r="D228" s="461"/>
    </row>
    <row r="229" spans="3:4" ht="12" customHeight="1">
      <c r="C229" s="461"/>
      <c r="D229" s="461"/>
    </row>
  </sheetData>
  <mergeCells count="3">
    <mergeCell ref="G2:H2"/>
    <mergeCell ref="A1:D1"/>
    <mergeCell ref="B2:C2"/>
  </mergeCells>
  <phoneticPr fontId="9" type="noConversion"/>
  <conditionalFormatting sqref="H4:H26">
    <cfRule type="expression" dxfId="15" priority="2">
      <formula>$C4-$G4&lt;&gt;0</formula>
    </cfRule>
  </conditionalFormatting>
  <conditionalFormatting sqref="J5:J15 J17:J26">
    <cfRule type="expression" dxfId="14" priority="1">
      <formula>$D6-$I5&lt;&gt;0</formula>
    </cfRule>
  </conditionalFormatting>
  <conditionalFormatting sqref="J4">
    <cfRule type="expression" dxfId="13" priority="13">
      <formula>#REF!-$I4&lt;&gt;0</formula>
    </cfRule>
  </conditionalFormatting>
  <conditionalFormatting sqref="J16">
    <cfRule type="expression" dxfId="12" priority="18">
      <formula>#REF!-$I16&lt;&gt;0</formula>
    </cfRule>
  </conditionalFormatting>
  <hyperlinks>
    <hyperlink ref="F6" location="税金及附加!A1" display="税金及附加"/>
    <hyperlink ref="F7" location="'销售费用'!R1C1" display="'销售费用"/>
    <hyperlink ref="F8" location="'管理费用'!R1C1" display="'管理费用"/>
    <hyperlink ref="F10" location="'财务费用'!R1C1" display="'财务费用"/>
    <hyperlink ref="F20" location="'资产减值损失'!R1C1" display="'资产减值损失"/>
    <hyperlink ref="F13" location="其他收益!A1" display=" 其他收益"/>
    <hyperlink ref="F14" location="'投资收益'!R1C1" display="'投资收益"/>
    <hyperlink ref="F23" location="'营业外收入'!R1C1" display="'营业外收入"/>
    <hyperlink ref="F24" location="'营业外支出'!R1C1" display="'营业外支出"/>
    <hyperlink ref="F26" location="'所得税费用'!R1C1" display="'所得税费用"/>
    <hyperlink ref="F21" location="资产处置收益!A1" display="资产处置收益"/>
    <hyperlink ref="F18" location="公允价值变动收益!A1" display="公允价值变动收益"/>
    <hyperlink ref="F9" location="研发费用!A1" display="研发费用"/>
    <hyperlink ref="F4" location="营业收入成本!A1" display="营业收入"/>
    <hyperlink ref="F5" location="营业收入成本!A1" display="营业成本"/>
    <hyperlink ref="F17" location="净敞口套期收益!A1" display="净敞口套期收益"/>
    <hyperlink ref="F19" location="信用减值损失!A1" display="信用减值损失"/>
  </hyperlinks>
  <printOptions horizontalCentered="1"/>
  <pageMargins left="0.39370078740157483" right="0.39370078740157483" top="0.78740157480314965" bottom="0.39370078740157483" header="0.39370078740157483" footer="0.62992125984251968"/>
  <pageSetup paperSize="9" scale="83" orientation="portrait" blackAndWhite="1" horizontalDpi="1200" verticalDpi="1200" r:id="rId1"/>
  <headerFooter alignWithMargins="0">
    <oddFooter>&amp;C&amp;10 - 8 -</oddFooter>
  </headerFooter>
  <rowBreaks count="1" manualBreakCount="1">
    <brk id="49" max="3"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rgb="FF7030A0"/>
    <pageSetUpPr fitToPage="1"/>
  </sheetPr>
  <dimension ref="A1:R2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F21" sqref="F21"/>
    </sheetView>
  </sheetViews>
  <sheetFormatPr defaultColWidth="9.140625" defaultRowHeight="12" customHeight="1"/>
  <cols>
    <col min="1" max="1" width="5.7109375" style="303" customWidth="1"/>
    <col min="2" max="2" width="30.7109375" style="303" customWidth="1"/>
    <col min="3" max="3" width="16.7109375" style="303" customWidth="1"/>
    <col min="4" max="18" width="12.7109375" style="303" customWidth="1"/>
    <col min="19" max="16384" width="9.140625" style="303"/>
  </cols>
  <sheetData>
    <row r="1" spans="1:18" s="726" customFormat="1" ht="15" customHeight="1">
      <c r="A1" s="2691" t="str">
        <f>HYPERLINK("#负债表审定!A1","返回负债表审定")</f>
        <v>返回负债表审定</v>
      </c>
      <c r="B1" s="2692" t="str">
        <f>HYPERLINK("#负债表原报!A1","返回负债表原报")</f>
        <v>返回负债表原报</v>
      </c>
    </row>
    <row r="2" spans="1:18" s="731" customFormat="1" ht="30" customHeight="1">
      <c r="A2" s="906" t="s">
        <v>1310</v>
      </c>
      <c r="B2" s="674"/>
      <c r="C2" s="674"/>
      <c r="D2" s="674"/>
      <c r="E2" s="674"/>
      <c r="F2" s="674"/>
      <c r="G2" s="674"/>
      <c r="H2" s="674"/>
      <c r="I2" s="674"/>
      <c r="J2" s="674"/>
      <c r="K2" s="674"/>
      <c r="L2" s="674"/>
      <c r="M2" s="674"/>
      <c r="N2" s="674"/>
      <c r="O2" s="674"/>
      <c r="P2" s="674"/>
      <c r="Q2" s="674"/>
      <c r="R2" s="674"/>
    </row>
    <row r="3" spans="1:18" s="1618" customFormat="1" ht="11.25">
      <c r="A3" s="968"/>
      <c r="B3" s="968"/>
      <c r="C3" s="968"/>
      <c r="D3" s="968"/>
      <c r="E3" s="968"/>
      <c r="F3" s="968"/>
      <c r="G3" s="968"/>
      <c r="H3" s="968"/>
      <c r="I3" s="968"/>
      <c r="J3" s="968"/>
      <c r="K3" s="968"/>
      <c r="L3" s="968"/>
      <c r="M3" s="968"/>
      <c r="N3" s="968"/>
      <c r="O3" s="968"/>
      <c r="P3" s="968"/>
      <c r="Q3" s="968"/>
      <c r="R3" s="944" t="str">
        <f>"单位："&amp;表头!$C$5</f>
        <v>单位：人民币元</v>
      </c>
    </row>
    <row r="4" spans="1:18" s="958" customFormat="1">
      <c r="A4" s="945" t="str">
        <f>"客户："&amp;表头!C3</f>
        <v>客户：</v>
      </c>
      <c r="B4" s="956"/>
      <c r="C4" s="956"/>
      <c r="D4" s="956"/>
      <c r="E4" s="1221"/>
      <c r="F4" s="1221"/>
      <c r="G4" s="1221"/>
      <c r="H4" s="1221"/>
      <c r="I4" s="948" t="str">
        <f>"编制人员："&amp;表头!$C$6</f>
        <v>编制人员：</v>
      </c>
      <c r="J4" s="1221"/>
      <c r="K4" s="956"/>
      <c r="L4" s="956"/>
      <c r="M4" s="956"/>
      <c r="N4" s="956"/>
      <c r="O4" s="955" t="s">
        <v>1460</v>
      </c>
      <c r="P4" s="955"/>
      <c r="Q4" s="955"/>
      <c r="R4" s="2027" t="s">
        <v>119</v>
      </c>
    </row>
    <row r="5" spans="1:18" s="958" customFormat="1" ht="11.25">
      <c r="A5" s="945" t="str">
        <f>"报表截止日："&amp;TEXT(表头!C4,"yyyy-mm-dd")</f>
        <v>报表截止日：2019-12-31</v>
      </c>
      <c r="B5" s="956"/>
      <c r="C5" s="956"/>
      <c r="D5" s="956"/>
      <c r="E5" s="1221"/>
      <c r="F5" s="1221"/>
      <c r="G5" s="1221"/>
      <c r="H5" s="1221"/>
      <c r="I5" s="948" t="str">
        <f>"会计主管："&amp;表头!$C$7</f>
        <v>会计主管：</v>
      </c>
      <c r="J5" s="1221"/>
      <c r="K5" s="956"/>
      <c r="L5" s="956"/>
      <c r="M5" s="956"/>
      <c r="N5" s="956"/>
      <c r="O5" s="955" t="s">
        <v>1461</v>
      </c>
      <c r="P5" s="955"/>
      <c r="Q5" s="955"/>
      <c r="R5" s="955"/>
    </row>
    <row r="6" spans="1:18" s="1618" customFormat="1" ht="8.1" customHeight="1" thickBot="1">
      <c r="A6" s="1565"/>
      <c r="B6" s="1565"/>
      <c r="C6" s="1565"/>
      <c r="D6" s="1565"/>
      <c r="E6" s="1221"/>
      <c r="F6" s="1221"/>
      <c r="G6" s="1221"/>
      <c r="H6" s="1221"/>
      <c r="I6" s="1221"/>
      <c r="J6" s="1221"/>
      <c r="K6" s="1565"/>
      <c r="L6" s="1565"/>
      <c r="M6" s="1565"/>
      <c r="N6" s="1565"/>
      <c r="O6" s="1565"/>
      <c r="P6" s="1565"/>
      <c r="Q6" s="1565"/>
      <c r="R6" s="1565"/>
    </row>
    <row r="7" spans="1:18" s="1618" customFormat="1" ht="15" customHeight="1">
      <c r="A7" s="2891" t="s">
        <v>398</v>
      </c>
      <c r="B7" s="3038" t="s">
        <v>1036</v>
      </c>
      <c r="C7" s="2893" t="s">
        <v>952</v>
      </c>
      <c r="D7" s="2893" t="s">
        <v>2256</v>
      </c>
      <c r="E7" s="2893"/>
      <c r="F7" s="2893"/>
      <c r="G7" s="2893"/>
      <c r="H7" s="2893"/>
      <c r="I7" s="2893" t="s">
        <v>136</v>
      </c>
      <c r="J7" s="2893"/>
      <c r="K7" s="2893" t="s">
        <v>214</v>
      </c>
      <c r="L7" s="2893"/>
      <c r="M7" s="3040" t="s">
        <v>2257</v>
      </c>
      <c r="N7" s="3041"/>
      <c r="O7" s="3041"/>
      <c r="P7" s="3041"/>
      <c r="Q7" s="3042"/>
      <c r="R7" s="2894" t="s">
        <v>7</v>
      </c>
    </row>
    <row r="8" spans="1:18" s="1618" customFormat="1" ht="15" customHeight="1">
      <c r="A8" s="2892"/>
      <c r="B8" s="3039"/>
      <c r="C8" s="2900"/>
      <c r="D8" s="2107" t="s">
        <v>951</v>
      </c>
      <c r="E8" s="2107" t="s">
        <v>953</v>
      </c>
      <c r="F8" s="2107" t="s">
        <v>368</v>
      </c>
      <c r="G8" s="2107" t="s">
        <v>1034</v>
      </c>
      <c r="H8" s="2107" t="s">
        <v>1021</v>
      </c>
      <c r="I8" s="2107" t="s">
        <v>951</v>
      </c>
      <c r="J8" s="2107" t="s">
        <v>953</v>
      </c>
      <c r="K8" s="2107" t="s">
        <v>951</v>
      </c>
      <c r="L8" s="2107" t="s">
        <v>953</v>
      </c>
      <c r="M8" s="2107" t="s">
        <v>951</v>
      </c>
      <c r="N8" s="2107" t="s">
        <v>953</v>
      </c>
      <c r="O8" s="2107" t="s">
        <v>368</v>
      </c>
      <c r="P8" s="2107" t="s">
        <v>1035</v>
      </c>
      <c r="Q8" s="2107" t="s">
        <v>1019</v>
      </c>
      <c r="R8" s="2895"/>
    </row>
    <row r="9" spans="1:18" s="299" customFormat="1" ht="15" customHeight="1">
      <c r="A9" s="1355">
        <v>1</v>
      </c>
      <c r="B9" s="1367"/>
      <c r="C9" s="1306"/>
      <c r="D9" s="888"/>
      <c r="E9" s="888"/>
      <c r="F9" s="1146">
        <f t="shared" ref="F9:F18" si="0">D9+E9</f>
        <v>0</v>
      </c>
      <c r="G9" s="1209"/>
      <c r="H9" s="1146">
        <f t="shared" ref="H9:H18" si="1">F9+G9</f>
        <v>0</v>
      </c>
      <c r="I9" s="888"/>
      <c r="J9" s="888"/>
      <c r="K9" s="888"/>
      <c r="L9" s="888"/>
      <c r="M9" s="1146">
        <f t="shared" ref="M9:M18" si="2">D9+I9-K9</f>
        <v>0</v>
      </c>
      <c r="N9" s="1146">
        <f t="shared" ref="N9:N18" si="3">E9+J9-L9</f>
        <v>0</v>
      </c>
      <c r="O9" s="1146">
        <f>M9+N9</f>
        <v>0</v>
      </c>
      <c r="P9" s="1209"/>
      <c r="Q9" s="1146">
        <f>O9+P9</f>
        <v>0</v>
      </c>
      <c r="R9" s="1393"/>
    </row>
    <row r="10" spans="1:18" s="299" customFormat="1" ht="15" customHeight="1">
      <c r="A10" s="1355">
        <v>2</v>
      </c>
      <c r="B10" s="1367"/>
      <c r="C10" s="1306"/>
      <c r="D10" s="888"/>
      <c r="E10" s="888"/>
      <c r="F10" s="1146">
        <f t="shared" si="0"/>
        <v>0</v>
      </c>
      <c r="G10" s="1209"/>
      <c r="H10" s="1146">
        <f t="shared" si="1"/>
        <v>0</v>
      </c>
      <c r="I10" s="888"/>
      <c r="J10" s="888"/>
      <c r="K10" s="888"/>
      <c r="L10" s="888"/>
      <c r="M10" s="1146">
        <f t="shared" si="2"/>
        <v>0</v>
      </c>
      <c r="N10" s="1146">
        <f t="shared" si="3"/>
        <v>0</v>
      </c>
      <c r="O10" s="1146">
        <f t="shared" ref="O10:O18" si="4">M10+N10</f>
        <v>0</v>
      </c>
      <c r="P10" s="1209"/>
      <c r="Q10" s="1146">
        <f t="shared" ref="Q10:Q18" si="5">O10+P10</f>
        <v>0</v>
      </c>
      <c r="R10" s="1393"/>
    </row>
    <row r="11" spans="1:18" s="299" customFormat="1" ht="15" customHeight="1">
      <c r="A11" s="1355">
        <v>3</v>
      </c>
      <c r="B11" s="1367"/>
      <c r="C11" s="1367"/>
      <c r="D11" s="888"/>
      <c r="E11" s="888"/>
      <c r="F11" s="1146">
        <f t="shared" si="0"/>
        <v>0</v>
      </c>
      <c r="G11" s="1209"/>
      <c r="H11" s="1146">
        <f t="shared" si="1"/>
        <v>0</v>
      </c>
      <c r="I11" s="888"/>
      <c r="J11" s="888"/>
      <c r="K11" s="888"/>
      <c r="L11" s="888"/>
      <c r="M11" s="1146">
        <f t="shared" si="2"/>
        <v>0</v>
      </c>
      <c r="N11" s="1146">
        <f t="shared" si="3"/>
        <v>0</v>
      </c>
      <c r="O11" s="1146">
        <f t="shared" si="4"/>
        <v>0</v>
      </c>
      <c r="P11" s="1209"/>
      <c r="Q11" s="1146">
        <f t="shared" si="5"/>
        <v>0</v>
      </c>
      <c r="R11" s="1393"/>
    </row>
    <row r="12" spans="1:18" s="299" customFormat="1" ht="15" customHeight="1">
      <c r="A12" s="1355">
        <v>4</v>
      </c>
      <c r="B12" s="1367"/>
      <c r="C12" s="1367"/>
      <c r="D12" s="888"/>
      <c r="E12" s="888"/>
      <c r="F12" s="1146">
        <f t="shared" si="0"/>
        <v>0</v>
      </c>
      <c r="G12" s="1209"/>
      <c r="H12" s="1146">
        <f t="shared" si="1"/>
        <v>0</v>
      </c>
      <c r="I12" s="888"/>
      <c r="J12" s="888"/>
      <c r="K12" s="888"/>
      <c r="L12" s="888"/>
      <c r="M12" s="1146">
        <f t="shared" si="2"/>
        <v>0</v>
      </c>
      <c r="N12" s="1146">
        <f t="shared" si="3"/>
        <v>0</v>
      </c>
      <c r="O12" s="1146">
        <f t="shared" si="4"/>
        <v>0</v>
      </c>
      <c r="P12" s="1209"/>
      <c r="Q12" s="1146">
        <f t="shared" si="5"/>
        <v>0</v>
      </c>
      <c r="R12" s="1393"/>
    </row>
    <row r="13" spans="1:18" s="299" customFormat="1" ht="15" customHeight="1">
      <c r="A13" s="1355">
        <v>5</v>
      </c>
      <c r="B13" s="1367"/>
      <c r="C13" s="1367"/>
      <c r="D13" s="888"/>
      <c r="E13" s="888"/>
      <c r="F13" s="1146">
        <f t="shared" si="0"/>
        <v>0</v>
      </c>
      <c r="G13" s="1209"/>
      <c r="H13" s="1146">
        <f t="shared" si="1"/>
        <v>0</v>
      </c>
      <c r="I13" s="888"/>
      <c r="J13" s="888"/>
      <c r="K13" s="888"/>
      <c r="L13" s="888"/>
      <c r="M13" s="1146">
        <f t="shared" si="2"/>
        <v>0</v>
      </c>
      <c r="N13" s="1146">
        <f t="shared" si="3"/>
        <v>0</v>
      </c>
      <c r="O13" s="1146">
        <f t="shared" si="4"/>
        <v>0</v>
      </c>
      <c r="P13" s="1209"/>
      <c r="Q13" s="1146">
        <f t="shared" si="5"/>
        <v>0</v>
      </c>
      <c r="R13" s="1393"/>
    </row>
    <row r="14" spans="1:18" s="299" customFormat="1" ht="15" customHeight="1">
      <c r="A14" s="1355">
        <v>6</v>
      </c>
      <c r="B14" s="1367"/>
      <c r="C14" s="1367"/>
      <c r="D14" s="888"/>
      <c r="E14" s="888"/>
      <c r="F14" s="1146">
        <f t="shared" si="0"/>
        <v>0</v>
      </c>
      <c r="G14" s="1209"/>
      <c r="H14" s="1146">
        <f t="shared" si="1"/>
        <v>0</v>
      </c>
      <c r="I14" s="888"/>
      <c r="J14" s="888"/>
      <c r="K14" s="888"/>
      <c r="L14" s="888"/>
      <c r="M14" s="1146">
        <f t="shared" si="2"/>
        <v>0</v>
      </c>
      <c r="N14" s="1146">
        <f t="shared" si="3"/>
        <v>0</v>
      </c>
      <c r="O14" s="1146">
        <f t="shared" si="4"/>
        <v>0</v>
      </c>
      <c r="P14" s="1209"/>
      <c r="Q14" s="1146">
        <f t="shared" si="5"/>
        <v>0</v>
      </c>
      <c r="R14" s="1393"/>
    </row>
    <row r="15" spans="1:18" s="299" customFormat="1" ht="15" customHeight="1">
      <c r="A15" s="1355">
        <v>7</v>
      </c>
      <c r="B15" s="1367"/>
      <c r="C15" s="1367"/>
      <c r="D15" s="888"/>
      <c r="E15" s="888"/>
      <c r="F15" s="1146">
        <f t="shared" si="0"/>
        <v>0</v>
      </c>
      <c r="G15" s="1209"/>
      <c r="H15" s="1146">
        <f t="shared" si="1"/>
        <v>0</v>
      </c>
      <c r="I15" s="888"/>
      <c r="J15" s="888"/>
      <c r="K15" s="888"/>
      <c r="L15" s="888"/>
      <c r="M15" s="1146">
        <f t="shared" si="2"/>
        <v>0</v>
      </c>
      <c r="N15" s="1146">
        <f t="shared" si="3"/>
        <v>0</v>
      </c>
      <c r="O15" s="1146">
        <f t="shared" si="4"/>
        <v>0</v>
      </c>
      <c r="P15" s="1209"/>
      <c r="Q15" s="1146">
        <f t="shared" si="5"/>
        <v>0</v>
      </c>
      <c r="R15" s="1393"/>
    </row>
    <row r="16" spans="1:18" s="299" customFormat="1" ht="15" customHeight="1">
      <c r="A16" s="1355">
        <v>8</v>
      </c>
      <c r="B16" s="1367"/>
      <c r="C16" s="1367"/>
      <c r="D16" s="888"/>
      <c r="E16" s="888"/>
      <c r="F16" s="1146">
        <f t="shared" si="0"/>
        <v>0</v>
      </c>
      <c r="G16" s="1209"/>
      <c r="H16" s="1146">
        <f t="shared" si="1"/>
        <v>0</v>
      </c>
      <c r="I16" s="888"/>
      <c r="J16" s="888"/>
      <c r="K16" s="888"/>
      <c r="L16" s="888"/>
      <c r="M16" s="1146">
        <f t="shared" si="2"/>
        <v>0</v>
      </c>
      <c r="N16" s="1146">
        <f t="shared" si="3"/>
        <v>0</v>
      </c>
      <c r="O16" s="1146">
        <f t="shared" si="4"/>
        <v>0</v>
      </c>
      <c r="P16" s="1209"/>
      <c r="Q16" s="1146">
        <f t="shared" si="5"/>
        <v>0</v>
      </c>
      <c r="R16" s="1393"/>
    </row>
    <row r="17" spans="1:18" s="299" customFormat="1" ht="15" customHeight="1">
      <c r="A17" s="1355">
        <v>9</v>
      </c>
      <c r="B17" s="1367"/>
      <c r="C17" s="1367"/>
      <c r="D17" s="888"/>
      <c r="E17" s="888"/>
      <c r="F17" s="1146">
        <f t="shared" si="0"/>
        <v>0</v>
      </c>
      <c r="G17" s="1209"/>
      <c r="H17" s="1146">
        <f t="shared" si="1"/>
        <v>0</v>
      </c>
      <c r="I17" s="888"/>
      <c r="J17" s="888"/>
      <c r="K17" s="888"/>
      <c r="L17" s="888"/>
      <c r="M17" s="1146">
        <f t="shared" si="2"/>
        <v>0</v>
      </c>
      <c r="N17" s="1146">
        <f t="shared" si="3"/>
        <v>0</v>
      </c>
      <c r="O17" s="1146">
        <f t="shared" si="4"/>
        <v>0</v>
      </c>
      <c r="P17" s="1209"/>
      <c r="Q17" s="1146">
        <f t="shared" si="5"/>
        <v>0</v>
      </c>
      <c r="R17" s="1393"/>
    </row>
    <row r="18" spans="1:18" s="299" customFormat="1" ht="15" customHeight="1">
      <c r="A18" s="1355">
        <v>10</v>
      </c>
      <c r="B18" s="1367"/>
      <c r="C18" s="1306"/>
      <c r="D18" s="888"/>
      <c r="E18" s="888"/>
      <c r="F18" s="1146">
        <f t="shared" si="0"/>
        <v>0</v>
      </c>
      <c r="G18" s="1209"/>
      <c r="H18" s="1146">
        <f t="shared" si="1"/>
        <v>0</v>
      </c>
      <c r="I18" s="888"/>
      <c r="J18" s="888"/>
      <c r="K18" s="888"/>
      <c r="L18" s="888"/>
      <c r="M18" s="1146">
        <f t="shared" si="2"/>
        <v>0</v>
      </c>
      <c r="N18" s="1146">
        <f t="shared" si="3"/>
        <v>0</v>
      </c>
      <c r="O18" s="1146">
        <f t="shared" si="4"/>
        <v>0</v>
      </c>
      <c r="P18" s="1209"/>
      <c r="Q18" s="1146">
        <f t="shared" si="5"/>
        <v>0</v>
      </c>
      <c r="R18" s="1393"/>
    </row>
    <row r="19" spans="1:18" ht="15" customHeight="1">
      <c r="A19" s="1358"/>
      <c r="B19" s="1359"/>
      <c r="C19" s="1368"/>
      <c r="D19" s="67"/>
      <c r="E19" s="67"/>
      <c r="F19" s="67"/>
      <c r="G19" s="67"/>
      <c r="H19" s="67"/>
      <c r="I19" s="67"/>
      <c r="J19" s="67"/>
      <c r="K19" s="67"/>
      <c r="L19" s="67"/>
      <c r="M19" s="67"/>
      <c r="N19" s="67"/>
      <c r="O19" s="67"/>
      <c r="P19" s="67"/>
      <c r="Q19" s="67"/>
      <c r="R19" s="1492"/>
    </row>
    <row r="20" spans="1:18" ht="15" customHeight="1" thickBot="1">
      <c r="A20" s="2901" t="s">
        <v>220</v>
      </c>
      <c r="B20" s="2902"/>
      <c r="C20" s="2109"/>
      <c r="D20" s="1480">
        <f>SUM(D9:D19)</f>
        <v>0</v>
      </c>
      <c r="E20" s="1480">
        <f>SUM(E9:E19)</f>
        <v>0</v>
      </c>
      <c r="F20" s="1480">
        <f>SUM(F9:F19)</f>
        <v>0</v>
      </c>
      <c r="G20" s="1480">
        <f t="shared" ref="G20:Q20" si="6">SUM(G9:G19)</f>
        <v>0</v>
      </c>
      <c r="H20" s="1480">
        <f t="shared" si="6"/>
        <v>0</v>
      </c>
      <c r="I20" s="1480">
        <f t="shared" si="6"/>
        <v>0</v>
      </c>
      <c r="J20" s="1480">
        <f t="shared" si="6"/>
        <v>0</v>
      </c>
      <c r="K20" s="1480">
        <f t="shared" si="6"/>
        <v>0</v>
      </c>
      <c r="L20" s="1480">
        <f t="shared" si="6"/>
        <v>0</v>
      </c>
      <c r="M20" s="1480">
        <f t="shared" si="6"/>
        <v>0</v>
      </c>
      <c r="N20" s="1480">
        <f t="shared" si="6"/>
        <v>0</v>
      </c>
      <c r="O20" s="1480">
        <f t="shared" si="6"/>
        <v>0</v>
      </c>
      <c r="P20" s="1480">
        <f t="shared" si="6"/>
        <v>0</v>
      </c>
      <c r="Q20" s="1480">
        <f t="shared" si="6"/>
        <v>0</v>
      </c>
      <c r="R20" s="1493"/>
    </row>
    <row r="21" spans="1:18" ht="15" customHeight="1">
      <c r="A21" s="303" t="s">
        <v>190</v>
      </c>
    </row>
    <row r="22" spans="1:18" ht="15" customHeight="1">
      <c r="A22" s="303" t="s">
        <v>197</v>
      </c>
    </row>
  </sheetData>
  <sheetProtection insertRows="0" deleteRows="0" autoFilter="0"/>
  <mergeCells count="9">
    <mergeCell ref="R7:R8"/>
    <mergeCell ref="A20:B20"/>
    <mergeCell ref="A7:A8"/>
    <mergeCell ref="B7:B8"/>
    <mergeCell ref="C7:C8"/>
    <mergeCell ref="I7:J7"/>
    <mergeCell ref="K7:L7"/>
    <mergeCell ref="D7:H7"/>
    <mergeCell ref="M7:Q7"/>
  </mergeCells>
  <phoneticPr fontId="5" type="noConversion"/>
  <dataValidations count="1">
    <dataValidation type="list" allowBlank="1" showInputMessage="1" showErrorMessage="1" sqref="B9:B18">
      <formula1>"发行的交易性债券,指定为以公允价值计量且其变动计入本期损益的金融负债,其他金融负债"</formula1>
    </dataValidation>
  </dataValidations>
  <printOptions horizontalCentered="1"/>
  <pageMargins left="0.31496062992125984" right="0.31496062992125984" top="0.74803149606299213" bottom="0.74803149606299213" header="0.31496062992125984" footer="0.31496062992125984"/>
  <pageSetup paperSize="9" scale="64" fitToHeight="0" orientation="landscape" blackAndWhite="1" verticalDpi="1200" r:id="rId1"/>
  <headerFooter alignWithMargins="0"/>
  <legacyDrawingHF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tabColor rgb="FF7030A0"/>
    <pageSetUpPr fitToPage="1"/>
  </sheetPr>
  <dimension ref="A1:Q25"/>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L10" sqref="L10"/>
    </sheetView>
  </sheetViews>
  <sheetFormatPr defaultColWidth="9.140625" defaultRowHeight="12" customHeight="1"/>
  <cols>
    <col min="1" max="1" width="5.7109375" style="303" customWidth="1"/>
    <col min="2" max="2" width="30.7109375" style="303" customWidth="1"/>
    <col min="3" max="3" width="14" style="303" customWidth="1"/>
    <col min="4" max="4" width="14.5703125" style="303" customWidth="1"/>
    <col min="5" max="17" width="12.7109375" style="303" customWidth="1"/>
    <col min="18" max="16384" width="9.140625" style="303"/>
  </cols>
  <sheetData>
    <row r="1" spans="1:17" s="726" customFormat="1" ht="15" customHeight="1">
      <c r="A1" s="2691" t="str">
        <f>HYPERLINK("#负债表审定!A1","返回负债表审定")</f>
        <v>返回负债表审定</v>
      </c>
      <c r="B1" s="2692" t="str">
        <f>HYPERLINK("#负债表原报!A1","返回负债表原报")</f>
        <v>返回负债表原报</v>
      </c>
    </row>
    <row r="2" spans="1:17" s="727" customFormat="1" ht="30" customHeight="1">
      <c r="A2" s="582" t="s">
        <v>1309</v>
      </c>
      <c r="B2" s="704"/>
      <c r="C2" s="704"/>
      <c r="D2" s="704"/>
      <c r="E2" s="704"/>
      <c r="F2" s="704"/>
      <c r="G2" s="704"/>
      <c r="H2" s="704"/>
      <c r="I2" s="704"/>
      <c r="J2" s="704"/>
      <c r="K2" s="704"/>
      <c r="L2" s="704"/>
      <c r="M2" s="704"/>
      <c r="N2" s="704"/>
      <c r="O2" s="704"/>
      <c r="P2" s="704"/>
      <c r="Q2" s="704"/>
    </row>
    <row r="3" spans="1:17" s="1200" customFormat="1" ht="11.25">
      <c r="A3" s="985"/>
      <c r="B3" s="985"/>
      <c r="C3" s="985"/>
      <c r="D3" s="985"/>
      <c r="E3" s="985"/>
      <c r="F3" s="985"/>
      <c r="G3" s="985"/>
      <c r="H3" s="985"/>
      <c r="I3" s="985"/>
      <c r="J3" s="985"/>
      <c r="K3" s="985"/>
      <c r="L3" s="985"/>
      <c r="M3" s="985"/>
      <c r="N3" s="985"/>
      <c r="O3" s="985"/>
      <c r="P3" s="985"/>
      <c r="Q3" s="944" t="str">
        <f>"单位："&amp;表头!$C$5</f>
        <v>单位：人民币元</v>
      </c>
    </row>
    <row r="4" spans="1:17" s="958" customFormat="1">
      <c r="A4" s="1155" t="str">
        <f>"客户："&amp;表头!C3</f>
        <v>客户：</v>
      </c>
      <c r="B4" s="945"/>
      <c r="C4" s="945"/>
      <c r="D4" s="945"/>
      <c r="E4" s="956"/>
      <c r="F4" s="1221"/>
      <c r="G4" s="948" t="str">
        <f>"编制人员："&amp;表头!$C$6</f>
        <v>编制人员：</v>
      </c>
      <c r="H4" s="1221"/>
      <c r="I4" s="1221"/>
      <c r="J4" s="1221"/>
      <c r="K4" s="1221"/>
      <c r="L4" s="1221"/>
      <c r="M4" s="1221"/>
      <c r="N4" s="956"/>
      <c r="O4" s="956"/>
      <c r="P4" s="957" t="s">
        <v>1460</v>
      </c>
      <c r="Q4" s="2027" t="s">
        <v>2060</v>
      </c>
    </row>
    <row r="5" spans="1:17" s="958" customFormat="1" ht="11.25">
      <c r="A5" s="1155" t="str">
        <f>"报表截止日："&amp;TEXT(表头!C4,"yyyy-mm-dd")</f>
        <v>报表截止日：2019-12-31</v>
      </c>
      <c r="B5" s="945"/>
      <c r="C5" s="945"/>
      <c r="D5" s="945"/>
      <c r="E5" s="956"/>
      <c r="F5" s="1221"/>
      <c r="G5" s="948" t="str">
        <f>"会计主管："&amp;表头!$C$7</f>
        <v>会计主管：</v>
      </c>
      <c r="H5" s="1221"/>
      <c r="I5" s="1221"/>
      <c r="J5" s="1221"/>
      <c r="K5" s="1221"/>
      <c r="L5" s="1221"/>
      <c r="M5" s="1221"/>
      <c r="N5" s="956"/>
      <c r="O5" s="956"/>
      <c r="P5" s="957" t="s">
        <v>1461</v>
      </c>
      <c r="Q5" s="955"/>
    </row>
    <row r="6" spans="1:17" s="1200" customFormat="1" ht="8.1" customHeight="1" thickBot="1">
      <c r="A6" s="1337"/>
      <c r="B6" s="1337"/>
      <c r="C6" s="1337"/>
      <c r="D6" s="1337"/>
      <c r="E6" s="1337"/>
      <c r="F6" s="1337"/>
      <c r="G6" s="1337"/>
      <c r="H6" s="1337"/>
      <c r="I6" s="1337"/>
      <c r="J6" s="1337"/>
      <c r="K6" s="1337"/>
      <c r="L6" s="1337"/>
      <c r="M6" s="1337"/>
      <c r="N6" s="1337"/>
      <c r="O6" s="1337"/>
      <c r="P6" s="1337"/>
      <c r="Q6" s="1337"/>
    </row>
    <row r="7" spans="1:17" s="1618" customFormat="1" ht="15" customHeight="1">
      <c r="A7" s="2891" t="s">
        <v>398</v>
      </c>
      <c r="B7" s="3038" t="s">
        <v>2059</v>
      </c>
      <c r="C7" s="3043" t="s">
        <v>2258</v>
      </c>
      <c r="D7" s="3044"/>
      <c r="E7" s="3044"/>
      <c r="F7" s="3044"/>
      <c r="G7" s="3045"/>
      <c r="H7" s="3046" t="s">
        <v>136</v>
      </c>
      <c r="I7" s="3047"/>
      <c r="J7" s="3046" t="s">
        <v>214</v>
      </c>
      <c r="K7" s="3047"/>
      <c r="L7" s="3040" t="s">
        <v>2259</v>
      </c>
      <c r="M7" s="3041"/>
      <c r="N7" s="3041"/>
      <c r="O7" s="3041"/>
      <c r="P7" s="3042"/>
      <c r="Q7" s="2894" t="s">
        <v>7</v>
      </c>
    </row>
    <row r="8" spans="1:17" s="1618" customFormat="1" ht="15" customHeight="1">
      <c r="A8" s="2892"/>
      <c r="B8" s="3039"/>
      <c r="C8" s="2009" t="s">
        <v>2139</v>
      </c>
      <c r="D8" s="2009" t="s">
        <v>2140</v>
      </c>
      <c r="E8" s="894" t="s">
        <v>954</v>
      </c>
      <c r="F8" s="894" t="s">
        <v>829</v>
      </c>
      <c r="G8" s="894" t="s">
        <v>1038</v>
      </c>
      <c r="H8" s="2009" t="s">
        <v>2139</v>
      </c>
      <c r="I8" s="2009" t="s">
        <v>2140</v>
      </c>
      <c r="J8" s="2009" t="s">
        <v>2139</v>
      </c>
      <c r="K8" s="2009" t="s">
        <v>2140</v>
      </c>
      <c r="L8" s="2009" t="s">
        <v>2139</v>
      </c>
      <c r="M8" s="2009" t="s">
        <v>2140</v>
      </c>
      <c r="N8" s="2004" t="s">
        <v>954</v>
      </c>
      <c r="O8" s="894" t="s">
        <v>827</v>
      </c>
      <c r="P8" s="894" t="s">
        <v>1040</v>
      </c>
      <c r="Q8" s="2895"/>
    </row>
    <row r="9" spans="1:17" s="299" customFormat="1" ht="15" customHeight="1">
      <c r="A9" s="1355">
        <v>1</v>
      </c>
      <c r="B9" s="1306"/>
      <c r="C9" s="1306"/>
      <c r="D9" s="1306"/>
      <c r="E9" s="1146">
        <f>D9+C9</f>
        <v>0</v>
      </c>
      <c r="F9" s="1209"/>
      <c r="G9" s="1146">
        <f>E9+F9</f>
        <v>0</v>
      </c>
      <c r="H9" s="888"/>
      <c r="I9" s="888"/>
      <c r="J9" s="888"/>
      <c r="K9" s="888"/>
      <c r="L9" s="1146">
        <f>C9+H9-J9</f>
        <v>0</v>
      </c>
      <c r="M9" s="1146">
        <f>D9+I9-K9</f>
        <v>0</v>
      </c>
      <c r="N9" s="1146">
        <f>E9+H9-J9</f>
        <v>0</v>
      </c>
      <c r="O9" s="1209"/>
      <c r="P9" s="1146">
        <f t="shared" ref="P9:P18" si="0">N9+O9</f>
        <v>0</v>
      </c>
      <c r="Q9" s="1393"/>
    </row>
    <row r="10" spans="1:17" s="299" customFormat="1" ht="15" customHeight="1">
      <c r="A10" s="1355">
        <v>2</v>
      </c>
      <c r="B10" s="1306"/>
      <c r="C10" s="1306"/>
      <c r="D10" s="1306"/>
      <c r="E10" s="1146">
        <f t="shared" ref="E10:E18" si="1">D10+C10</f>
        <v>0</v>
      </c>
      <c r="F10" s="1209"/>
      <c r="G10" s="1146">
        <f t="shared" ref="G10:G18" si="2">E10+F10</f>
        <v>0</v>
      </c>
      <c r="H10" s="888"/>
      <c r="I10" s="888"/>
      <c r="J10" s="888"/>
      <c r="K10" s="888"/>
      <c r="L10" s="1146">
        <f t="shared" ref="L10:L18" si="3">C10+H10-J10</f>
        <v>0</v>
      </c>
      <c r="M10" s="1146">
        <f t="shared" ref="M10:M18" si="4">D10+I10-K10</f>
        <v>0</v>
      </c>
      <c r="N10" s="1146">
        <f t="shared" ref="N10:N18" si="5">E10+H10-J10</f>
        <v>0</v>
      </c>
      <c r="O10" s="1209"/>
      <c r="P10" s="1146">
        <f t="shared" si="0"/>
        <v>0</v>
      </c>
      <c r="Q10" s="1393"/>
    </row>
    <row r="11" spans="1:17" s="299" customFormat="1" ht="15" customHeight="1">
      <c r="A11" s="1355">
        <v>3</v>
      </c>
      <c r="B11" s="1306"/>
      <c r="C11" s="1306"/>
      <c r="D11" s="1306"/>
      <c r="E11" s="1146">
        <f t="shared" si="1"/>
        <v>0</v>
      </c>
      <c r="F11" s="1209"/>
      <c r="G11" s="1146">
        <f t="shared" si="2"/>
        <v>0</v>
      </c>
      <c r="H11" s="888"/>
      <c r="I11" s="888"/>
      <c r="J11" s="888"/>
      <c r="K11" s="888"/>
      <c r="L11" s="1146">
        <f t="shared" si="3"/>
        <v>0</v>
      </c>
      <c r="M11" s="1146">
        <f t="shared" si="4"/>
        <v>0</v>
      </c>
      <c r="N11" s="1146">
        <f t="shared" si="5"/>
        <v>0</v>
      </c>
      <c r="O11" s="1209"/>
      <c r="P11" s="1146">
        <f t="shared" si="0"/>
        <v>0</v>
      </c>
      <c r="Q11" s="1393"/>
    </row>
    <row r="12" spans="1:17" s="299" customFormat="1" ht="15" customHeight="1">
      <c r="A12" s="1355">
        <v>4</v>
      </c>
      <c r="B12" s="1306"/>
      <c r="C12" s="1306"/>
      <c r="D12" s="1306"/>
      <c r="E12" s="1146">
        <f t="shared" si="1"/>
        <v>0</v>
      </c>
      <c r="F12" s="1209"/>
      <c r="G12" s="1146">
        <f t="shared" si="2"/>
        <v>0</v>
      </c>
      <c r="H12" s="888"/>
      <c r="I12" s="888"/>
      <c r="J12" s="888"/>
      <c r="K12" s="888"/>
      <c r="L12" s="1146">
        <f t="shared" si="3"/>
        <v>0</v>
      </c>
      <c r="M12" s="1146">
        <f t="shared" si="4"/>
        <v>0</v>
      </c>
      <c r="N12" s="1146">
        <f t="shared" si="5"/>
        <v>0</v>
      </c>
      <c r="O12" s="1209"/>
      <c r="P12" s="1146">
        <f t="shared" si="0"/>
        <v>0</v>
      </c>
      <c r="Q12" s="1393"/>
    </row>
    <row r="13" spans="1:17" s="299" customFormat="1" ht="15" customHeight="1">
      <c r="A13" s="1355">
        <v>5</v>
      </c>
      <c r="B13" s="1306"/>
      <c r="C13" s="1306"/>
      <c r="D13" s="1306"/>
      <c r="E13" s="1146">
        <f t="shared" si="1"/>
        <v>0</v>
      </c>
      <c r="F13" s="1209"/>
      <c r="G13" s="1146">
        <f t="shared" si="2"/>
        <v>0</v>
      </c>
      <c r="H13" s="888"/>
      <c r="I13" s="888"/>
      <c r="J13" s="888"/>
      <c r="K13" s="888"/>
      <c r="L13" s="1146">
        <f t="shared" si="3"/>
        <v>0</v>
      </c>
      <c r="M13" s="1146">
        <f t="shared" si="4"/>
        <v>0</v>
      </c>
      <c r="N13" s="1146">
        <f t="shared" si="5"/>
        <v>0</v>
      </c>
      <c r="O13" s="1209"/>
      <c r="P13" s="1146">
        <f t="shared" si="0"/>
        <v>0</v>
      </c>
      <c r="Q13" s="1393"/>
    </row>
    <row r="14" spans="1:17" s="299" customFormat="1" ht="15" customHeight="1">
      <c r="A14" s="1355">
        <v>6</v>
      </c>
      <c r="B14" s="1306"/>
      <c r="C14" s="1306"/>
      <c r="D14" s="1306"/>
      <c r="E14" s="1146">
        <f t="shared" si="1"/>
        <v>0</v>
      </c>
      <c r="F14" s="1209"/>
      <c r="G14" s="1146">
        <f t="shared" si="2"/>
        <v>0</v>
      </c>
      <c r="H14" s="888"/>
      <c r="I14" s="888"/>
      <c r="J14" s="888"/>
      <c r="K14" s="888"/>
      <c r="L14" s="1146">
        <f t="shared" si="3"/>
        <v>0</v>
      </c>
      <c r="M14" s="1146">
        <f t="shared" si="4"/>
        <v>0</v>
      </c>
      <c r="N14" s="1146">
        <f t="shared" si="5"/>
        <v>0</v>
      </c>
      <c r="O14" s="1209"/>
      <c r="P14" s="1146">
        <f t="shared" si="0"/>
        <v>0</v>
      </c>
      <c r="Q14" s="1393"/>
    </row>
    <row r="15" spans="1:17" s="299" customFormat="1" ht="15" customHeight="1">
      <c r="A15" s="1355">
        <v>7</v>
      </c>
      <c r="B15" s="1306"/>
      <c r="C15" s="1306"/>
      <c r="D15" s="1306"/>
      <c r="E15" s="1146">
        <f t="shared" si="1"/>
        <v>0</v>
      </c>
      <c r="F15" s="1209"/>
      <c r="G15" s="1146">
        <f t="shared" si="2"/>
        <v>0</v>
      </c>
      <c r="H15" s="888"/>
      <c r="I15" s="888"/>
      <c r="J15" s="888"/>
      <c r="K15" s="888"/>
      <c r="L15" s="1146">
        <f t="shared" si="3"/>
        <v>0</v>
      </c>
      <c r="M15" s="1146">
        <f t="shared" si="4"/>
        <v>0</v>
      </c>
      <c r="N15" s="1146">
        <f t="shared" si="5"/>
        <v>0</v>
      </c>
      <c r="O15" s="1209"/>
      <c r="P15" s="1146">
        <f t="shared" si="0"/>
        <v>0</v>
      </c>
      <c r="Q15" s="1393"/>
    </row>
    <row r="16" spans="1:17" s="299" customFormat="1" ht="15" customHeight="1">
      <c r="A16" s="1355">
        <v>8</v>
      </c>
      <c r="B16" s="1306"/>
      <c r="C16" s="1306"/>
      <c r="D16" s="1306"/>
      <c r="E16" s="1146">
        <f t="shared" si="1"/>
        <v>0</v>
      </c>
      <c r="F16" s="1209"/>
      <c r="G16" s="1146">
        <f t="shared" si="2"/>
        <v>0</v>
      </c>
      <c r="H16" s="888"/>
      <c r="I16" s="888"/>
      <c r="J16" s="888"/>
      <c r="K16" s="888"/>
      <c r="L16" s="1146">
        <f t="shared" si="3"/>
        <v>0</v>
      </c>
      <c r="M16" s="1146">
        <f t="shared" si="4"/>
        <v>0</v>
      </c>
      <c r="N16" s="1146">
        <f t="shared" si="5"/>
        <v>0</v>
      </c>
      <c r="O16" s="1209"/>
      <c r="P16" s="1146">
        <f t="shared" si="0"/>
        <v>0</v>
      </c>
      <c r="Q16" s="1393"/>
    </row>
    <row r="17" spans="1:17" s="299" customFormat="1" ht="15" customHeight="1">
      <c r="A17" s="1355">
        <v>9</v>
      </c>
      <c r="B17" s="1306"/>
      <c r="C17" s="1306"/>
      <c r="D17" s="1306"/>
      <c r="E17" s="1146">
        <f t="shared" si="1"/>
        <v>0</v>
      </c>
      <c r="F17" s="1209"/>
      <c r="G17" s="1146">
        <f t="shared" si="2"/>
        <v>0</v>
      </c>
      <c r="H17" s="888"/>
      <c r="I17" s="888"/>
      <c r="J17" s="888"/>
      <c r="K17" s="888"/>
      <c r="L17" s="1146">
        <f t="shared" si="3"/>
        <v>0</v>
      </c>
      <c r="M17" s="1146">
        <f t="shared" si="4"/>
        <v>0</v>
      </c>
      <c r="N17" s="1146">
        <f t="shared" si="5"/>
        <v>0</v>
      </c>
      <c r="O17" s="1209"/>
      <c r="P17" s="1146">
        <f t="shared" si="0"/>
        <v>0</v>
      </c>
      <c r="Q17" s="1393"/>
    </row>
    <row r="18" spans="1:17" s="299" customFormat="1" ht="15" customHeight="1">
      <c r="A18" s="1355">
        <v>10</v>
      </c>
      <c r="B18" s="1306"/>
      <c r="C18" s="1306"/>
      <c r="D18" s="1306"/>
      <c r="E18" s="1146">
        <f t="shared" si="1"/>
        <v>0</v>
      </c>
      <c r="F18" s="1209"/>
      <c r="G18" s="1146">
        <f t="shared" si="2"/>
        <v>0</v>
      </c>
      <c r="H18" s="888"/>
      <c r="I18" s="888"/>
      <c r="J18" s="888"/>
      <c r="K18" s="888"/>
      <c r="L18" s="1146">
        <f t="shared" si="3"/>
        <v>0</v>
      </c>
      <c r="M18" s="1146">
        <f t="shared" si="4"/>
        <v>0</v>
      </c>
      <c r="N18" s="1146">
        <f t="shared" si="5"/>
        <v>0</v>
      </c>
      <c r="O18" s="1209"/>
      <c r="P18" s="1146">
        <f t="shared" si="0"/>
        <v>0</v>
      </c>
      <c r="Q18" s="1393"/>
    </row>
    <row r="19" spans="1:17" ht="15" customHeight="1">
      <c r="A19" s="1358"/>
      <c r="B19" s="1359"/>
      <c r="C19" s="1359"/>
      <c r="D19" s="1359"/>
      <c r="E19" s="67"/>
      <c r="F19" s="67"/>
      <c r="G19" s="67"/>
      <c r="H19" s="67"/>
      <c r="I19" s="67"/>
      <c r="J19" s="67"/>
      <c r="K19" s="67"/>
      <c r="L19" s="67"/>
      <c r="M19" s="67"/>
      <c r="N19" s="67"/>
      <c r="O19" s="67"/>
      <c r="P19" s="67"/>
      <c r="Q19" s="1492"/>
    </row>
    <row r="20" spans="1:17" ht="15" customHeight="1" thickBot="1">
      <c r="A20" s="2901" t="s">
        <v>220</v>
      </c>
      <c r="B20" s="2902"/>
      <c r="C20" s="2006"/>
      <c r="D20" s="2006"/>
      <c r="E20" s="1480">
        <f>SUM(E9:E19)</f>
        <v>0</v>
      </c>
      <c r="F20" s="1480">
        <f t="shared" ref="F20:P20" si="6">SUM(F9:F19)</f>
        <v>0</v>
      </c>
      <c r="G20" s="1480">
        <f t="shared" si="6"/>
        <v>0</v>
      </c>
      <c r="H20" s="1480">
        <f t="shared" si="6"/>
        <v>0</v>
      </c>
      <c r="I20" s="1480"/>
      <c r="J20" s="1480">
        <f t="shared" si="6"/>
        <v>0</v>
      </c>
      <c r="K20" s="1480"/>
      <c r="L20" s="1480"/>
      <c r="M20" s="1480"/>
      <c r="N20" s="1480">
        <f t="shared" si="6"/>
        <v>0</v>
      </c>
      <c r="O20" s="1480">
        <f t="shared" si="6"/>
        <v>0</v>
      </c>
      <c r="P20" s="1480">
        <f t="shared" si="6"/>
        <v>0</v>
      </c>
      <c r="Q20" s="1493"/>
    </row>
    <row r="21" spans="1:17" ht="15" customHeight="1">
      <c r="A21" s="303" t="s">
        <v>190</v>
      </c>
    </row>
    <row r="22" spans="1:17" ht="15" customHeight="1">
      <c r="A22" s="303" t="s">
        <v>270</v>
      </c>
    </row>
    <row r="23" spans="1:17" ht="15" customHeight="1">
      <c r="A23" s="303" t="s">
        <v>713</v>
      </c>
    </row>
    <row r="24" spans="1:17" ht="15" customHeight="1">
      <c r="A24" s="303" t="s">
        <v>714</v>
      </c>
    </row>
    <row r="25" spans="1:17" ht="15" customHeight="1">
      <c r="A25" s="303" t="s">
        <v>225</v>
      </c>
    </row>
  </sheetData>
  <sheetProtection insertRows="0" deleteRows="0" autoFilter="0"/>
  <mergeCells count="8">
    <mergeCell ref="Q7:Q8"/>
    <mergeCell ref="A20:B20"/>
    <mergeCell ref="A7:A8"/>
    <mergeCell ref="B7:B8"/>
    <mergeCell ref="C7:G7"/>
    <mergeCell ref="H7:I7"/>
    <mergeCell ref="J7:K7"/>
    <mergeCell ref="L7:P7"/>
  </mergeCells>
  <phoneticPr fontId="5" type="noConversion"/>
  <printOptions horizontalCentered="1"/>
  <pageMargins left="0.31496062992125984" right="0.31496062992125984" top="0.74803149606299213" bottom="0.74803149606299213" header="0.31496062992125984" footer="0.31496062992125984"/>
  <pageSetup paperSize="9" scale="68" fitToHeight="0" orientation="landscape" blackAndWhite="1" verticalDpi="1200" r:id="rId1"/>
  <headerFooter alignWithMargins="0"/>
  <legacyDrawingHF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tabColor rgb="FF7030A0"/>
    <pageSetUpPr fitToPage="1"/>
  </sheetPr>
  <dimension ref="A1:R40"/>
  <sheetViews>
    <sheetView showZeros="0" view="pageBreakPreview" zoomScaleSheetLayoutView="100" workbookViewId="0">
      <pane xSplit="1" ySplit="9" topLeftCell="B10" activePane="bottomRight" state="frozen"/>
      <selection activeCell="I9" sqref="I9"/>
      <selection pane="topRight" activeCell="I9" sqref="I9"/>
      <selection pane="bottomLeft" activeCell="I9" sqref="I9"/>
      <selection pane="bottomRight" activeCell="G35" sqref="G35"/>
    </sheetView>
  </sheetViews>
  <sheetFormatPr defaultColWidth="9.140625" defaultRowHeight="12" customHeight="1"/>
  <cols>
    <col min="1" max="1" width="5.7109375" style="322" customWidth="1"/>
    <col min="2" max="2" width="24.42578125" style="322" customWidth="1"/>
    <col min="3" max="3" width="22.28515625" style="322" customWidth="1"/>
    <col min="4" max="4" width="12.7109375" style="322" customWidth="1"/>
    <col min="5" max="11" width="10.7109375" style="322" customWidth="1"/>
    <col min="12" max="14" width="12.7109375" style="322" customWidth="1"/>
    <col min="15" max="15" width="8.85546875" style="322" customWidth="1"/>
    <col min="16" max="16" width="12.7109375" style="322" customWidth="1"/>
    <col min="17" max="17" width="23.28515625" style="322" customWidth="1"/>
    <col min="18" max="18" width="12.7109375" style="322" customWidth="1"/>
    <col min="19" max="16384" width="9.140625" style="322"/>
  </cols>
  <sheetData>
    <row r="1" spans="1:18" s="640" customFormat="1" ht="15" customHeight="1">
      <c r="A1" s="2691" t="str">
        <f>HYPERLINK("#负债表审定!A1","返回负债表审定")</f>
        <v>返回负债表审定</v>
      </c>
      <c r="B1" s="2692" t="str">
        <f>HYPERLINK("#负债表原报!A1","返回负债表原报")</f>
        <v>返回负债表原报</v>
      </c>
    </row>
    <row r="2" spans="1:18" s="675" customFormat="1" ht="30" customHeight="1">
      <c r="A2" s="652" t="s">
        <v>1308</v>
      </c>
      <c r="B2" s="674"/>
      <c r="C2" s="674"/>
      <c r="D2" s="674"/>
      <c r="E2" s="674"/>
      <c r="F2" s="674"/>
      <c r="G2" s="674"/>
      <c r="H2" s="674"/>
      <c r="I2" s="674"/>
      <c r="J2" s="674"/>
      <c r="K2" s="674"/>
      <c r="L2" s="674"/>
      <c r="M2" s="674"/>
      <c r="N2" s="674"/>
      <c r="O2" s="674"/>
      <c r="P2" s="674"/>
      <c r="Q2" s="674"/>
      <c r="R2" s="674"/>
    </row>
    <row r="3" spans="1:18" s="663" customFormat="1" ht="11.25">
      <c r="A3" s="1053"/>
      <c r="B3" s="1053"/>
      <c r="C3" s="1053"/>
      <c r="D3" s="1221"/>
      <c r="E3" s="1221"/>
      <c r="F3" s="1221"/>
      <c r="G3" s="1221"/>
      <c r="H3" s="1221"/>
      <c r="I3" s="1221"/>
      <c r="J3" s="1619"/>
      <c r="K3" s="1221"/>
      <c r="L3" s="1221"/>
      <c r="M3" s="1221"/>
      <c r="N3" s="1221"/>
      <c r="O3" s="1053"/>
      <c r="P3" s="1010"/>
      <c r="Q3" s="968"/>
      <c r="R3" s="944" t="str">
        <f>"单位："&amp;表头!$C$5</f>
        <v>单位：人民币元</v>
      </c>
    </row>
    <row r="4" spans="1:18" s="958" customFormat="1">
      <c r="A4" s="945" t="str">
        <f>"客户："&amp;表头!C3</f>
        <v>客户：</v>
      </c>
      <c r="B4" s="956"/>
      <c r="C4" s="956"/>
      <c r="D4" s="1221"/>
      <c r="E4" s="948"/>
      <c r="F4" s="1221"/>
      <c r="G4" s="1221"/>
      <c r="H4" s="1221"/>
      <c r="I4" s="1221"/>
      <c r="J4" s="948" t="str">
        <f>"编制人员："&amp;表头!$C$6</f>
        <v>编制人员：</v>
      </c>
      <c r="K4" s="1221"/>
      <c r="L4" s="948"/>
      <c r="M4" s="1221"/>
      <c r="N4" s="1221"/>
      <c r="O4" s="1387"/>
      <c r="P4" s="1387"/>
      <c r="Q4" s="957" t="s">
        <v>1460</v>
      </c>
      <c r="R4" s="2027" t="s">
        <v>120</v>
      </c>
    </row>
    <row r="5" spans="1:18" s="958" customFormat="1" ht="11.25">
      <c r="A5" s="945" t="str">
        <f>"报表截止日："&amp;TEXT(表头!C4,"yyyy-mm-dd")</f>
        <v>报表截止日：2019-12-31</v>
      </c>
      <c r="B5" s="956"/>
      <c r="C5" s="956"/>
      <c r="D5" s="1221"/>
      <c r="E5" s="948"/>
      <c r="F5" s="1221"/>
      <c r="G5" s="1221"/>
      <c r="H5" s="1221"/>
      <c r="I5" s="1221"/>
      <c r="J5" s="948" t="str">
        <f>"会计主管："&amp;表头!$C$7</f>
        <v>会计主管：</v>
      </c>
      <c r="K5" s="1221"/>
      <c r="L5" s="948"/>
      <c r="M5" s="1221"/>
      <c r="N5" s="1221"/>
      <c r="O5" s="1387"/>
      <c r="P5" s="1387"/>
      <c r="Q5" s="957" t="s">
        <v>1461</v>
      </c>
      <c r="R5" s="955"/>
    </row>
    <row r="6" spans="1:18" s="663" customFormat="1" ht="8.1" customHeight="1" thickBot="1">
      <c r="A6" s="1565"/>
      <c r="B6" s="1565"/>
      <c r="C6" s="1565"/>
      <c r="D6" s="1221"/>
      <c r="E6" s="1221"/>
      <c r="F6" s="1221"/>
      <c r="G6" s="1221"/>
      <c r="H6" s="1221"/>
      <c r="I6" s="1221"/>
      <c r="J6" s="1221"/>
      <c r="K6" s="1221"/>
      <c r="L6" s="1221"/>
      <c r="M6" s="1221"/>
      <c r="N6" s="1221"/>
      <c r="O6" s="1565"/>
      <c r="P6" s="1565"/>
      <c r="Q6" s="1565"/>
      <c r="R6" s="1565"/>
    </row>
    <row r="7" spans="1:18" s="1335" customFormat="1" ht="22.5">
      <c r="A7" s="2127" t="s">
        <v>398</v>
      </c>
      <c r="B7" s="2125" t="s">
        <v>1793</v>
      </c>
      <c r="C7" s="2125" t="s">
        <v>1791</v>
      </c>
      <c r="D7" s="2125" t="s">
        <v>1794</v>
      </c>
      <c r="E7" s="2125" t="s">
        <v>1792</v>
      </c>
      <c r="F7" s="2125" t="s">
        <v>1001</v>
      </c>
      <c r="G7" s="2125" t="s">
        <v>2295</v>
      </c>
      <c r="H7" s="2125" t="s">
        <v>1387</v>
      </c>
      <c r="I7" s="2125" t="s">
        <v>2027</v>
      </c>
      <c r="J7" s="2125" t="s">
        <v>1388</v>
      </c>
      <c r="K7" s="2125" t="s">
        <v>1389</v>
      </c>
      <c r="L7" s="2125" t="s">
        <v>2296</v>
      </c>
      <c r="M7" s="2125" t="s">
        <v>1027</v>
      </c>
      <c r="N7" s="2125" t="s">
        <v>1028</v>
      </c>
      <c r="O7" s="2125" t="s">
        <v>1795</v>
      </c>
      <c r="P7" s="2125" t="s">
        <v>1796</v>
      </c>
      <c r="Q7" s="2125" t="s">
        <v>1773</v>
      </c>
      <c r="R7" s="2122" t="s">
        <v>1797</v>
      </c>
    </row>
    <row r="8" spans="1:18" s="307" customFormat="1" ht="15" customHeight="1">
      <c r="A8" s="2460" t="s">
        <v>5</v>
      </c>
      <c r="B8" s="1620"/>
      <c r="C8" s="1620"/>
      <c r="D8" s="1621"/>
      <c r="E8" s="101"/>
      <c r="F8" s="101"/>
      <c r="G8" s="101"/>
      <c r="H8" s="101"/>
      <c r="I8" s="101"/>
      <c r="J8" s="101"/>
      <c r="K8" s="101"/>
      <c r="L8" s="100"/>
      <c r="M8" s="100"/>
      <c r="N8" s="100"/>
      <c r="O8" s="100"/>
      <c r="P8" s="100"/>
      <c r="Q8" s="1621"/>
      <c r="R8" s="2461"/>
    </row>
    <row r="9" spans="1:18" s="307" customFormat="1" ht="15" customHeight="1">
      <c r="A9" s="2460" t="s">
        <v>4</v>
      </c>
      <c r="B9" s="1620"/>
      <c r="C9" s="1620"/>
      <c r="D9" s="1621"/>
      <c r="E9" s="101"/>
      <c r="F9" s="101"/>
      <c r="G9" s="101"/>
      <c r="H9" s="101"/>
      <c r="I9" s="101"/>
      <c r="J9" s="101"/>
      <c r="K9" s="101"/>
      <c r="L9" s="100"/>
      <c r="M9" s="100"/>
      <c r="N9" s="100"/>
      <c r="O9" s="100"/>
      <c r="P9" s="100"/>
      <c r="Q9" s="1621"/>
      <c r="R9" s="2461"/>
    </row>
    <row r="10" spans="1:18" s="307" customFormat="1" ht="15" customHeight="1">
      <c r="A10" s="2462">
        <v>1</v>
      </c>
      <c r="B10" s="1306"/>
      <c r="C10" s="1306"/>
      <c r="D10" s="1254"/>
      <c r="E10" s="102"/>
      <c r="F10" s="102"/>
      <c r="G10" s="2693"/>
      <c r="H10" s="511"/>
      <c r="I10" s="2698">
        <f>G10+H10</f>
        <v>0</v>
      </c>
      <c r="J10" s="2693"/>
      <c r="K10" s="2693"/>
      <c r="L10" s="512">
        <f>G10+J10-K10</f>
        <v>0</v>
      </c>
      <c r="M10" s="511"/>
      <c r="N10" s="512">
        <f>L10+M10</f>
        <v>0</v>
      </c>
      <c r="O10" s="68"/>
      <c r="P10" s="68"/>
      <c r="Q10" s="1254"/>
      <c r="R10" s="1393"/>
    </row>
    <row r="11" spans="1:18" s="307" customFormat="1" ht="15" customHeight="1">
      <c r="A11" s="2462">
        <v>2</v>
      </c>
      <c r="B11" s="1306"/>
      <c r="C11" s="1306"/>
      <c r="D11" s="1254"/>
      <c r="E11" s="102"/>
      <c r="F11" s="102"/>
      <c r="G11" s="2693"/>
      <c r="H11" s="511"/>
      <c r="I11" s="512">
        <f t="shared" ref="I11:I12" si="0">G11+H11</f>
        <v>0</v>
      </c>
      <c r="J11" s="2693"/>
      <c r="K11" s="2693"/>
      <c r="L11" s="512">
        <f t="shared" ref="L11:L12" si="1">G11+J11-K11</f>
        <v>0</v>
      </c>
      <c r="M11" s="511"/>
      <c r="N11" s="512">
        <f>L11+M11</f>
        <v>0</v>
      </c>
      <c r="O11" s="68"/>
      <c r="P11" s="68"/>
      <c r="Q11" s="1254"/>
      <c r="R11" s="1393"/>
    </row>
    <row r="12" spans="1:18" s="307" customFormat="1" ht="15" customHeight="1">
      <c r="A12" s="2462">
        <v>3</v>
      </c>
      <c r="B12" s="1306"/>
      <c r="C12" s="1306"/>
      <c r="D12" s="1254"/>
      <c r="E12" s="102"/>
      <c r="F12" s="102"/>
      <c r="G12" s="2693"/>
      <c r="H12" s="511"/>
      <c r="I12" s="512">
        <f t="shared" si="0"/>
        <v>0</v>
      </c>
      <c r="J12" s="2693"/>
      <c r="K12" s="2693"/>
      <c r="L12" s="512">
        <f t="shared" si="1"/>
        <v>0</v>
      </c>
      <c r="M12" s="511"/>
      <c r="N12" s="512">
        <f>L12+M12</f>
        <v>0</v>
      </c>
      <c r="O12" s="68"/>
      <c r="P12" s="68"/>
      <c r="Q12" s="1254"/>
      <c r="R12" s="1393"/>
    </row>
    <row r="13" spans="1:18" s="307" customFormat="1" ht="15" customHeight="1">
      <c r="A13" s="2462"/>
      <c r="B13" s="1620"/>
      <c r="C13" s="1620"/>
      <c r="D13" s="1621"/>
      <c r="E13" s="101"/>
      <c r="F13" s="101"/>
      <c r="G13" s="2694"/>
      <c r="H13" s="101"/>
      <c r="I13" s="101"/>
      <c r="J13" s="2694"/>
      <c r="K13" s="2694"/>
      <c r="L13" s="100"/>
      <c r="M13" s="100"/>
      <c r="N13" s="100"/>
      <c r="O13" s="100"/>
      <c r="P13" s="100"/>
      <c r="Q13" s="1621"/>
      <c r="R13" s="2461"/>
    </row>
    <row r="14" spans="1:18" s="307" customFormat="1" ht="15" customHeight="1">
      <c r="A14" s="2460"/>
      <c r="B14" s="1621" t="s">
        <v>3</v>
      </c>
      <c r="C14" s="1620"/>
      <c r="D14" s="1621"/>
      <c r="E14" s="101"/>
      <c r="F14" s="101"/>
      <c r="G14" s="2695">
        <f>SUM(G10:G13)</f>
        <v>0</v>
      </c>
      <c r="H14" s="100">
        <f t="shared" ref="H14:M14" si="2">SUM(H10:H13)</f>
        <v>0</v>
      </c>
      <c r="I14" s="100">
        <f t="shared" si="2"/>
        <v>0</v>
      </c>
      <c r="J14" s="2695">
        <f t="shared" si="2"/>
        <v>0</v>
      </c>
      <c r="K14" s="2695">
        <f t="shared" si="2"/>
        <v>0</v>
      </c>
      <c r="L14" s="100">
        <f>SUM(L10:L13)</f>
        <v>0</v>
      </c>
      <c r="M14" s="100">
        <f t="shared" si="2"/>
        <v>0</v>
      </c>
      <c r="N14" s="100">
        <f>SUM(N10:N13)</f>
        <v>0</v>
      </c>
      <c r="O14" s="100"/>
      <c r="P14" s="100">
        <f>SUM(P10:P13)</f>
        <v>0</v>
      </c>
      <c r="Q14" s="1621"/>
      <c r="R14" s="2461"/>
    </row>
    <row r="15" spans="1:18" s="307" customFormat="1" ht="15" customHeight="1">
      <c r="A15" s="2460" t="s">
        <v>2</v>
      </c>
      <c r="B15" s="1620"/>
      <c r="C15" s="1620"/>
      <c r="D15" s="1621"/>
      <c r="E15" s="101"/>
      <c r="F15" s="101"/>
      <c r="G15" s="101"/>
      <c r="H15" s="101"/>
      <c r="I15" s="101"/>
      <c r="J15" s="101"/>
      <c r="K15" s="101"/>
      <c r="L15" s="100"/>
      <c r="M15" s="100"/>
      <c r="N15" s="100"/>
      <c r="O15" s="100"/>
      <c r="P15" s="100"/>
      <c r="Q15" s="1621"/>
      <c r="R15" s="2461"/>
    </row>
    <row r="16" spans="1:18" s="307" customFormat="1" ht="15" customHeight="1">
      <c r="A16" s="2462">
        <v>1</v>
      </c>
      <c r="B16" s="1306"/>
      <c r="C16" s="1306"/>
      <c r="D16" s="1254"/>
      <c r="E16" s="102"/>
      <c r="F16" s="102"/>
      <c r="G16" s="2693"/>
      <c r="H16" s="511"/>
      <c r="I16" s="512">
        <f t="shared" ref="I16:I18" si="3">G16+H16</f>
        <v>0</v>
      </c>
      <c r="J16" s="2693"/>
      <c r="K16" s="2693"/>
      <c r="L16" s="512">
        <f t="shared" ref="L16:L18" si="4">G16+J16-K16</f>
        <v>0</v>
      </c>
      <c r="M16" s="511"/>
      <c r="N16" s="512">
        <f>L16+M16</f>
        <v>0</v>
      </c>
      <c r="O16" s="68"/>
      <c r="P16" s="68"/>
      <c r="Q16" s="1254"/>
      <c r="R16" s="1393"/>
    </row>
    <row r="17" spans="1:18" s="307" customFormat="1" ht="15" customHeight="1">
      <c r="A17" s="2462">
        <v>2</v>
      </c>
      <c r="B17" s="1306"/>
      <c r="C17" s="1306"/>
      <c r="D17" s="1254"/>
      <c r="E17" s="102"/>
      <c r="F17" s="102"/>
      <c r="G17" s="2693"/>
      <c r="H17" s="511"/>
      <c r="I17" s="512">
        <f t="shared" si="3"/>
        <v>0</v>
      </c>
      <c r="J17" s="2693"/>
      <c r="K17" s="2693"/>
      <c r="L17" s="512">
        <f t="shared" si="4"/>
        <v>0</v>
      </c>
      <c r="M17" s="511"/>
      <c r="N17" s="512">
        <f>L17+M17</f>
        <v>0</v>
      </c>
      <c r="O17" s="68"/>
      <c r="P17" s="68"/>
      <c r="Q17" s="1254"/>
      <c r="R17" s="1393"/>
    </row>
    <row r="18" spans="1:18" s="307" customFormat="1" ht="15" customHeight="1">
      <c r="A18" s="2462">
        <v>3</v>
      </c>
      <c r="B18" s="1306"/>
      <c r="C18" s="1306"/>
      <c r="D18" s="1254"/>
      <c r="E18" s="102"/>
      <c r="F18" s="102"/>
      <c r="G18" s="2693"/>
      <c r="H18" s="511"/>
      <c r="I18" s="512">
        <f t="shared" si="3"/>
        <v>0</v>
      </c>
      <c r="J18" s="2693"/>
      <c r="K18" s="2693"/>
      <c r="L18" s="512">
        <f t="shared" si="4"/>
        <v>0</v>
      </c>
      <c r="M18" s="511"/>
      <c r="N18" s="512">
        <f>L18+M18</f>
        <v>0</v>
      </c>
      <c r="O18" s="68"/>
      <c r="P18" s="68"/>
      <c r="Q18" s="1254"/>
      <c r="R18" s="1393"/>
    </row>
    <row r="19" spans="1:18" s="307" customFormat="1" ht="15" customHeight="1">
      <c r="A19" s="2462"/>
      <c r="B19" s="1620"/>
      <c r="C19" s="1620"/>
      <c r="D19" s="1621"/>
      <c r="E19" s="101"/>
      <c r="F19" s="101"/>
      <c r="G19" s="2694"/>
      <c r="H19" s="101"/>
      <c r="I19" s="101"/>
      <c r="J19" s="2694"/>
      <c r="K19" s="2694"/>
      <c r="L19" s="100"/>
      <c r="M19" s="100"/>
      <c r="N19" s="100"/>
      <c r="O19" s="100"/>
      <c r="P19" s="100"/>
      <c r="Q19" s="1621"/>
      <c r="R19" s="2461"/>
    </row>
    <row r="20" spans="1:18" s="307" customFormat="1" ht="15" customHeight="1">
      <c r="A20" s="2460"/>
      <c r="B20" s="1621" t="s">
        <v>3</v>
      </c>
      <c r="C20" s="1620"/>
      <c r="D20" s="1621"/>
      <c r="E20" s="101"/>
      <c r="F20" s="101"/>
      <c r="G20" s="2695">
        <f t="shared" ref="G20:K20" si="5">SUM(G16:G19)</f>
        <v>0</v>
      </c>
      <c r="H20" s="100">
        <f t="shared" si="5"/>
        <v>0</v>
      </c>
      <c r="I20" s="100">
        <f t="shared" si="5"/>
        <v>0</v>
      </c>
      <c r="J20" s="2695">
        <f t="shared" si="5"/>
        <v>0</v>
      </c>
      <c r="K20" s="2695">
        <f t="shared" si="5"/>
        <v>0</v>
      </c>
      <c r="L20" s="100">
        <f>SUM(L16:L19)</f>
        <v>0</v>
      </c>
      <c r="M20" s="100">
        <f>SUM(M16:M19)</f>
        <v>0</v>
      </c>
      <c r="N20" s="100">
        <f>SUM(N16:N19)</f>
        <v>0</v>
      </c>
      <c r="O20" s="100"/>
      <c r="P20" s="100">
        <f>SUM(P16:P19)</f>
        <v>0</v>
      </c>
      <c r="Q20" s="1621"/>
      <c r="R20" s="2461"/>
    </row>
    <row r="21" spans="1:18" s="307" customFormat="1" ht="15" customHeight="1">
      <c r="A21" s="2460"/>
      <c r="B21" s="1621" t="s">
        <v>14</v>
      </c>
      <c r="C21" s="1620"/>
      <c r="D21" s="1621"/>
      <c r="E21" s="101"/>
      <c r="F21" s="101"/>
      <c r="G21" s="2695">
        <f>G14+G20</f>
        <v>0</v>
      </c>
      <c r="H21" s="100">
        <f t="shared" ref="H21:K21" si="6">H14+H20</f>
        <v>0</v>
      </c>
      <c r="I21" s="100">
        <f t="shared" si="6"/>
        <v>0</v>
      </c>
      <c r="J21" s="2695">
        <f t="shared" si="6"/>
        <v>0</v>
      </c>
      <c r="K21" s="2695">
        <f t="shared" si="6"/>
        <v>0</v>
      </c>
      <c r="L21" s="100">
        <f>L14+L20</f>
        <v>0</v>
      </c>
      <c r="M21" s="100">
        <f>M14+M20</f>
        <v>0</v>
      </c>
      <c r="N21" s="100">
        <f>N14+N20</f>
        <v>0</v>
      </c>
      <c r="O21" s="100"/>
      <c r="P21" s="100">
        <f>P14+P20</f>
        <v>0</v>
      </c>
      <c r="Q21" s="1621"/>
      <c r="R21" s="2461"/>
    </row>
    <row r="22" spans="1:18" s="307" customFormat="1" ht="15" customHeight="1">
      <c r="A22" s="2460" t="s">
        <v>1</v>
      </c>
      <c r="B22" s="1620"/>
      <c r="C22" s="1620"/>
      <c r="D22" s="1621"/>
      <c r="E22" s="101"/>
      <c r="F22" s="101"/>
      <c r="G22" s="101"/>
      <c r="H22" s="101"/>
      <c r="I22" s="101"/>
      <c r="J22" s="101"/>
      <c r="K22" s="101"/>
      <c r="L22" s="100"/>
      <c r="M22" s="100"/>
      <c r="N22" s="100"/>
      <c r="O22" s="100"/>
      <c r="P22" s="100"/>
      <c r="Q22" s="1621"/>
      <c r="R22" s="2461"/>
    </row>
    <row r="23" spans="1:18" s="307" customFormat="1" ht="15" customHeight="1">
      <c r="A23" s="2462">
        <v>1</v>
      </c>
      <c r="B23" s="1306"/>
      <c r="C23" s="1306"/>
      <c r="D23" s="1254"/>
      <c r="E23" s="102"/>
      <c r="F23" s="102"/>
      <c r="G23" s="2693"/>
      <c r="H23" s="511"/>
      <c r="I23" s="512">
        <f t="shared" ref="I23:I32" si="7">G23+H23</f>
        <v>0</v>
      </c>
      <c r="J23" s="2693"/>
      <c r="K23" s="2693"/>
      <c r="L23" s="512">
        <f t="shared" ref="L23:L32" si="8">G23+J23-K23</f>
        <v>0</v>
      </c>
      <c r="M23" s="511"/>
      <c r="N23" s="512">
        <f t="shared" ref="N23:N32" si="9">L23+M23</f>
        <v>0</v>
      </c>
      <c r="O23" s="68"/>
      <c r="P23" s="68"/>
      <c r="Q23" s="1254"/>
      <c r="R23" s="1393"/>
    </row>
    <row r="24" spans="1:18" s="307" customFormat="1" ht="15" customHeight="1">
      <c r="A24" s="2462">
        <v>2</v>
      </c>
      <c r="B24" s="1306"/>
      <c r="C24" s="1306"/>
      <c r="D24" s="1254"/>
      <c r="E24" s="102"/>
      <c r="F24" s="102"/>
      <c r="G24" s="2693"/>
      <c r="H24" s="511"/>
      <c r="I24" s="512">
        <f t="shared" si="7"/>
        <v>0</v>
      </c>
      <c r="J24" s="2693"/>
      <c r="K24" s="2693"/>
      <c r="L24" s="512">
        <f t="shared" si="8"/>
        <v>0</v>
      </c>
      <c r="M24" s="511"/>
      <c r="N24" s="512">
        <f t="shared" si="9"/>
        <v>0</v>
      </c>
      <c r="O24" s="68"/>
      <c r="P24" s="68"/>
      <c r="Q24" s="1254"/>
      <c r="R24" s="1393"/>
    </row>
    <row r="25" spans="1:18" s="307" customFormat="1" ht="15" customHeight="1">
      <c r="A25" s="2462">
        <v>3</v>
      </c>
      <c r="B25" s="1306"/>
      <c r="C25" s="1306"/>
      <c r="D25" s="1254"/>
      <c r="E25" s="102"/>
      <c r="F25" s="102"/>
      <c r="G25" s="2693"/>
      <c r="H25" s="511"/>
      <c r="I25" s="512">
        <f t="shared" si="7"/>
        <v>0</v>
      </c>
      <c r="J25" s="2693"/>
      <c r="K25" s="2693"/>
      <c r="L25" s="512">
        <f t="shared" si="8"/>
        <v>0</v>
      </c>
      <c r="M25" s="511"/>
      <c r="N25" s="512">
        <f t="shared" si="9"/>
        <v>0</v>
      </c>
      <c r="O25" s="68"/>
      <c r="P25" s="68"/>
      <c r="Q25" s="1254"/>
      <c r="R25" s="1393"/>
    </row>
    <row r="26" spans="1:18" s="307" customFormat="1" ht="15" customHeight="1">
      <c r="A26" s="2462">
        <v>4</v>
      </c>
      <c r="B26" s="1306"/>
      <c r="C26" s="1306"/>
      <c r="D26" s="1254"/>
      <c r="E26" s="102"/>
      <c r="F26" s="102"/>
      <c r="G26" s="2693"/>
      <c r="H26" s="511"/>
      <c r="I26" s="512">
        <f t="shared" si="7"/>
        <v>0</v>
      </c>
      <c r="J26" s="2693"/>
      <c r="K26" s="2693"/>
      <c r="L26" s="512">
        <f t="shared" si="8"/>
        <v>0</v>
      </c>
      <c r="M26" s="511"/>
      <c r="N26" s="512">
        <f t="shared" si="9"/>
        <v>0</v>
      </c>
      <c r="O26" s="68"/>
      <c r="P26" s="68"/>
      <c r="Q26" s="1254"/>
      <c r="R26" s="1393"/>
    </row>
    <row r="27" spans="1:18" s="307" customFormat="1" ht="15" customHeight="1">
      <c r="A27" s="2462">
        <v>5</v>
      </c>
      <c r="B27" s="1306"/>
      <c r="C27" s="1306"/>
      <c r="D27" s="1254"/>
      <c r="E27" s="102"/>
      <c r="F27" s="102"/>
      <c r="G27" s="2693"/>
      <c r="H27" s="511"/>
      <c r="I27" s="512">
        <f t="shared" si="7"/>
        <v>0</v>
      </c>
      <c r="J27" s="2693"/>
      <c r="K27" s="2693"/>
      <c r="L27" s="512">
        <f t="shared" si="8"/>
        <v>0</v>
      </c>
      <c r="M27" s="511"/>
      <c r="N27" s="512">
        <f t="shared" si="9"/>
        <v>0</v>
      </c>
      <c r="O27" s="68"/>
      <c r="P27" s="68"/>
      <c r="Q27" s="1254"/>
      <c r="R27" s="1393"/>
    </row>
    <row r="28" spans="1:18" s="307" customFormat="1" ht="15" customHeight="1">
      <c r="A28" s="2462">
        <v>6</v>
      </c>
      <c r="B28" s="1306"/>
      <c r="C28" s="1306"/>
      <c r="D28" s="1254"/>
      <c r="E28" s="102"/>
      <c r="F28" s="102"/>
      <c r="G28" s="2693"/>
      <c r="H28" s="511"/>
      <c r="I28" s="512">
        <f t="shared" si="7"/>
        <v>0</v>
      </c>
      <c r="J28" s="2693"/>
      <c r="K28" s="2693"/>
      <c r="L28" s="512">
        <f t="shared" si="8"/>
        <v>0</v>
      </c>
      <c r="M28" s="511"/>
      <c r="N28" s="512">
        <f t="shared" si="9"/>
        <v>0</v>
      </c>
      <c r="O28" s="68"/>
      <c r="P28" s="68"/>
      <c r="Q28" s="1254"/>
      <c r="R28" s="1393"/>
    </row>
    <row r="29" spans="1:18" s="311" customFormat="1" ht="15" customHeight="1">
      <c r="A29" s="2462">
        <v>7</v>
      </c>
      <c r="B29" s="1306"/>
      <c r="C29" s="1306"/>
      <c r="D29" s="1254"/>
      <c r="E29" s="102"/>
      <c r="F29" s="102"/>
      <c r="G29" s="2693"/>
      <c r="H29" s="511"/>
      <c r="I29" s="512">
        <f t="shared" si="7"/>
        <v>0</v>
      </c>
      <c r="J29" s="2693"/>
      <c r="K29" s="2693"/>
      <c r="L29" s="512">
        <f t="shared" si="8"/>
        <v>0</v>
      </c>
      <c r="M29" s="511"/>
      <c r="N29" s="512">
        <f t="shared" si="9"/>
        <v>0</v>
      </c>
      <c r="O29" s="68"/>
      <c r="P29" s="68"/>
      <c r="Q29" s="1254"/>
      <c r="R29" s="1393"/>
    </row>
    <row r="30" spans="1:18" s="311" customFormat="1" ht="15" customHeight="1">
      <c r="A30" s="2462">
        <v>8</v>
      </c>
      <c r="B30" s="1306"/>
      <c r="C30" s="1306"/>
      <c r="D30" s="1254"/>
      <c r="E30" s="102"/>
      <c r="F30" s="102"/>
      <c r="G30" s="2693"/>
      <c r="H30" s="511"/>
      <c r="I30" s="512">
        <f t="shared" si="7"/>
        <v>0</v>
      </c>
      <c r="J30" s="2693"/>
      <c r="K30" s="2693"/>
      <c r="L30" s="512">
        <f t="shared" si="8"/>
        <v>0</v>
      </c>
      <c r="M30" s="511"/>
      <c r="N30" s="512">
        <f t="shared" si="9"/>
        <v>0</v>
      </c>
      <c r="O30" s="68"/>
      <c r="P30" s="68"/>
      <c r="Q30" s="1254"/>
      <c r="R30" s="1393"/>
    </row>
    <row r="31" spans="1:18" s="311" customFormat="1" ht="15" customHeight="1">
      <c r="A31" s="2462">
        <v>9</v>
      </c>
      <c r="B31" s="1306"/>
      <c r="C31" s="1306"/>
      <c r="D31" s="1254"/>
      <c r="E31" s="102"/>
      <c r="F31" s="102"/>
      <c r="G31" s="2693"/>
      <c r="H31" s="511"/>
      <c r="I31" s="512">
        <f t="shared" si="7"/>
        <v>0</v>
      </c>
      <c r="J31" s="2693"/>
      <c r="K31" s="2693"/>
      <c r="L31" s="512">
        <f t="shared" si="8"/>
        <v>0</v>
      </c>
      <c r="M31" s="511"/>
      <c r="N31" s="512">
        <f t="shared" si="9"/>
        <v>0</v>
      </c>
      <c r="O31" s="68"/>
      <c r="P31" s="68"/>
      <c r="Q31" s="1254"/>
      <c r="R31" s="1393"/>
    </row>
    <row r="32" spans="1:18" s="311" customFormat="1" ht="15" customHeight="1">
      <c r="A32" s="2462">
        <v>10</v>
      </c>
      <c r="B32" s="1306"/>
      <c r="C32" s="1306"/>
      <c r="D32" s="1254"/>
      <c r="E32" s="102"/>
      <c r="F32" s="102"/>
      <c r="G32" s="2693"/>
      <c r="H32" s="511"/>
      <c r="I32" s="512">
        <f t="shared" si="7"/>
        <v>0</v>
      </c>
      <c r="J32" s="2693"/>
      <c r="K32" s="2693"/>
      <c r="L32" s="512">
        <f t="shared" si="8"/>
        <v>0</v>
      </c>
      <c r="M32" s="511"/>
      <c r="N32" s="512">
        <f t="shared" si="9"/>
        <v>0</v>
      </c>
      <c r="O32" s="68"/>
      <c r="P32" s="68"/>
      <c r="Q32" s="1254"/>
      <c r="R32" s="1393"/>
    </row>
    <row r="33" spans="1:18" s="311" customFormat="1" ht="15" customHeight="1">
      <c r="A33" s="2462"/>
      <c r="B33" s="1620"/>
      <c r="C33" s="1620"/>
      <c r="D33" s="1621"/>
      <c r="E33" s="101"/>
      <c r="F33" s="101"/>
      <c r="G33" s="2694"/>
      <c r="H33" s="101"/>
      <c r="I33" s="101"/>
      <c r="J33" s="2694"/>
      <c r="K33" s="2694"/>
      <c r="L33" s="100"/>
      <c r="M33" s="100"/>
      <c r="N33" s="100"/>
      <c r="O33" s="100"/>
      <c r="P33" s="100"/>
      <c r="Q33" s="1621"/>
      <c r="R33" s="2461"/>
    </row>
    <row r="34" spans="1:18" ht="15" customHeight="1">
      <c r="A34" s="2129"/>
      <c r="B34" s="2130" t="s">
        <v>13</v>
      </c>
      <c r="C34" s="1368"/>
      <c r="D34" s="1404"/>
      <c r="E34" s="98"/>
      <c r="F34" s="98"/>
      <c r="G34" s="2696">
        <f>SUM(G23:G33)</f>
        <v>0</v>
      </c>
      <c r="H34" s="69">
        <f t="shared" ref="H34:K34" si="10">SUM(H23:H33)</f>
        <v>0</v>
      </c>
      <c r="I34" s="69">
        <f>SUM(I23:I33)</f>
        <v>0</v>
      </c>
      <c r="J34" s="2696">
        <f t="shared" si="10"/>
        <v>0</v>
      </c>
      <c r="K34" s="2696">
        <f t="shared" si="10"/>
        <v>0</v>
      </c>
      <c r="L34" s="69">
        <f>SUM(L23:L33)</f>
        <v>0</v>
      </c>
      <c r="M34" s="69">
        <f>SUM(M23:M33)</f>
        <v>0</v>
      </c>
      <c r="N34" s="69">
        <f>SUM(N23:N33)</f>
        <v>0</v>
      </c>
      <c r="O34" s="69"/>
      <c r="P34" s="69">
        <f>SUM(P23:P33)</f>
        <v>0</v>
      </c>
      <c r="Q34" s="1404"/>
      <c r="R34" s="1492"/>
    </row>
    <row r="35" spans="1:18" ht="15" customHeight="1" thickBot="1">
      <c r="A35" s="2463"/>
      <c r="B35" s="1256" t="s">
        <v>220</v>
      </c>
      <c r="C35" s="2109"/>
      <c r="D35" s="2464"/>
      <c r="E35" s="53"/>
      <c r="F35" s="53"/>
      <c r="G35" s="2697">
        <f>G34+G21</f>
        <v>0</v>
      </c>
      <c r="H35" s="58">
        <f t="shared" ref="H35:L35" si="11">H34+H21</f>
        <v>0</v>
      </c>
      <c r="I35" s="58">
        <f t="shared" si="11"/>
        <v>0</v>
      </c>
      <c r="J35" s="2697">
        <f t="shared" si="11"/>
        <v>0</v>
      </c>
      <c r="K35" s="2697">
        <f t="shared" si="11"/>
        <v>0</v>
      </c>
      <c r="L35" s="58">
        <f t="shared" si="11"/>
        <v>0</v>
      </c>
      <c r="M35" s="58">
        <f>M34+M21</f>
        <v>0</v>
      </c>
      <c r="N35" s="58">
        <f>N34+N21</f>
        <v>0</v>
      </c>
      <c r="O35" s="58"/>
      <c r="P35" s="58">
        <f>P34+P21</f>
        <v>0</v>
      </c>
      <c r="Q35" s="2464"/>
      <c r="R35" s="1395"/>
    </row>
    <row r="36" spans="1:18" ht="15" customHeight="1">
      <c r="A36" s="322" t="s">
        <v>190</v>
      </c>
    </row>
    <row r="37" spans="1:18" ht="15" customHeight="1">
      <c r="A37" s="322" t="s">
        <v>246</v>
      </c>
    </row>
    <row r="38" spans="1:18" ht="15" customHeight="1">
      <c r="A38" s="322" t="s">
        <v>210</v>
      </c>
    </row>
    <row r="39" spans="1:18" ht="15" customHeight="1">
      <c r="A39" s="322" t="s">
        <v>318</v>
      </c>
    </row>
    <row r="40" spans="1:18" ht="15" customHeight="1">
      <c r="A40" s="322" t="s">
        <v>319</v>
      </c>
    </row>
  </sheetData>
  <sheetProtection insertRows="0" deleteRows="0" autoFilter="0"/>
  <phoneticPr fontId="5" type="noConversion"/>
  <dataValidations count="2">
    <dataValidation type="list" allowBlank="1" showInputMessage="1" showErrorMessage="1" sqref="D8:D33">
      <formula1>"银行承兑汇票,商业承兑汇票"</formula1>
    </dataValidation>
    <dataValidation type="list" allowBlank="1" showInputMessage="1" showErrorMessage="1" sqref="R8:R33">
      <formula1>"已背书但未到期,已转为应收账款,逾期未收回"</formula1>
    </dataValidation>
  </dataValidations>
  <printOptions horizontalCentered="1"/>
  <pageMargins left="0.31496062992125984" right="0.31496062992125984" top="0.74803149606299213" bottom="0.74803149606299213" header="0.31496062992125984" footer="0.31496062992125984"/>
  <pageSetup paperSize="9" scale="66" fitToHeight="0" orientation="landscape" blackAndWhite="1" verticalDpi="1200" r:id="rId1"/>
  <headerFooter alignWithMargins="0"/>
  <legacyDrawingHF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tabColor rgb="FF7030A0"/>
    <pageSetUpPr fitToPage="1"/>
  </sheetPr>
  <dimension ref="A1:AG38"/>
  <sheetViews>
    <sheetView showZeros="0" view="pageBreakPreview" zoomScaleSheetLayoutView="100" workbookViewId="0">
      <pane xSplit="3" ySplit="8" topLeftCell="H9" activePane="bottomRight" state="frozen"/>
      <selection activeCell="I9" sqref="I9"/>
      <selection pane="topRight" activeCell="I9" sqref="I9"/>
      <selection pane="bottomLeft" activeCell="I9" sqref="I9"/>
      <selection pane="bottomRight" activeCell="A7" sqref="A7:X30"/>
    </sheetView>
  </sheetViews>
  <sheetFormatPr defaultColWidth="9.140625" defaultRowHeight="12" customHeight="1"/>
  <cols>
    <col min="1" max="1" width="5.7109375" style="223" customWidth="1"/>
    <col min="2" max="2" width="23.85546875" style="223" bestFit="1" customWidth="1"/>
    <col min="3" max="12" width="10.5703125" style="223" customWidth="1"/>
    <col min="13" max="13" width="10.140625" style="223" customWidth="1"/>
    <col min="14" max="24" width="10.5703125" style="223" customWidth="1"/>
    <col min="25" max="25" width="10" style="223" customWidth="1"/>
    <col min="26" max="26" width="9.140625" style="223" customWidth="1"/>
    <col min="27" max="29" width="9.140625" style="223"/>
    <col min="30" max="32" width="14.85546875" style="223" bestFit="1" customWidth="1"/>
    <col min="33" max="16384" width="9.140625" style="223"/>
  </cols>
  <sheetData>
    <row r="1" spans="1:33" s="629" customFormat="1" ht="15" customHeight="1">
      <c r="A1" s="2691" t="str">
        <f>HYPERLINK("#负债表审定!A1","返回负债表审定")</f>
        <v>返回负债表审定</v>
      </c>
      <c r="B1" s="2692" t="str">
        <f>HYPERLINK("#负债表原报!A1","返回负债表原报")</f>
        <v>返回负债表原报</v>
      </c>
    </row>
    <row r="2" spans="1:33" s="593" customFormat="1" ht="30" customHeight="1">
      <c r="A2" s="547" t="s">
        <v>1307</v>
      </c>
      <c r="B2" s="547"/>
      <c r="C2" s="547"/>
      <c r="D2" s="547"/>
      <c r="E2" s="547"/>
      <c r="F2" s="547"/>
      <c r="G2" s="547"/>
      <c r="H2" s="547"/>
      <c r="I2" s="547"/>
      <c r="J2" s="547"/>
      <c r="K2" s="547"/>
      <c r="L2" s="547"/>
      <c r="M2" s="547"/>
      <c r="N2" s="547"/>
      <c r="O2" s="547"/>
      <c r="P2" s="547"/>
      <c r="Q2" s="547"/>
      <c r="R2" s="547"/>
      <c r="S2" s="547"/>
      <c r="T2" s="547"/>
      <c r="U2" s="547"/>
      <c r="V2" s="547"/>
      <c r="W2" s="547"/>
      <c r="X2" s="547"/>
    </row>
    <row r="3" spans="1:33" s="935" customFormat="1" ht="11.25">
      <c r="A3" s="943"/>
      <c r="B3" s="943"/>
      <c r="C3" s="943"/>
      <c r="D3" s="943"/>
      <c r="E3" s="943"/>
      <c r="F3" s="943"/>
      <c r="G3" s="943"/>
      <c r="H3" s="943"/>
      <c r="I3" s="943"/>
      <c r="J3" s="943"/>
      <c r="K3" s="943"/>
      <c r="L3" s="943"/>
      <c r="M3" s="1268"/>
      <c r="N3" s="1268"/>
      <c r="O3" s="1268"/>
      <c r="P3" s="1268"/>
      <c r="Q3" s="1268"/>
      <c r="R3" s="1268"/>
      <c r="S3" s="1268"/>
      <c r="T3" s="939"/>
      <c r="U3" s="1216"/>
      <c r="V3" s="939"/>
      <c r="W3" s="939"/>
      <c r="X3" s="944" t="str">
        <f>"单位："&amp;表头!$C$5</f>
        <v>单位：人民币元</v>
      </c>
    </row>
    <row r="4" spans="1:33" s="951" customFormat="1" ht="11.25">
      <c r="A4" s="945" t="str">
        <f>"客户："&amp;表头!C3</f>
        <v>客户：</v>
      </c>
      <c r="B4" s="1220"/>
      <c r="C4" s="1623"/>
      <c r="D4" s="1623"/>
      <c r="E4" s="1623"/>
      <c r="F4" s="1623"/>
      <c r="G4" s="1623"/>
      <c r="H4" s="1623"/>
      <c r="I4" s="1623"/>
      <c r="J4" s="1623"/>
      <c r="K4" s="1623"/>
      <c r="L4" s="948" t="str">
        <f>"编制人员："&amp;表头!$C$6</f>
        <v>编制人员：</v>
      </c>
      <c r="M4" s="1268"/>
      <c r="N4" s="1268"/>
      <c r="O4" s="948"/>
      <c r="P4" s="948"/>
      <c r="Q4" s="948"/>
      <c r="R4" s="948"/>
      <c r="S4" s="1268"/>
      <c r="T4" s="946"/>
      <c r="U4" s="946"/>
      <c r="V4" s="946"/>
      <c r="W4" s="950" t="s">
        <v>1460</v>
      </c>
      <c r="X4" s="950" t="s">
        <v>121</v>
      </c>
    </row>
    <row r="5" spans="1:33" s="951" customFormat="1" ht="11.25">
      <c r="A5" s="945" t="str">
        <f>"报表截止日："&amp;TEXT(表头!C4,"yyyy-mm-dd")</f>
        <v>报表截止日：2019-12-31</v>
      </c>
      <c r="B5" s="1220"/>
      <c r="C5" s="1220"/>
      <c r="D5" s="1220"/>
      <c r="E5" s="1220"/>
      <c r="F5" s="1220"/>
      <c r="G5" s="1220"/>
      <c r="H5" s="1220"/>
      <c r="I5" s="1220"/>
      <c r="J5" s="1220"/>
      <c r="K5" s="1220"/>
      <c r="L5" s="948" t="str">
        <f>"会计主管："&amp;表头!$C$7</f>
        <v>会计主管：</v>
      </c>
      <c r="M5" s="1268"/>
      <c r="N5" s="1268"/>
      <c r="O5" s="948"/>
      <c r="P5" s="948"/>
      <c r="Q5" s="948"/>
      <c r="R5" s="948"/>
      <c r="S5" s="1268"/>
      <c r="T5" s="946"/>
      <c r="U5" s="946"/>
      <c r="V5" s="946"/>
      <c r="W5" s="950" t="s">
        <v>1461</v>
      </c>
      <c r="X5" s="950"/>
    </row>
    <row r="6" spans="1:33" s="962" customFormat="1" ht="11.45" customHeight="1" thickBot="1">
      <c r="A6" s="1301"/>
      <c r="B6" s="1301"/>
      <c r="C6" s="1301"/>
      <c r="D6" s="1301"/>
      <c r="E6" s="1301"/>
      <c r="F6" s="1301"/>
      <c r="G6" s="1301"/>
      <c r="H6" s="1301"/>
      <c r="I6" s="1301"/>
      <c r="J6" s="1301"/>
      <c r="K6" s="1301"/>
      <c r="L6" s="1301"/>
      <c r="M6" s="1301"/>
      <c r="N6" s="1301"/>
      <c r="O6" s="1301"/>
      <c r="P6" s="1301"/>
      <c r="Q6" s="1301"/>
      <c r="R6" s="1301"/>
      <c r="S6" s="1301"/>
      <c r="T6" s="1301"/>
      <c r="U6" s="1301"/>
      <c r="V6" s="1301"/>
      <c r="W6" s="961"/>
      <c r="X6" s="961"/>
    </row>
    <row r="7" spans="1:33" s="935" customFormat="1" ht="11.25">
      <c r="A7" s="3052" t="s">
        <v>398</v>
      </c>
      <c r="B7" s="3050" t="s">
        <v>1595</v>
      </c>
      <c r="C7" s="3050" t="s">
        <v>1798</v>
      </c>
      <c r="D7" s="3050" t="s">
        <v>1298</v>
      </c>
      <c r="E7" s="3050" t="s">
        <v>1304</v>
      </c>
      <c r="F7" s="3050" t="s">
        <v>2063</v>
      </c>
      <c r="G7" s="3050"/>
      <c r="H7" s="3050" t="s">
        <v>2062</v>
      </c>
      <c r="I7" s="3048" t="s">
        <v>830</v>
      </c>
      <c r="J7" s="3048"/>
      <c r="K7" s="3048"/>
      <c r="L7" s="3048"/>
      <c r="M7" s="3050" t="s">
        <v>1305</v>
      </c>
      <c r="N7" s="3050" t="s">
        <v>1306</v>
      </c>
      <c r="O7" s="3050" t="s">
        <v>1421</v>
      </c>
      <c r="P7" s="3050" t="s">
        <v>827</v>
      </c>
      <c r="Q7" s="3050"/>
      <c r="R7" s="3050" t="s">
        <v>2064</v>
      </c>
      <c r="S7" s="3048" t="s">
        <v>828</v>
      </c>
      <c r="T7" s="3048"/>
      <c r="U7" s="3048"/>
      <c r="V7" s="3048"/>
      <c r="W7" s="3048" t="s">
        <v>837</v>
      </c>
      <c r="X7" s="3049"/>
      <c r="Z7" s="616" t="s">
        <v>2199</v>
      </c>
      <c r="AA7" s="616"/>
      <c r="AB7" s="616"/>
    </row>
    <row r="8" spans="1:33" s="935" customFormat="1" ht="22.5">
      <c r="A8" s="3053"/>
      <c r="B8" s="3051"/>
      <c r="C8" s="3051"/>
      <c r="D8" s="3051"/>
      <c r="E8" s="3051"/>
      <c r="F8" s="2128" t="s">
        <v>826</v>
      </c>
      <c r="G8" s="2128" t="s">
        <v>825</v>
      </c>
      <c r="H8" s="3051"/>
      <c r="I8" s="2133" t="s">
        <v>831</v>
      </c>
      <c r="J8" s="2133" t="s">
        <v>12</v>
      </c>
      <c r="K8" s="2133" t="s">
        <v>11</v>
      </c>
      <c r="L8" s="2133" t="s">
        <v>832</v>
      </c>
      <c r="M8" s="3051"/>
      <c r="N8" s="3051"/>
      <c r="O8" s="3051"/>
      <c r="P8" s="2128" t="s">
        <v>826</v>
      </c>
      <c r="Q8" s="2128" t="s">
        <v>825</v>
      </c>
      <c r="R8" s="3051"/>
      <c r="S8" s="2133" t="s">
        <v>831</v>
      </c>
      <c r="T8" s="2133" t="s">
        <v>12</v>
      </c>
      <c r="U8" s="2133" t="s">
        <v>11</v>
      </c>
      <c r="V8" s="2133" t="s">
        <v>832</v>
      </c>
      <c r="W8" s="2128" t="s">
        <v>836</v>
      </c>
      <c r="X8" s="2387" t="s">
        <v>835</v>
      </c>
      <c r="Y8" s="517" t="s">
        <v>2194</v>
      </c>
      <c r="Z8" s="661" t="s">
        <v>12</v>
      </c>
      <c r="AA8" s="661" t="s">
        <v>11</v>
      </c>
      <c r="AB8" s="661" t="s">
        <v>2623</v>
      </c>
      <c r="AD8" s="616" t="s">
        <v>2628</v>
      </c>
      <c r="AE8" s="616" t="s">
        <v>2629</v>
      </c>
      <c r="AF8" s="616" t="s">
        <v>2630</v>
      </c>
      <c r="AG8" s="616" t="s">
        <v>2631</v>
      </c>
    </row>
    <row r="9" spans="1:33" s="602" customFormat="1" ht="15" customHeight="1">
      <c r="A9" s="1968">
        <v>1</v>
      </c>
      <c r="B9" s="728"/>
      <c r="C9" s="728"/>
      <c r="D9" s="1224"/>
      <c r="E9" s="1275"/>
      <c r="F9" s="1279">
        <f>IF(E9&gt;0,0,-E9)</f>
        <v>0</v>
      </c>
      <c r="G9" s="1280"/>
      <c r="H9" s="1279">
        <f>E9+F9+G9</f>
        <v>0</v>
      </c>
      <c r="I9" s="1278"/>
      <c r="J9" s="1278"/>
      <c r="K9" s="1278"/>
      <c r="L9" s="1278"/>
      <c r="M9" s="1278"/>
      <c r="N9" s="1278"/>
      <c r="O9" s="1279">
        <f>E9+N9-M9</f>
        <v>0</v>
      </c>
      <c r="P9" s="1279">
        <f>IF(O9&gt;0,0,-O9)</f>
        <v>0</v>
      </c>
      <c r="Q9" s="1280"/>
      <c r="R9" s="1279">
        <f>O9+P9+Q9</f>
        <v>0</v>
      </c>
      <c r="S9" s="1282"/>
      <c r="T9" s="1282"/>
      <c r="U9" s="1282"/>
      <c r="V9" s="1282"/>
      <c r="W9" s="1471"/>
      <c r="X9" s="2465"/>
      <c r="Y9" s="224">
        <f>SUM(S9:V9)-R9</f>
        <v>0</v>
      </c>
      <c r="Z9" s="602" t="b">
        <f>IF(T9&lt;=I9,TRUE,FALSE)</f>
        <v>1</v>
      </c>
      <c r="AA9" s="602" t="b">
        <f t="shared" ref="AA9" si="0">IF(U9&lt;=J9,TRUE,FALSE)</f>
        <v>1</v>
      </c>
      <c r="AB9" s="602" t="b">
        <f>IF(V9&lt;=L9+K9,TRUE,FALSE)</f>
        <v>1</v>
      </c>
      <c r="AD9" s="2721">
        <f>E9-I9-J9-K9-L9</f>
        <v>0</v>
      </c>
      <c r="AE9" s="2721">
        <f>H9-I9-J9-K9-L9</f>
        <v>0</v>
      </c>
      <c r="AF9" s="2721">
        <f>O9-S9-T9-U9-V9</f>
        <v>0</v>
      </c>
      <c r="AG9" s="2721">
        <f>R9-S9-T9-U9-V9</f>
        <v>0</v>
      </c>
    </row>
    <row r="10" spans="1:33" s="602" customFormat="1" ht="15" customHeight="1">
      <c r="A10" s="1968">
        <v>2</v>
      </c>
      <c r="B10" s="728"/>
      <c r="C10" s="728"/>
      <c r="D10" s="1224"/>
      <c r="E10" s="1275"/>
      <c r="F10" s="1279">
        <f t="shared" ref="F10:F28" si="1">IF(E10&gt;0,0,-E10)</f>
        <v>0</v>
      </c>
      <c r="G10" s="1280"/>
      <c r="H10" s="1279">
        <f t="shared" ref="H10:H28" si="2">E10+F10+G10</f>
        <v>0</v>
      </c>
      <c r="I10" s="1278"/>
      <c r="J10" s="1278"/>
      <c r="K10" s="1278"/>
      <c r="L10" s="1278"/>
      <c r="M10" s="1278"/>
      <c r="N10" s="1278"/>
      <c r="O10" s="1279">
        <f t="shared" ref="O10:O28" si="3">E10+N10-M10</f>
        <v>0</v>
      </c>
      <c r="P10" s="1279">
        <f t="shared" ref="P10:P28" si="4">IF(O10&gt;0,0,-O10)</f>
        <v>0</v>
      </c>
      <c r="Q10" s="1280"/>
      <c r="R10" s="1279">
        <f t="shared" ref="R10:R28" si="5">O10+P10+Q10</f>
        <v>0</v>
      </c>
      <c r="S10" s="1282"/>
      <c r="T10" s="1282"/>
      <c r="U10" s="1282"/>
      <c r="V10" s="1282"/>
      <c r="W10" s="1471"/>
      <c r="X10" s="2465"/>
      <c r="Y10" s="224">
        <f t="shared" ref="Y10:Y27" si="6">SUM(S10:V10)-R10</f>
        <v>0</v>
      </c>
      <c r="Z10" s="602" t="b">
        <f t="shared" ref="Z10:Z28" si="7">IF(T10&lt;=I10,TRUE,FALSE)</f>
        <v>1</v>
      </c>
      <c r="AA10" s="602" t="b">
        <f t="shared" ref="AA10:AA28" si="8">IF(U10&lt;=J10,TRUE,FALSE)</f>
        <v>1</v>
      </c>
      <c r="AB10" s="602" t="b">
        <f t="shared" ref="AB10:AB28" si="9">IF(V10&lt;=L10+K10,TRUE,FALSE)</f>
        <v>1</v>
      </c>
      <c r="AD10" s="2721">
        <f t="shared" ref="AD10:AD30" si="10">E10-I10-J10-K10-L10</f>
        <v>0</v>
      </c>
      <c r="AE10" s="2721">
        <f t="shared" ref="AE10:AE30" si="11">H10-I10-J10-K10-L10</f>
        <v>0</v>
      </c>
      <c r="AF10" s="2721">
        <f t="shared" ref="AF10:AF30" si="12">O10-S10-T10-U10-V10</f>
        <v>0</v>
      </c>
      <c r="AG10" s="2721">
        <f t="shared" ref="AG10:AG30" si="13">R10-S10-T10-U10-V10</f>
        <v>0</v>
      </c>
    </row>
    <row r="11" spans="1:33" s="602" customFormat="1" ht="15" customHeight="1">
      <c r="A11" s="1968">
        <v>3</v>
      </c>
      <c r="B11" s="728"/>
      <c r="C11" s="728"/>
      <c r="D11" s="1224"/>
      <c r="E11" s="1275"/>
      <c r="F11" s="1279">
        <f t="shared" si="1"/>
        <v>0</v>
      </c>
      <c r="G11" s="1280"/>
      <c r="H11" s="1279">
        <f t="shared" si="2"/>
        <v>0</v>
      </c>
      <c r="I11" s="1278"/>
      <c r="J11" s="1278"/>
      <c r="K11" s="1278"/>
      <c r="L11" s="1278"/>
      <c r="M11" s="1278"/>
      <c r="N11" s="1278"/>
      <c r="O11" s="1279">
        <f t="shared" si="3"/>
        <v>0</v>
      </c>
      <c r="P11" s="1279">
        <f t="shared" si="4"/>
        <v>0</v>
      </c>
      <c r="Q11" s="1280"/>
      <c r="R11" s="1279">
        <f t="shared" si="5"/>
        <v>0</v>
      </c>
      <c r="S11" s="1282"/>
      <c r="T11" s="1282"/>
      <c r="U11" s="1282"/>
      <c r="V11" s="1282"/>
      <c r="W11" s="1471"/>
      <c r="X11" s="2465"/>
      <c r="Y11" s="224">
        <f t="shared" si="6"/>
        <v>0</v>
      </c>
      <c r="Z11" s="602" t="b">
        <f t="shared" si="7"/>
        <v>1</v>
      </c>
      <c r="AA11" s="602" t="b">
        <f t="shared" si="8"/>
        <v>1</v>
      </c>
      <c r="AB11" s="602" t="b">
        <f t="shared" si="9"/>
        <v>1</v>
      </c>
      <c r="AD11" s="2721">
        <f t="shared" si="10"/>
        <v>0</v>
      </c>
      <c r="AE11" s="2721">
        <f t="shared" si="11"/>
        <v>0</v>
      </c>
      <c r="AF11" s="2721">
        <f t="shared" si="12"/>
        <v>0</v>
      </c>
      <c r="AG11" s="2721">
        <f t="shared" si="13"/>
        <v>0</v>
      </c>
    </row>
    <row r="12" spans="1:33" s="602" customFormat="1" ht="15" customHeight="1">
      <c r="A12" s="1968">
        <v>4</v>
      </c>
      <c r="B12" s="728"/>
      <c r="C12" s="728"/>
      <c r="D12" s="1224"/>
      <c r="E12" s="1275"/>
      <c r="F12" s="1279">
        <f t="shared" si="1"/>
        <v>0</v>
      </c>
      <c r="G12" s="1280"/>
      <c r="H12" s="1279">
        <f t="shared" si="2"/>
        <v>0</v>
      </c>
      <c r="I12" s="1278"/>
      <c r="J12" s="1278"/>
      <c r="K12" s="1278"/>
      <c r="L12" s="1278"/>
      <c r="M12" s="1278"/>
      <c r="N12" s="1278"/>
      <c r="O12" s="1279">
        <f t="shared" si="3"/>
        <v>0</v>
      </c>
      <c r="P12" s="1279">
        <f t="shared" si="4"/>
        <v>0</v>
      </c>
      <c r="Q12" s="1280"/>
      <c r="R12" s="1279">
        <f t="shared" si="5"/>
        <v>0</v>
      </c>
      <c r="S12" s="1282"/>
      <c r="T12" s="1282"/>
      <c r="U12" s="1282"/>
      <c r="V12" s="1282"/>
      <c r="W12" s="1471"/>
      <c r="X12" s="2465"/>
      <c r="Y12" s="224">
        <f t="shared" si="6"/>
        <v>0</v>
      </c>
      <c r="Z12" s="602" t="b">
        <f t="shared" si="7"/>
        <v>1</v>
      </c>
      <c r="AA12" s="602" t="b">
        <f t="shared" si="8"/>
        <v>1</v>
      </c>
      <c r="AB12" s="602" t="b">
        <f t="shared" si="9"/>
        <v>1</v>
      </c>
      <c r="AD12" s="2721">
        <f t="shared" si="10"/>
        <v>0</v>
      </c>
      <c r="AE12" s="2721">
        <f t="shared" si="11"/>
        <v>0</v>
      </c>
      <c r="AF12" s="2721">
        <f t="shared" si="12"/>
        <v>0</v>
      </c>
      <c r="AG12" s="2721">
        <f t="shared" si="13"/>
        <v>0</v>
      </c>
    </row>
    <row r="13" spans="1:33" s="602" customFormat="1" ht="15" customHeight="1">
      <c r="A13" s="1968">
        <v>5</v>
      </c>
      <c r="B13" s="728"/>
      <c r="C13" s="728"/>
      <c r="D13" s="1224"/>
      <c r="E13" s="1275"/>
      <c r="F13" s="1279">
        <f t="shared" si="1"/>
        <v>0</v>
      </c>
      <c r="G13" s="1280"/>
      <c r="H13" s="1279">
        <f t="shared" si="2"/>
        <v>0</v>
      </c>
      <c r="I13" s="1278"/>
      <c r="J13" s="1278"/>
      <c r="K13" s="1278"/>
      <c r="L13" s="1278"/>
      <c r="M13" s="1278"/>
      <c r="N13" s="1278"/>
      <c r="O13" s="1279">
        <f t="shared" si="3"/>
        <v>0</v>
      </c>
      <c r="P13" s="1279">
        <f t="shared" si="4"/>
        <v>0</v>
      </c>
      <c r="Q13" s="1280"/>
      <c r="R13" s="1279">
        <f t="shared" si="5"/>
        <v>0</v>
      </c>
      <c r="S13" s="1282"/>
      <c r="T13" s="1282"/>
      <c r="U13" s="1282"/>
      <c r="V13" s="1282"/>
      <c r="W13" s="1471"/>
      <c r="X13" s="2465"/>
      <c r="Y13" s="224">
        <f t="shared" si="6"/>
        <v>0</v>
      </c>
      <c r="Z13" s="602" t="b">
        <f t="shared" si="7"/>
        <v>1</v>
      </c>
      <c r="AA13" s="602" t="b">
        <f t="shared" si="8"/>
        <v>1</v>
      </c>
      <c r="AB13" s="602" t="b">
        <f t="shared" si="9"/>
        <v>1</v>
      </c>
      <c r="AD13" s="2721">
        <f t="shared" si="10"/>
        <v>0</v>
      </c>
      <c r="AE13" s="2721">
        <f t="shared" si="11"/>
        <v>0</v>
      </c>
      <c r="AF13" s="2721">
        <f t="shared" si="12"/>
        <v>0</v>
      </c>
      <c r="AG13" s="2721">
        <f t="shared" si="13"/>
        <v>0</v>
      </c>
    </row>
    <row r="14" spans="1:33" s="602" customFormat="1" ht="15" customHeight="1">
      <c r="A14" s="1968">
        <v>6</v>
      </c>
      <c r="B14" s="728"/>
      <c r="C14" s="728"/>
      <c r="D14" s="1224"/>
      <c r="E14" s="1275"/>
      <c r="F14" s="1279">
        <f t="shared" si="1"/>
        <v>0</v>
      </c>
      <c r="G14" s="1280"/>
      <c r="H14" s="1279">
        <f t="shared" si="2"/>
        <v>0</v>
      </c>
      <c r="I14" s="1278"/>
      <c r="J14" s="1278"/>
      <c r="K14" s="1278"/>
      <c r="L14" s="1278"/>
      <c r="M14" s="1278"/>
      <c r="N14" s="1278"/>
      <c r="O14" s="1279">
        <f t="shared" si="3"/>
        <v>0</v>
      </c>
      <c r="P14" s="1279">
        <f t="shared" si="4"/>
        <v>0</v>
      </c>
      <c r="Q14" s="1280"/>
      <c r="R14" s="1279">
        <f t="shared" si="5"/>
        <v>0</v>
      </c>
      <c r="S14" s="1282"/>
      <c r="T14" s="1282"/>
      <c r="U14" s="1282"/>
      <c r="V14" s="1282"/>
      <c r="W14" s="1471"/>
      <c r="X14" s="2465"/>
      <c r="Y14" s="224">
        <f t="shared" si="6"/>
        <v>0</v>
      </c>
      <c r="Z14" s="602" t="b">
        <f t="shared" si="7"/>
        <v>1</v>
      </c>
      <c r="AA14" s="602" t="b">
        <f t="shared" si="8"/>
        <v>1</v>
      </c>
      <c r="AB14" s="602" t="b">
        <f t="shared" si="9"/>
        <v>1</v>
      </c>
      <c r="AD14" s="2721">
        <f t="shared" si="10"/>
        <v>0</v>
      </c>
      <c r="AE14" s="2721">
        <f t="shared" si="11"/>
        <v>0</v>
      </c>
      <c r="AF14" s="2721">
        <f t="shared" si="12"/>
        <v>0</v>
      </c>
      <c r="AG14" s="2721">
        <f t="shared" si="13"/>
        <v>0</v>
      </c>
    </row>
    <row r="15" spans="1:33" s="602" customFormat="1" ht="15" customHeight="1">
      <c r="A15" s="1968">
        <v>7</v>
      </c>
      <c r="B15" s="728"/>
      <c r="C15" s="728"/>
      <c r="D15" s="1224"/>
      <c r="E15" s="1275"/>
      <c r="F15" s="1279">
        <f t="shared" si="1"/>
        <v>0</v>
      </c>
      <c r="G15" s="1280"/>
      <c r="H15" s="1279">
        <f t="shared" si="2"/>
        <v>0</v>
      </c>
      <c r="I15" s="1278"/>
      <c r="J15" s="1278"/>
      <c r="K15" s="1278"/>
      <c r="L15" s="1278"/>
      <c r="M15" s="1278"/>
      <c r="N15" s="1278"/>
      <c r="O15" s="1279">
        <f t="shared" si="3"/>
        <v>0</v>
      </c>
      <c r="P15" s="1279">
        <f t="shared" si="4"/>
        <v>0</v>
      </c>
      <c r="Q15" s="1280"/>
      <c r="R15" s="1279">
        <f t="shared" si="5"/>
        <v>0</v>
      </c>
      <c r="S15" s="1282"/>
      <c r="T15" s="1282"/>
      <c r="U15" s="1282"/>
      <c r="V15" s="1282"/>
      <c r="W15" s="1471"/>
      <c r="X15" s="2465"/>
      <c r="Y15" s="224">
        <f t="shared" si="6"/>
        <v>0</v>
      </c>
      <c r="Z15" s="602" t="b">
        <f t="shared" si="7"/>
        <v>1</v>
      </c>
      <c r="AA15" s="602" t="b">
        <f t="shared" si="8"/>
        <v>1</v>
      </c>
      <c r="AB15" s="602" t="b">
        <f t="shared" si="9"/>
        <v>1</v>
      </c>
      <c r="AD15" s="2721">
        <f t="shared" si="10"/>
        <v>0</v>
      </c>
      <c r="AE15" s="2721">
        <f t="shared" si="11"/>
        <v>0</v>
      </c>
      <c r="AF15" s="2721">
        <f t="shared" si="12"/>
        <v>0</v>
      </c>
      <c r="AG15" s="2721">
        <f t="shared" si="13"/>
        <v>0</v>
      </c>
    </row>
    <row r="16" spans="1:33" s="602" customFormat="1" ht="15" customHeight="1">
      <c r="A16" s="1968">
        <v>8</v>
      </c>
      <c r="B16" s="728"/>
      <c r="C16" s="728"/>
      <c r="D16" s="1224"/>
      <c r="E16" s="1275"/>
      <c r="F16" s="1279">
        <f t="shared" si="1"/>
        <v>0</v>
      </c>
      <c r="G16" s="1280"/>
      <c r="H16" s="1279">
        <f t="shared" si="2"/>
        <v>0</v>
      </c>
      <c r="I16" s="1278"/>
      <c r="J16" s="1278"/>
      <c r="K16" s="1278"/>
      <c r="L16" s="1278"/>
      <c r="M16" s="1278"/>
      <c r="N16" s="1278"/>
      <c r="O16" s="1279">
        <f t="shared" si="3"/>
        <v>0</v>
      </c>
      <c r="P16" s="1279">
        <f t="shared" si="4"/>
        <v>0</v>
      </c>
      <c r="Q16" s="1280"/>
      <c r="R16" s="1279">
        <f t="shared" si="5"/>
        <v>0</v>
      </c>
      <c r="S16" s="1282"/>
      <c r="T16" s="1282"/>
      <c r="U16" s="1282"/>
      <c r="V16" s="1282"/>
      <c r="W16" s="1471"/>
      <c r="X16" s="2465"/>
      <c r="Y16" s="224">
        <f t="shared" si="6"/>
        <v>0</v>
      </c>
      <c r="Z16" s="602" t="b">
        <f t="shared" si="7"/>
        <v>1</v>
      </c>
      <c r="AA16" s="602" t="b">
        <f t="shared" si="8"/>
        <v>1</v>
      </c>
      <c r="AB16" s="602" t="b">
        <f t="shared" si="9"/>
        <v>1</v>
      </c>
      <c r="AD16" s="2721">
        <f t="shared" si="10"/>
        <v>0</v>
      </c>
      <c r="AE16" s="2721">
        <f t="shared" si="11"/>
        <v>0</v>
      </c>
      <c r="AF16" s="2721">
        <f t="shared" si="12"/>
        <v>0</v>
      </c>
      <c r="AG16" s="2721">
        <f t="shared" si="13"/>
        <v>0</v>
      </c>
    </row>
    <row r="17" spans="1:33" s="602" customFormat="1" ht="15" customHeight="1">
      <c r="A17" s="1968">
        <v>9</v>
      </c>
      <c r="B17" s="728"/>
      <c r="C17" s="728"/>
      <c r="D17" s="1224"/>
      <c r="E17" s="1275"/>
      <c r="F17" s="1279">
        <f t="shared" si="1"/>
        <v>0</v>
      </c>
      <c r="G17" s="1280"/>
      <c r="H17" s="1279">
        <f t="shared" si="2"/>
        <v>0</v>
      </c>
      <c r="I17" s="1278"/>
      <c r="J17" s="1278"/>
      <c r="K17" s="1278"/>
      <c r="L17" s="1278"/>
      <c r="M17" s="1278"/>
      <c r="N17" s="1278"/>
      <c r="O17" s="1279">
        <f t="shared" si="3"/>
        <v>0</v>
      </c>
      <c r="P17" s="1279">
        <f t="shared" si="4"/>
        <v>0</v>
      </c>
      <c r="Q17" s="1280"/>
      <c r="R17" s="1279">
        <f t="shared" si="5"/>
        <v>0</v>
      </c>
      <c r="S17" s="1282"/>
      <c r="T17" s="1282"/>
      <c r="U17" s="1282"/>
      <c r="V17" s="1282"/>
      <c r="W17" s="1471"/>
      <c r="X17" s="2465"/>
      <c r="Y17" s="224">
        <f t="shared" si="6"/>
        <v>0</v>
      </c>
      <c r="Z17" s="602" t="b">
        <f t="shared" si="7"/>
        <v>1</v>
      </c>
      <c r="AA17" s="602" t="b">
        <f t="shared" si="8"/>
        <v>1</v>
      </c>
      <c r="AB17" s="602" t="b">
        <f t="shared" si="9"/>
        <v>1</v>
      </c>
      <c r="AD17" s="2721">
        <f t="shared" si="10"/>
        <v>0</v>
      </c>
      <c r="AE17" s="2721">
        <f t="shared" si="11"/>
        <v>0</v>
      </c>
      <c r="AF17" s="2721">
        <f t="shared" si="12"/>
        <v>0</v>
      </c>
      <c r="AG17" s="2721">
        <f t="shared" si="13"/>
        <v>0</v>
      </c>
    </row>
    <row r="18" spans="1:33" s="602" customFormat="1" ht="15" customHeight="1">
      <c r="A18" s="1968">
        <v>10</v>
      </c>
      <c r="B18" s="728"/>
      <c r="C18" s="728"/>
      <c r="D18" s="1224"/>
      <c r="E18" s="1275"/>
      <c r="F18" s="1279">
        <f t="shared" si="1"/>
        <v>0</v>
      </c>
      <c r="G18" s="1280"/>
      <c r="H18" s="1279">
        <f t="shared" si="2"/>
        <v>0</v>
      </c>
      <c r="I18" s="1278"/>
      <c r="J18" s="1278"/>
      <c r="K18" s="1278"/>
      <c r="L18" s="1278"/>
      <c r="M18" s="1278"/>
      <c r="N18" s="1278"/>
      <c r="O18" s="1279">
        <f t="shared" si="3"/>
        <v>0</v>
      </c>
      <c r="P18" s="1279">
        <f t="shared" si="4"/>
        <v>0</v>
      </c>
      <c r="Q18" s="1280"/>
      <c r="R18" s="1279">
        <f t="shared" si="5"/>
        <v>0</v>
      </c>
      <c r="S18" s="1282"/>
      <c r="T18" s="1282"/>
      <c r="U18" s="1282"/>
      <c r="V18" s="1282"/>
      <c r="W18" s="1471"/>
      <c r="X18" s="2465"/>
      <c r="Y18" s="224">
        <f t="shared" si="6"/>
        <v>0</v>
      </c>
      <c r="Z18" s="602" t="b">
        <f t="shared" si="7"/>
        <v>1</v>
      </c>
      <c r="AA18" s="602" t="b">
        <f t="shared" si="8"/>
        <v>1</v>
      </c>
      <c r="AB18" s="602" t="b">
        <f t="shared" si="9"/>
        <v>1</v>
      </c>
      <c r="AD18" s="2721">
        <f t="shared" si="10"/>
        <v>0</v>
      </c>
      <c r="AE18" s="2721">
        <f t="shared" si="11"/>
        <v>0</v>
      </c>
      <c r="AF18" s="2721">
        <f t="shared" si="12"/>
        <v>0</v>
      </c>
      <c r="AG18" s="2721">
        <f t="shared" si="13"/>
        <v>0</v>
      </c>
    </row>
    <row r="19" spans="1:33" s="602" customFormat="1" ht="15" customHeight="1">
      <c r="A19" s="1968">
        <v>11</v>
      </c>
      <c r="B19" s="728"/>
      <c r="C19" s="728"/>
      <c r="D19" s="1224"/>
      <c r="E19" s="1275"/>
      <c r="F19" s="1279">
        <f t="shared" si="1"/>
        <v>0</v>
      </c>
      <c r="G19" s="1280"/>
      <c r="H19" s="1279">
        <f t="shared" si="2"/>
        <v>0</v>
      </c>
      <c r="I19" s="1278"/>
      <c r="J19" s="1278"/>
      <c r="K19" s="1278"/>
      <c r="L19" s="1278"/>
      <c r="M19" s="1278"/>
      <c r="N19" s="1278"/>
      <c r="O19" s="1279">
        <f t="shared" si="3"/>
        <v>0</v>
      </c>
      <c r="P19" s="1279">
        <f t="shared" si="4"/>
        <v>0</v>
      </c>
      <c r="Q19" s="1280"/>
      <c r="R19" s="1279">
        <f t="shared" si="5"/>
        <v>0</v>
      </c>
      <c r="S19" s="1282"/>
      <c r="T19" s="1282"/>
      <c r="U19" s="1282"/>
      <c r="V19" s="1282"/>
      <c r="W19" s="1471"/>
      <c r="X19" s="2465"/>
      <c r="Y19" s="224">
        <f t="shared" si="6"/>
        <v>0</v>
      </c>
      <c r="Z19" s="602" t="b">
        <f t="shared" si="7"/>
        <v>1</v>
      </c>
      <c r="AA19" s="602" t="b">
        <f t="shared" si="8"/>
        <v>1</v>
      </c>
      <c r="AB19" s="602" t="b">
        <f t="shared" si="9"/>
        <v>1</v>
      </c>
      <c r="AD19" s="2721">
        <f t="shared" si="10"/>
        <v>0</v>
      </c>
      <c r="AE19" s="2721">
        <f t="shared" si="11"/>
        <v>0</v>
      </c>
      <c r="AF19" s="2721">
        <f t="shared" si="12"/>
        <v>0</v>
      </c>
      <c r="AG19" s="2721">
        <f t="shared" si="13"/>
        <v>0</v>
      </c>
    </row>
    <row r="20" spans="1:33" s="602" customFormat="1" ht="15" customHeight="1">
      <c r="A20" s="1968">
        <v>12</v>
      </c>
      <c r="B20" s="728"/>
      <c r="C20" s="728"/>
      <c r="D20" s="1224"/>
      <c r="E20" s="1275"/>
      <c r="F20" s="1279">
        <f t="shared" si="1"/>
        <v>0</v>
      </c>
      <c r="G20" s="1280"/>
      <c r="H20" s="1279">
        <f t="shared" si="2"/>
        <v>0</v>
      </c>
      <c r="I20" s="1278"/>
      <c r="J20" s="1278"/>
      <c r="K20" s="1278"/>
      <c r="L20" s="1278"/>
      <c r="M20" s="1278"/>
      <c r="N20" s="1278"/>
      <c r="O20" s="1279">
        <f t="shared" si="3"/>
        <v>0</v>
      </c>
      <c r="P20" s="1279">
        <f t="shared" si="4"/>
        <v>0</v>
      </c>
      <c r="Q20" s="1280"/>
      <c r="R20" s="1279">
        <f t="shared" si="5"/>
        <v>0</v>
      </c>
      <c r="S20" s="1282"/>
      <c r="T20" s="1282"/>
      <c r="U20" s="1282"/>
      <c r="V20" s="1282"/>
      <c r="W20" s="1471"/>
      <c r="X20" s="2465"/>
      <c r="Y20" s="224">
        <f t="shared" si="6"/>
        <v>0</v>
      </c>
      <c r="Z20" s="602" t="b">
        <f t="shared" si="7"/>
        <v>1</v>
      </c>
      <c r="AA20" s="602" t="b">
        <f t="shared" si="8"/>
        <v>1</v>
      </c>
      <c r="AB20" s="602" t="b">
        <f t="shared" si="9"/>
        <v>1</v>
      </c>
      <c r="AD20" s="2721">
        <f t="shared" si="10"/>
        <v>0</v>
      </c>
      <c r="AE20" s="2721">
        <f t="shared" si="11"/>
        <v>0</v>
      </c>
      <c r="AF20" s="2721">
        <f t="shared" si="12"/>
        <v>0</v>
      </c>
      <c r="AG20" s="2721">
        <f t="shared" si="13"/>
        <v>0</v>
      </c>
    </row>
    <row r="21" spans="1:33" s="602" customFormat="1" ht="15" customHeight="1">
      <c r="A21" s="1968">
        <v>13</v>
      </c>
      <c r="B21" s="728"/>
      <c r="C21" s="728"/>
      <c r="D21" s="1224"/>
      <c r="E21" s="1275"/>
      <c r="F21" s="1279">
        <f t="shared" si="1"/>
        <v>0</v>
      </c>
      <c r="G21" s="1280"/>
      <c r="H21" s="1279">
        <f t="shared" si="2"/>
        <v>0</v>
      </c>
      <c r="I21" s="1278"/>
      <c r="J21" s="1278"/>
      <c r="K21" s="1278"/>
      <c r="L21" s="1278"/>
      <c r="M21" s="1278"/>
      <c r="N21" s="1278"/>
      <c r="O21" s="1279">
        <f t="shared" si="3"/>
        <v>0</v>
      </c>
      <c r="P21" s="1279">
        <f t="shared" si="4"/>
        <v>0</v>
      </c>
      <c r="Q21" s="1280"/>
      <c r="R21" s="1279">
        <f t="shared" si="5"/>
        <v>0</v>
      </c>
      <c r="S21" s="1282"/>
      <c r="T21" s="1282"/>
      <c r="U21" s="1282"/>
      <c r="V21" s="1282"/>
      <c r="W21" s="1471"/>
      <c r="X21" s="2465"/>
      <c r="Y21" s="224">
        <f t="shared" si="6"/>
        <v>0</v>
      </c>
      <c r="Z21" s="602" t="b">
        <f t="shared" si="7"/>
        <v>1</v>
      </c>
      <c r="AA21" s="602" t="b">
        <f t="shared" si="8"/>
        <v>1</v>
      </c>
      <c r="AB21" s="602" t="b">
        <f t="shared" si="9"/>
        <v>1</v>
      </c>
      <c r="AD21" s="2721">
        <f t="shared" si="10"/>
        <v>0</v>
      </c>
      <c r="AE21" s="2721">
        <f t="shared" si="11"/>
        <v>0</v>
      </c>
      <c r="AF21" s="2721">
        <f t="shared" si="12"/>
        <v>0</v>
      </c>
      <c r="AG21" s="2721">
        <f t="shared" si="13"/>
        <v>0</v>
      </c>
    </row>
    <row r="22" spans="1:33" s="602" customFormat="1" ht="15" customHeight="1">
      <c r="A22" s="1968">
        <v>14</v>
      </c>
      <c r="B22" s="728"/>
      <c r="C22" s="728"/>
      <c r="D22" s="1224"/>
      <c r="E22" s="1275"/>
      <c r="F22" s="1279">
        <f t="shared" si="1"/>
        <v>0</v>
      </c>
      <c r="G22" s="1280"/>
      <c r="H22" s="1279">
        <f t="shared" si="2"/>
        <v>0</v>
      </c>
      <c r="I22" s="1278"/>
      <c r="J22" s="1278"/>
      <c r="K22" s="1278"/>
      <c r="L22" s="1278"/>
      <c r="M22" s="1278"/>
      <c r="N22" s="1278"/>
      <c r="O22" s="1279">
        <f t="shared" si="3"/>
        <v>0</v>
      </c>
      <c r="P22" s="1279">
        <f t="shared" si="4"/>
        <v>0</v>
      </c>
      <c r="Q22" s="1280"/>
      <c r="R22" s="1279">
        <f t="shared" si="5"/>
        <v>0</v>
      </c>
      <c r="S22" s="1282"/>
      <c r="T22" s="1282"/>
      <c r="U22" s="1282"/>
      <c r="V22" s="1282"/>
      <c r="W22" s="1471"/>
      <c r="X22" s="2465"/>
      <c r="Y22" s="224">
        <f t="shared" si="6"/>
        <v>0</v>
      </c>
      <c r="Z22" s="602" t="b">
        <f t="shared" si="7"/>
        <v>1</v>
      </c>
      <c r="AA22" s="602" t="b">
        <f t="shared" si="8"/>
        <v>1</v>
      </c>
      <c r="AB22" s="602" t="b">
        <f t="shared" si="9"/>
        <v>1</v>
      </c>
      <c r="AD22" s="2721">
        <f t="shared" si="10"/>
        <v>0</v>
      </c>
      <c r="AE22" s="2721">
        <f t="shared" si="11"/>
        <v>0</v>
      </c>
      <c r="AF22" s="2721">
        <f t="shared" si="12"/>
        <v>0</v>
      </c>
      <c r="AG22" s="2721">
        <f t="shared" si="13"/>
        <v>0</v>
      </c>
    </row>
    <row r="23" spans="1:33" s="602" customFormat="1" ht="15" customHeight="1">
      <c r="A23" s="1968">
        <v>15</v>
      </c>
      <c r="B23" s="728"/>
      <c r="C23" s="728"/>
      <c r="D23" s="1224"/>
      <c r="E23" s="1275"/>
      <c r="F23" s="1279">
        <f t="shared" si="1"/>
        <v>0</v>
      </c>
      <c r="G23" s="1280"/>
      <c r="H23" s="1279">
        <f t="shared" si="2"/>
        <v>0</v>
      </c>
      <c r="I23" s="1278"/>
      <c r="J23" s="1278"/>
      <c r="K23" s="1278"/>
      <c r="L23" s="1278"/>
      <c r="M23" s="1278"/>
      <c r="N23" s="1278"/>
      <c r="O23" s="1279">
        <f t="shared" si="3"/>
        <v>0</v>
      </c>
      <c r="P23" s="1279">
        <f t="shared" si="4"/>
        <v>0</v>
      </c>
      <c r="Q23" s="1280"/>
      <c r="R23" s="1279">
        <f t="shared" si="5"/>
        <v>0</v>
      </c>
      <c r="S23" s="1282"/>
      <c r="T23" s="1282"/>
      <c r="U23" s="1282"/>
      <c r="V23" s="1282"/>
      <c r="W23" s="1471"/>
      <c r="X23" s="2465"/>
      <c r="Y23" s="224">
        <f t="shared" si="6"/>
        <v>0</v>
      </c>
      <c r="Z23" s="602" t="b">
        <f t="shared" si="7"/>
        <v>1</v>
      </c>
      <c r="AA23" s="602" t="b">
        <f t="shared" si="8"/>
        <v>1</v>
      </c>
      <c r="AB23" s="602" t="b">
        <f t="shared" si="9"/>
        <v>1</v>
      </c>
      <c r="AD23" s="2721">
        <f t="shared" si="10"/>
        <v>0</v>
      </c>
      <c r="AE23" s="2721">
        <f t="shared" si="11"/>
        <v>0</v>
      </c>
      <c r="AF23" s="2721">
        <f t="shared" si="12"/>
        <v>0</v>
      </c>
      <c r="AG23" s="2721">
        <f t="shared" si="13"/>
        <v>0</v>
      </c>
    </row>
    <row r="24" spans="1:33" s="602" customFormat="1" ht="15" customHeight="1">
      <c r="A24" s="1968">
        <v>16</v>
      </c>
      <c r="B24" s="728"/>
      <c r="C24" s="728"/>
      <c r="D24" s="1224"/>
      <c r="E24" s="1275"/>
      <c r="F24" s="1279">
        <f t="shared" si="1"/>
        <v>0</v>
      </c>
      <c r="G24" s="1280"/>
      <c r="H24" s="1279">
        <f t="shared" si="2"/>
        <v>0</v>
      </c>
      <c r="I24" s="1278"/>
      <c r="J24" s="1278"/>
      <c r="K24" s="1278"/>
      <c r="L24" s="1278"/>
      <c r="M24" s="1278"/>
      <c r="N24" s="1278"/>
      <c r="O24" s="1279">
        <f t="shared" si="3"/>
        <v>0</v>
      </c>
      <c r="P24" s="1279">
        <f t="shared" si="4"/>
        <v>0</v>
      </c>
      <c r="Q24" s="1280"/>
      <c r="R24" s="1279">
        <f t="shared" si="5"/>
        <v>0</v>
      </c>
      <c r="S24" s="1282"/>
      <c r="T24" s="1282"/>
      <c r="U24" s="1282"/>
      <c r="V24" s="1282"/>
      <c r="W24" s="1471"/>
      <c r="X24" s="2465"/>
      <c r="Y24" s="224">
        <f t="shared" si="6"/>
        <v>0</v>
      </c>
      <c r="Z24" s="602" t="b">
        <f t="shared" si="7"/>
        <v>1</v>
      </c>
      <c r="AA24" s="602" t="b">
        <f t="shared" si="8"/>
        <v>1</v>
      </c>
      <c r="AB24" s="602" t="b">
        <f t="shared" si="9"/>
        <v>1</v>
      </c>
      <c r="AD24" s="2721">
        <f t="shared" si="10"/>
        <v>0</v>
      </c>
      <c r="AE24" s="2721">
        <f t="shared" si="11"/>
        <v>0</v>
      </c>
      <c r="AF24" s="2721">
        <f t="shared" si="12"/>
        <v>0</v>
      </c>
      <c r="AG24" s="2721">
        <f t="shared" si="13"/>
        <v>0</v>
      </c>
    </row>
    <row r="25" spans="1:33" s="602" customFormat="1" ht="15" customHeight="1">
      <c r="A25" s="1968">
        <v>17</v>
      </c>
      <c r="B25" s="728"/>
      <c r="C25" s="728"/>
      <c r="D25" s="1224"/>
      <c r="E25" s="1275"/>
      <c r="F25" s="1279">
        <f t="shared" si="1"/>
        <v>0</v>
      </c>
      <c r="G25" s="1280"/>
      <c r="H25" s="1279">
        <f t="shared" si="2"/>
        <v>0</v>
      </c>
      <c r="I25" s="1278"/>
      <c r="J25" s="1278"/>
      <c r="K25" s="1278"/>
      <c r="L25" s="1278"/>
      <c r="M25" s="1278"/>
      <c r="N25" s="1278"/>
      <c r="O25" s="1279">
        <f t="shared" si="3"/>
        <v>0</v>
      </c>
      <c r="P25" s="1279">
        <f t="shared" si="4"/>
        <v>0</v>
      </c>
      <c r="Q25" s="1280"/>
      <c r="R25" s="1279">
        <f t="shared" si="5"/>
        <v>0</v>
      </c>
      <c r="S25" s="1282"/>
      <c r="T25" s="1282"/>
      <c r="U25" s="1282"/>
      <c r="V25" s="1282"/>
      <c r="W25" s="1471"/>
      <c r="X25" s="2465"/>
      <c r="Y25" s="224">
        <f t="shared" si="6"/>
        <v>0</v>
      </c>
      <c r="Z25" s="602" t="b">
        <f t="shared" si="7"/>
        <v>1</v>
      </c>
      <c r="AA25" s="602" t="b">
        <f t="shared" si="8"/>
        <v>1</v>
      </c>
      <c r="AB25" s="602" t="b">
        <f t="shared" si="9"/>
        <v>1</v>
      </c>
      <c r="AD25" s="2721">
        <f t="shared" si="10"/>
        <v>0</v>
      </c>
      <c r="AE25" s="2721">
        <f t="shared" si="11"/>
        <v>0</v>
      </c>
      <c r="AF25" s="2721">
        <f t="shared" si="12"/>
        <v>0</v>
      </c>
      <c r="AG25" s="2721">
        <f t="shared" si="13"/>
        <v>0</v>
      </c>
    </row>
    <row r="26" spans="1:33" s="602" customFormat="1" ht="15" customHeight="1">
      <c r="A26" s="1968">
        <v>18</v>
      </c>
      <c r="B26" s="728"/>
      <c r="C26" s="728"/>
      <c r="D26" s="1224"/>
      <c r="E26" s="1275"/>
      <c r="F26" s="1279">
        <f t="shared" si="1"/>
        <v>0</v>
      </c>
      <c r="G26" s="1280"/>
      <c r="H26" s="1279">
        <f t="shared" si="2"/>
        <v>0</v>
      </c>
      <c r="I26" s="1278"/>
      <c r="J26" s="1278"/>
      <c r="K26" s="1278"/>
      <c r="L26" s="1278"/>
      <c r="M26" s="1278"/>
      <c r="N26" s="1278"/>
      <c r="O26" s="1279">
        <f t="shared" si="3"/>
        <v>0</v>
      </c>
      <c r="P26" s="1279">
        <f t="shared" si="4"/>
        <v>0</v>
      </c>
      <c r="Q26" s="1280"/>
      <c r="R26" s="1279">
        <f t="shared" si="5"/>
        <v>0</v>
      </c>
      <c r="S26" s="1282"/>
      <c r="T26" s="1282"/>
      <c r="U26" s="1282"/>
      <c r="V26" s="1282"/>
      <c r="W26" s="1471"/>
      <c r="X26" s="2465"/>
      <c r="Y26" s="224">
        <f t="shared" si="6"/>
        <v>0</v>
      </c>
      <c r="Z26" s="602" t="b">
        <f t="shared" si="7"/>
        <v>1</v>
      </c>
      <c r="AA26" s="602" t="b">
        <f t="shared" si="8"/>
        <v>1</v>
      </c>
      <c r="AB26" s="602" t="b">
        <f t="shared" si="9"/>
        <v>1</v>
      </c>
      <c r="AD26" s="2721">
        <f t="shared" si="10"/>
        <v>0</v>
      </c>
      <c r="AE26" s="2721">
        <f t="shared" si="11"/>
        <v>0</v>
      </c>
      <c r="AF26" s="2721">
        <f t="shared" si="12"/>
        <v>0</v>
      </c>
      <c r="AG26" s="2721">
        <f t="shared" si="13"/>
        <v>0</v>
      </c>
    </row>
    <row r="27" spans="1:33" s="602" customFormat="1" ht="15" customHeight="1">
      <c r="A27" s="1968">
        <v>19</v>
      </c>
      <c r="B27" s="728"/>
      <c r="C27" s="728"/>
      <c r="D27" s="1224"/>
      <c r="E27" s="1275"/>
      <c r="F27" s="1279">
        <f t="shared" si="1"/>
        <v>0</v>
      </c>
      <c r="G27" s="1280"/>
      <c r="H27" s="1279">
        <f t="shared" si="2"/>
        <v>0</v>
      </c>
      <c r="I27" s="1278"/>
      <c r="J27" s="1278"/>
      <c r="K27" s="1278"/>
      <c r="L27" s="1278"/>
      <c r="M27" s="1278"/>
      <c r="N27" s="1278"/>
      <c r="O27" s="1279">
        <f t="shared" si="3"/>
        <v>0</v>
      </c>
      <c r="P27" s="1279">
        <f t="shared" si="4"/>
        <v>0</v>
      </c>
      <c r="Q27" s="1280"/>
      <c r="R27" s="1279">
        <f t="shared" si="5"/>
        <v>0</v>
      </c>
      <c r="S27" s="1282"/>
      <c r="T27" s="1282"/>
      <c r="U27" s="1282"/>
      <c r="V27" s="1282"/>
      <c r="W27" s="1471"/>
      <c r="X27" s="2465"/>
      <c r="Y27" s="224">
        <f t="shared" si="6"/>
        <v>0</v>
      </c>
      <c r="Z27" s="602" t="b">
        <f t="shared" si="7"/>
        <v>1</v>
      </c>
      <c r="AA27" s="602" t="b">
        <f t="shared" si="8"/>
        <v>1</v>
      </c>
      <c r="AB27" s="602" t="b">
        <f t="shared" si="9"/>
        <v>1</v>
      </c>
      <c r="AD27" s="2721">
        <f t="shared" si="10"/>
        <v>0</v>
      </c>
      <c r="AE27" s="2721">
        <f t="shared" si="11"/>
        <v>0</v>
      </c>
      <c r="AF27" s="2721">
        <f t="shared" si="12"/>
        <v>0</v>
      </c>
      <c r="AG27" s="2721">
        <f t="shared" si="13"/>
        <v>0</v>
      </c>
    </row>
    <row r="28" spans="1:33" s="602" customFormat="1" ht="15" customHeight="1">
      <c r="A28" s="1968">
        <v>20</v>
      </c>
      <c r="B28" s="728"/>
      <c r="C28" s="728"/>
      <c r="D28" s="1224"/>
      <c r="E28" s="1275"/>
      <c r="F28" s="1279">
        <f t="shared" si="1"/>
        <v>0</v>
      </c>
      <c r="G28" s="1280"/>
      <c r="H28" s="1279">
        <f t="shared" si="2"/>
        <v>0</v>
      </c>
      <c r="I28" s="1278"/>
      <c r="J28" s="1278"/>
      <c r="K28" s="1278"/>
      <c r="L28" s="1278"/>
      <c r="M28" s="1278"/>
      <c r="N28" s="1278"/>
      <c r="O28" s="1279">
        <f t="shared" si="3"/>
        <v>0</v>
      </c>
      <c r="P28" s="1279">
        <f t="shared" si="4"/>
        <v>0</v>
      </c>
      <c r="Q28" s="1280"/>
      <c r="R28" s="1279">
        <f t="shared" si="5"/>
        <v>0</v>
      </c>
      <c r="S28" s="1282"/>
      <c r="T28" s="1282"/>
      <c r="U28" s="1282"/>
      <c r="V28" s="1282"/>
      <c r="W28" s="1471"/>
      <c r="X28" s="2465"/>
      <c r="Y28" s="224">
        <f>SUM(S28:V28)-R28</f>
        <v>0</v>
      </c>
      <c r="Z28" s="602" t="b">
        <f t="shared" si="7"/>
        <v>1</v>
      </c>
      <c r="AA28" s="602" t="b">
        <f t="shared" si="8"/>
        <v>1</v>
      </c>
      <c r="AB28" s="602" t="b">
        <f t="shared" si="9"/>
        <v>1</v>
      </c>
      <c r="AD28" s="2721">
        <f t="shared" si="10"/>
        <v>0</v>
      </c>
      <c r="AE28" s="2721">
        <f t="shared" si="11"/>
        <v>0</v>
      </c>
      <c r="AF28" s="2721">
        <f t="shared" si="12"/>
        <v>0</v>
      </c>
      <c r="AG28" s="2721">
        <f t="shared" si="13"/>
        <v>0</v>
      </c>
    </row>
    <row r="29" spans="1:33" s="603" customFormat="1" ht="15" customHeight="1">
      <c r="A29" s="1968"/>
      <c r="B29" s="1272"/>
      <c r="C29" s="1272"/>
      <c r="D29" s="1272"/>
      <c r="E29" s="1277"/>
      <c r="F29" s="1284"/>
      <c r="G29" s="1284"/>
      <c r="H29" s="717"/>
      <c r="I29" s="1284"/>
      <c r="J29" s="1284"/>
      <c r="K29" s="1284"/>
      <c r="L29" s="1284"/>
      <c r="M29" s="1284"/>
      <c r="N29" s="1284"/>
      <c r="O29" s="717"/>
      <c r="P29" s="1284"/>
      <c r="Q29" s="1284"/>
      <c r="R29" s="717"/>
      <c r="S29" s="717"/>
      <c r="T29" s="717"/>
      <c r="U29" s="717"/>
      <c r="V29" s="717"/>
      <c r="W29" s="1289"/>
      <c r="X29" s="2466"/>
      <c r="Y29" s="710"/>
      <c r="Z29" s="602"/>
      <c r="AA29" s="602"/>
      <c r="AB29" s="602"/>
      <c r="AD29" s="2721">
        <f t="shared" si="10"/>
        <v>0</v>
      </c>
      <c r="AE29" s="2721">
        <f t="shared" si="11"/>
        <v>0</v>
      </c>
      <c r="AF29" s="2721">
        <f t="shared" si="12"/>
        <v>0</v>
      </c>
      <c r="AG29" s="2721">
        <f t="shared" si="13"/>
        <v>0</v>
      </c>
    </row>
    <row r="30" spans="1:33" s="598" customFormat="1" ht="15" customHeight="1" thickBot="1">
      <c r="A30" s="2467"/>
      <c r="B30" s="2114" t="s">
        <v>220</v>
      </c>
      <c r="C30" s="2114"/>
      <c r="D30" s="2114"/>
      <c r="E30" s="2468">
        <f t="shared" ref="E30:L30" si="14">SUM(E9:E29)</f>
        <v>0</v>
      </c>
      <c r="F30" s="2468">
        <f t="shared" si="14"/>
        <v>0</v>
      </c>
      <c r="G30" s="2468">
        <f t="shared" si="14"/>
        <v>0</v>
      </c>
      <c r="H30" s="2468">
        <f t="shared" si="14"/>
        <v>0</v>
      </c>
      <c r="I30" s="2468">
        <f t="shared" si="14"/>
        <v>0</v>
      </c>
      <c r="J30" s="2468">
        <f t="shared" si="14"/>
        <v>0</v>
      </c>
      <c r="K30" s="2468">
        <f t="shared" si="14"/>
        <v>0</v>
      </c>
      <c r="L30" s="2468">
        <f t="shared" si="14"/>
        <v>0</v>
      </c>
      <c r="M30" s="2468">
        <f>SUM(M9:M29)</f>
        <v>0</v>
      </c>
      <c r="N30" s="2468">
        <f>SUM(N9:N29)</f>
        <v>0</v>
      </c>
      <c r="O30" s="2468">
        <f t="shared" ref="O30:U30" si="15">SUM(O9:O29)</f>
        <v>0</v>
      </c>
      <c r="P30" s="2468">
        <f t="shared" si="15"/>
        <v>0</v>
      </c>
      <c r="Q30" s="2468">
        <f t="shared" si="15"/>
        <v>0</v>
      </c>
      <c r="R30" s="2468">
        <f t="shared" si="15"/>
        <v>0</v>
      </c>
      <c r="S30" s="2468">
        <f>SUM(S9:S29)</f>
        <v>0</v>
      </c>
      <c r="T30" s="2468">
        <f t="shared" si="15"/>
        <v>0</v>
      </c>
      <c r="U30" s="2468">
        <f t="shared" si="15"/>
        <v>0</v>
      </c>
      <c r="V30" s="2468">
        <f>SUM(V9:V29)</f>
        <v>0</v>
      </c>
      <c r="W30" s="2469"/>
      <c r="X30" s="2470"/>
      <c r="Y30" s="708"/>
      <c r="Z30" s="602"/>
      <c r="AA30" s="602"/>
      <c r="AB30" s="602"/>
      <c r="AD30" s="2721">
        <f t="shared" si="10"/>
        <v>0</v>
      </c>
      <c r="AE30" s="2721">
        <f t="shared" si="11"/>
        <v>0</v>
      </c>
      <c r="AF30" s="2721">
        <f t="shared" si="12"/>
        <v>0</v>
      </c>
      <c r="AG30" s="2721">
        <f t="shared" si="13"/>
        <v>0</v>
      </c>
    </row>
    <row r="31" spans="1:33" ht="15" customHeight="1">
      <c r="A31" s="223" t="s">
        <v>190</v>
      </c>
      <c r="Z31" s="602"/>
      <c r="AA31" s="602"/>
      <c r="AB31" s="602"/>
    </row>
    <row r="32" spans="1:33" ht="15" customHeight="1">
      <c r="A32" s="223" t="s">
        <v>245</v>
      </c>
      <c r="Z32" s="602"/>
      <c r="AA32" s="602"/>
      <c r="AB32" s="602"/>
    </row>
    <row r="33" spans="1:28" ht="15" customHeight="1">
      <c r="A33" s="223" t="s">
        <v>210</v>
      </c>
      <c r="Z33" s="602"/>
      <c r="AA33" s="602"/>
      <c r="AB33" s="602"/>
    </row>
    <row r="34" spans="1:28" ht="12" customHeight="1">
      <c r="Z34" s="602"/>
      <c r="AA34" s="602"/>
      <c r="AB34" s="602"/>
    </row>
    <row r="35" spans="1:28" ht="12" customHeight="1">
      <c r="Z35" s="602"/>
      <c r="AA35" s="602"/>
      <c r="AB35" s="602"/>
    </row>
    <row r="36" spans="1:28" ht="12" customHeight="1">
      <c r="Z36" s="602"/>
      <c r="AA36" s="602"/>
      <c r="AB36" s="602"/>
    </row>
    <row r="37" spans="1:28" ht="12" customHeight="1">
      <c r="Z37" s="602"/>
      <c r="AA37" s="602"/>
      <c r="AB37" s="602"/>
    </row>
    <row r="38" spans="1:28" ht="12" customHeight="1">
      <c r="Z38" s="602"/>
      <c r="AA38" s="602"/>
      <c r="AB38" s="602"/>
    </row>
  </sheetData>
  <sheetProtection formatColumns="0" formatRows="0" deleteRows="0" autoFilter="0"/>
  <protectedRanges>
    <protectedRange sqref="T9:U29" name="区域2_2_1"/>
  </protectedRanges>
  <mergeCells count="15">
    <mergeCell ref="F7:G7"/>
    <mergeCell ref="H7:H8"/>
    <mergeCell ref="I7:L7"/>
    <mergeCell ref="M7:M8"/>
    <mergeCell ref="A7:A8"/>
    <mergeCell ref="B7:B8"/>
    <mergeCell ref="C7:C8"/>
    <mergeCell ref="D7:D8"/>
    <mergeCell ref="E7:E8"/>
    <mergeCell ref="S7:V7"/>
    <mergeCell ref="W7:X7"/>
    <mergeCell ref="N7:N8"/>
    <mergeCell ref="O7:O8"/>
    <mergeCell ref="P7:Q7"/>
    <mergeCell ref="R7:R8"/>
  </mergeCells>
  <phoneticPr fontId="5" type="noConversion"/>
  <dataValidations count="2">
    <dataValidation type="list" allowBlank="1" showInputMessage="1" showErrorMessage="1" sqref="X9:X29">
      <formula1>"是,否"</formula1>
    </dataValidation>
    <dataValidation type="list" allowBlank="1" showInputMessage="1" showErrorMessage="1" sqref="D9:D28">
      <formula1>"合并范围内关联方,非合并范围关联方,非关联方"</formula1>
    </dataValidation>
  </dataValidations>
  <printOptions horizontalCentered="1"/>
  <pageMargins left="0.31496062992125984" right="0.31496062992125984" top="0.74803149606299213" bottom="0.74803149606299213" header="0.31496062992125984" footer="0.31496062992125984"/>
  <pageSetup paperSize="9" scale="60" fitToHeight="0" orientation="landscape" blackAndWhite="1" verticalDpi="1200" r:id="rId1"/>
  <headerFooter alignWithMargins="0"/>
  <legacyDrawingHF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tabColor rgb="FF7030A0"/>
    <pageSetUpPr fitToPage="1"/>
  </sheetPr>
  <dimension ref="A1:AL33"/>
  <sheetViews>
    <sheetView showZeros="0" view="pageBreakPreview" zoomScaleSheetLayoutView="100" workbookViewId="0">
      <pane xSplit="3" ySplit="8" topLeftCell="L9" activePane="bottomRight" state="frozen"/>
      <selection activeCell="I9" sqref="I9"/>
      <selection pane="topRight" activeCell="I9" sqref="I9"/>
      <selection pane="bottomLeft" activeCell="I9" sqref="I9"/>
      <selection pane="bottomRight" activeCell="R36" sqref="R36"/>
    </sheetView>
  </sheetViews>
  <sheetFormatPr defaultColWidth="9.140625" defaultRowHeight="12" customHeight="1"/>
  <cols>
    <col min="1" max="1" width="5.7109375" style="223" customWidth="1"/>
    <col min="2" max="2" width="23.85546875" style="223" bestFit="1" customWidth="1"/>
    <col min="3" max="15" width="10.5703125" style="223" customWidth="1"/>
    <col min="16" max="16" width="10.140625" style="223" customWidth="1"/>
    <col min="17" max="29" width="10.5703125" style="223" customWidth="1"/>
    <col min="30" max="30" width="10" style="223" customWidth="1"/>
    <col min="31" max="31" width="9.140625" style="223" customWidth="1"/>
    <col min="32" max="34" width="9.140625" style="223"/>
    <col min="35" max="37" width="14.85546875" style="223" bestFit="1" customWidth="1"/>
    <col min="38" max="16384" width="9.140625" style="223"/>
  </cols>
  <sheetData>
    <row r="1" spans="1:38" s="629" customFormat="1" ht="15" customHeight="1">
      <c r="A1" s="2691" t="str">
        <f>HYPERLINK("#负债表审定!A1","返回负债表审定")</f>
        <v>返回负债表审定</v>
      </c>
      <c r="B1" s="2692" t="str">
        <f>HYPERLINK("#负债表原报!A1","返回负债表原报")</f>
        <v>返回负债表原报</v>
      </c>
    </row>
    <row r="2" spans="1:38" s="593" customFormat="1" ht="30" customHeight="1">
      <c r="A2" s="547" t="s">
        <v>1303</v>
      </c>
      <c r="B2" s="547"/>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row>
    <row r="3" spans="1:38" s="935" customFormat="1" ht="11.25">
      <c r="A3" s="943"/>
      <c r="B3" s="943"/>
      <c r="C3" s="943"/>
      <c r="D3" s="943"/>
      <c r="E3" s="943"/>
      <c r="F3" s="943"/>
      <c r="G3" s="943"/>
      <c r="H3" s="943"/>
      <c r="I3" s="943"/>
      <c r="J3" s="943"/>
      <c r="K3" s="943"/>
      <c r="L3" s="943"/>
      <c r="M3" s="943"/>
      <c r="N3" s="943"/>
      <c r="O3" s="943"/>
      <c r="P3" s="1268"/>
      <c r="Q3" s="1268"/>
      <c r="R3" s="1268"/>
      <c r="S3" s="1268"/>
      <c r="T3" s="1268"/>
      <c r="U3" s="1268"/>
      <c r="V3" s="1268"/>
      <c r="W3" s="1268"/>
      <c r="X3" s="1268"/>
      <c r="Y3" s="939"/>
      <c r="Z3" s="1216"/>
      <c r="AA3" s="939"/>
      <c r="AB3" s="939"/>
      <c r="AC3" s="944" t="str">
        <f>"单位："&amp;表头!$C$5</f>
        <v>单位：人民币元</v>
      </c>
    </row>
    <row r="4" spans="1:38" s="951" customFormat="1">
      <c r="A4" s="945" t="str">
        <f>"客户："&amp;表头!C3</f>
        <v>客户：</v>
      </c>
      <c r="B4" s="1220"/>
      <c r="C4" s="1623"/>
      <c r="D4" s="1623"/>
      <c r="E4" s="1623"/>
      <c r="F4" s="1623"/>
      <c r="G4" s="1623"/>
      <c r="H4" s="1623"/>
      <c r="I4" s="1623"/>
      <c r="J4" s="1623"/>
      <c r="K4" s="1623"/>
      <c r="L4" s="1623"/>
      <c r="M4" s="1623"/>
      <c r="N4" s="1623"/>
      <c r="O4" s="948" t="str">
        <f>"编制人员："&amp;表头!$C$6</f>
        <v>编制人员：</v>
      </c>
      <c r="P4" s="1268"/>
      <c r="Q4" s="1268"/>
      <c r="R4" s="948"/>
      <c r="S4" s="948"/>
      <c r="T4" s="948"/>
      <c r="U4" s="948"/>
      <c r="V4" s="948"/>
      <c r="W4" s="948"/>
      <c r="X4" s="1268"/>
      <c r="Y4" s="946"/>
      <c r="Z4" s="946"/>
      <c r="AA4" s="946"/>
      <c r="AB4" s="950" t="s">
        <v>1460</v>
      </c>
      <c r="AC4" s="2085" t="s">
        <v>121</v>
      </c>
    </row>
    <row r="5" spans="1:38" s="951" customFormat="1" ht="11.25">
      <c r="A5" s="945" t="str">
        <f>"报表截止日："&amp;TEXT(表头!C4,"yyyy-mm-dd")</f>
        <v>报表截止日：2019-12-31</v>
      </c>
      <c r="B5" s="1220"/>
      <c r="C5" s="1220"/>
      <c r="D5" s="1220"/>
      <c r="E5" s="1220"/>
      <c r="F5" s="1220"/>
      <c r="G5" s="1220"/>
      <c r="H5" s="1220"/>
      <c r="I5" s="1220"/>
      <c r="J5" s="1220"/>
      <c r="K5" s="1220"/>
      <c r="L5" s="1220"/>
      <c r="M5" s="1220"/>
      <c r="N5" s="1220"/>
      <c r="O5" s="948" t="str">
        <f>"会计主管："&amp;表头!$C$7</f>
        <v>会计主管：</v>
      </c>
      <c r="P5" s="1268"/>
      <c r="Q5" s="1268"/>
      <c r="R5" s="948"/>
      <c r="S5" s="948"/>
      <c r="T5" s="948"/>
      <c r="U5" s="948"/>
      <c r="V5" s="948"/>
      <c r="W5" s="948"/>
      <c r="X5" s="1268"/>
      <c r="Y5" s="946"/>
      <c r="Z5" s="946"/>
      <c r="AA5" s="946"/>
      <c r="AB5" s="950" t="s">
        <v>1461</v>
      </c>
      <c r="AC5" s="950"/>
    </row>
    <row r="6" spans="1:38" s="962" customFormat="1" ht="11.45" customHeight="1" thickBot="1">
      <c r="A6" s="1301"/>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961"/>
      <c r="AC6" s="961"/>
    </row>
    <row r="7" spans="1:38" s="665" customFormat="1" ht="11.25" customHeight="1">
      <c r="A7" s="3054" t="s">
        <v>398</v>
      </c>
      <c r="B7" s="2824" t="s">
        <v>1595</v>
      </c>
      <c r="C7" s="2824" t="s">
        <v>1798</v>
      </c>
      <c r="D7" s="2824" t="s">
        <v>1298</v>
      </c>
      <c r="E7" s="2824" t="s">
        <v>1041</v>
      </c>
      <c r="F7" s="2824" t="s">
        <v>2067</v>
      </c>
      <c r="G7" s="2824" t="s">
        <v>2068</v>
      </c>
      <c r="H7" s="2824" t="s">
        <v>2297</v>
      </c>
      <c r="I7" s="2824" t="s">
        <v>2065</v>
      </c>
      <c r="J7" s="2824"/>
      <c r="K7" s="2824" t="s">
        <v>2062</v>
      </c>
      <c r="L7" s="2919" t="s">
        <v>2066</v>
      </c>
      <c r="M7" s="2919"/>
      <c r="N7" s="2919"/>
      <c r="O7" s="2919"/>
      <c r="P7" s="2828" t="s">
        <v>2197</v>
      </c>
      <c r="Q7" s="2826" t="s">
        <v>2198</v>
      </c>
      <c r="R7" s="2824" t="s">
        <v>2195</v>
      </c>
      <c r="S7" s="2824" t="s">
        <v>1042</v>
      </c>
      <c r="T7" s="2824" t="s">
        <v>2298</v>
      </c>
      <c r="U7" s="2824" t="s">
        <v>827</v>
      </c>
      <c r="V7" s="2824"/>
      <c r="W7" s="2824" t="s">
        <v>1423</v>
      </c>
      <c r="X7" s="2919" t="s">
        <v>828</v>
      </c>
      <c r="Y7" s="2919"/>
      <c r="Z7" s="2919"/>
      <c r="AA7" s="2919"/>
      <c r="AB7" s="2919" t="s">
        <v>837</v>
      </c>
      <c r="AC7" s="2920"/>
      <c r="AE7" s="616" t="s">
        <v>2199</v>
      </c>
      <c r="AF7" s="616"/>
      <c r="AG7" s="616"/>
    </row>
    <row r="8" spans="1:38" s="665" customFormat="1" ht="21">
      <c r="A8" s="3055"/>
      <c r="B8" s="2825"/>
      <c r="C8" s="2825"/>
      <c r="D8" s="2825"/>
      <c r="E8" s="2825"/>
      <c r="F8" s="2825"/>
      <c r="G8" s="2825"/>
      <c r="H8" s="2825"/>
      <c r="I8" s="2101" t="s">
        <v>826</v>
      </c>
      <c r="J8" s="2101" t="s">
        <v>825</v>
      </c>
      <c r="K8" s="2825"/>
      <c r="L8" s="2112" t="s">
        <v>831</v>
      </c>
      <c r="M8" s="2112" t="s">
        <v>12</v>
      </c>
      <c r="N8" s="2112" t="s">
        <v>11</v>
      </c>
      <c r="O8" s="2112" t="s">
        <v>832</v>
      </c>
      <c r="P8" s="2829"/>
      <c r="Q8" s="2830"/>
      <c r="R8" s="2825"/>
      <c r="S8" s="2825"/>
      <c r="T8" s="2825"/>
      <c r="U8" s="2101" t="s">
        <v>826</v>
      </c>
      <c r="V8" s="2101" t="s">
        <v>825</v>
      </c>
      <c r="W8" s="2825"/>
      <c r="X8" s="2112" t="s">
        <v>831</v>
      </c>
      <c r="Y8" s="2112" t="s">
        <v>12</v>
      </c>
      <c r="Z8" s="2112" t="s">
        <v>11</v>
      </c>
      <c r="AA8" s="2112" t="s">
        <v>832</v>
      </c>
      <c r="AB8" s="2101" t="s">
        <v>836</v>
      </c>
      <c r="AC8" s="2471" t="s">
        <v>835</v>
      </c>
      <c r="AD8" s="517" t="s">
        <v>2194</v>
      </c>
      <c r="AE8" s="661" t="s">
        <v>12</v>
      </c>
      <c r="AF8" s="661" t="s">
        <v>11</v>
      </c>
      <c r="AG8" s="661" t="s">
        <v>2623</v>
      </c>
      <c r="AI8" s="616" t="s">
        <v>2632</v>
      </c>
      <c r="AJ8" s="616" t="s">
        <v>2633</v>
      </c>
      <c r="AK8" s="616" t="s">
        <v>2620</v>
      </c>
      <c r="AL8" s="616" t="s">
        <v>2627</v>
      </c>
    </row>
    <row r="9" spans="1:38" s="602" customFormat="1" ht="15" customHeight="1">
      <c r="A9" s="1968">
        <v>1</v>
      </c>
      <c r="B9" s="728"/>
      <c r="C9" s="728"/>
      <c r="D9" s="608"/>
      <c r="E9" s="610"/>
      <c r="F9" s="610"/>
      <c r="G9" s="621"/>
      <c r="H9" s="621"/>
      <c r="I9" s="1279">
        <f>IF(H9&gt;0,0,-H9)</f>
        <v>0</v>
      </c>
      <c r="J9" s="613"/>
      <c r="K9" s="1279">
        <f>SUM(H9:J9)</f>
        <v>0</v>
      </c>
      <c r="L9" s="1278"/>
      <c r="M9" s="1278"/>
      <c r="N9" s="1278"/>
      <c r="O9" s="1278"/>
      <c r="P9" s="1278"/>
      <c r="Q9" s="1278"/>
      <c r="R9" s="1279">
        <f t="shared" ref="R9:R28" si="0">F9+Q9-P9</f>
        <v>0</v>
      </c>
      <c r="S9" s="1293"/>
      <c r="T9" s="1293"/>
      <c r="U9" s="1279">
        <f>IF(T9&gt;0,0,-T9)</f>
        <v>0</v>
      </c>
      <c r="V9" s="1280"/>
      <c r="W9" s="1279">
        <f>T9+U9+V9</f>
        <v>0</v>
      </c>
      <c r="X9" s="1282"/>
      <c r="Y9" s="1282"/>
      <c r="Z9" s="1282"/>
      <c r="AA9" s="1282"/>
      <c r="AB9" s="1471"/>
      <c r="AC9" s="2465"/>
      <c r="AD9" s="224">
        <f>SUM(X9:AA9)-W9</f>
        <v>0</v>
      </c>
      <c r="AE9" s="602" t="b">
        <f>IF(Y9&lt;=L9,TRUE,FALSE)</f>
        <v>1</v>
      </c>
      <c r="AF9" s="602" t="b">
        <f t="shared" ref="AF9" si="1">IF(Z9&lt;=M9,TRUE,FALSE)</f>
        <v>1</v>
      </c>
      <c r="AG9" s="602" t="b">
        <f>IF(AA9&lt;=N9+O9,TRUE,FALSE)</f>
        <v>1</v>
      </c>
      <c r="AI9" s="2722">
        <f>H9-L9-M9-N9-O9</f>
        <v>0</v>
      </c>
      <c r="AJ9" s="2721">
        <f>K9-L9-M9-N9-O9</f>
        <v>0</v>
      </c>
      <c r="AK9" s="2722">
        <f>T9-X9-Y9-Z9-AA9</f>
        <v>0</v>
      </c>
      <c r="AL9" s="2721">
        <f>W9-X9-Y9-Z9-AA9</f>
        <v>0</v>
      </c>
    </row>
    <row r="10" spans="1:38" s="602" customFormat="1" ht="15" customHeight="1">
      <c r="A10" s="1968">
        <v>2</v>
      </c>
      <c r="B10" s="728"/>
      <c r="C10" s="728"/>
      <c r="D10" s="608"/>
      <c r="E10" s="610"/>
      <c r="F10" s="610"/>
      <c r="G10" s="621"/>
      <c r="H10" s="621"/>
      <c r="I10" s="1279">
        <f t="shared" ref="I10:I28" si="2">IF(H10&gt;0,0,-H10)</f>
        <v>0</v>
      </c>
      <c r="J10" s="613"/>
      <c r="K10" s="1279">
        <f>SUM(H10:J10)</f>
        <v>0</v>
      </c>
      <c r="L10" s="1278"/>
      <c r="M10" s="1278"/>
      <c r="N10" s="1278"/>
      <c r="O10" s="1278"/>
      <c r="P10" s="1278"/>
      <c r="Q10" s="1278"/>
      <c r="R10" s="1279">
        <f t="shared" si="0"/>
        <v>0</v>
      </c>
      <c r="S10" s="1293"/>
      <c r="T10" s="1293"/>
      <c r="U10" s="1279">
        <f t="shared" ref="U10:U28" si="3">IF(T10&gt;0,0,-T10)</f>
        <v>0</v>
      </c>
      <c r="V10" s="1280"/>
      <c r="W10" s="1279">
        <f t="shared" ref="W10:W28" si="4">T10+U10+V10</f>
        <v>0</v>
      </c>
      <c r="X10" s="1282"/>
      <c r="Y10" s="1282"/>
      <c r="Z10" s="1282"/>
      <c r="AA10" s="1282"/>
      <c r="AB10" s="1471"/>
      <c r="AC10" s="2465"/>
      <c r="AD10" s="224">
        <f t="shared" ref="AD10:AD27" si="5">SUM(X10:AA10)-W10</f>
        <v>0</v>
      </c>
      <c r="AE10" s="602" t="b">
        <f t="shared" ref="AE10:AE28" si="6">IF(Y10&lt;=L10,TRUE,FALSE)</f>
        <v>1</v>
      </c>
      <c r="AF10" s="602" t="b">
        <f t="shared" ref="AF10:AF28" si="7">IF(Z10&lt;=M10,TRUE,FALSE)</f>
        <v>1</v>
      </c>
      <c r="AG10" s="602" t="b">
        <f t="shared" ref="AG10:AG28" si="8">IF(AA10&lt;=N10+O10,TRUE,FALSE)</f>
        <v>1</v>
      </c>
      <c r="AI10" s="2722">
        <f t="shared" ref="AI10:AI30" si="9">H10-L10-M10-N10-O10</f>
        <v>0</v>
      </c>
      <c r="AJ10" s="2721">
        <f t="shared" ref="AJ10:AJ30" si="10">K10-L10-M10-N10-O10</f>
        <v>0</v>
      </c>
      <c r="AK10" s="2722">
        <f t="shared" ref="AK10:AK30" si="11">T10-X10-Y10-Z10-AA10</f>
        <v>0</v>
      </c>
      <c r="AL10" s="2721">
        <f t="shared" ref="AL10:AL30" si="12">W10-X10-Y10-Z10-AA10</f>
        <v>0</v>
      </c>
    </row>
    <row r="11" spans="1:38" s="602" customFormat="1" ht="15" customHeight="1">
      <c r="A11" s="1968">
        <v>3</v>
      </c>
      <c r="B11" s="728"/>
      <c r="C11" s="728"/>
      <c r="D11" s="608"/>
      <c r="E11" s="610"/>
      <c r="F11" s="610"/>
      <c r="G11" s="621"/>
      <c r="H11" s="621"/>
      <c r="I11" s="1279">
        <f t="shared" si="2"/>
        <v>0</v>
      </c>
      <c r="J11" s="613"/>
      <c r="K11" s="1279">
        <f t="shared" ref="K11:K28" si="13">SUM(H11:J11)</f>
        <v>0</v>
      </c>
      <c r="L11" s="1278"/>
      <c r="M11" s="1278"/>
      <c r="N11" s="1278"/>
      <c r="O11" s="1278"/>
      <c r="P11" s="1278"/>
      <c r="Q11" s="1278"/>
      <c r="R11" s="1279">
        <f t="shared" si="0"/>
        <v>0</v>
      </c>
      <c r="S11" s="1293"/>
      <c r="T11" s="1293"/>
      <c r="U11" s="1279">
        <f t="shared" si="3"/>
        <v>0</v>
      </c>
      <c r="V11" s="1280"/>
      <c r="W11" s="1279">
        <f t="shared" si="4"/>
        <v>0</v>
      </c>
      <c r="X11" s="1282"/>
      <c r="Y11" s="1282"/>
      <c r="Z11" s="1282"/>
      <c r="AA11" s="1282"/>
      <c r="AB11" s="1471"/>
      <c r="AC11" s="2465"/>
      <c r="AD11" s="224">
        <f t="shared" si="5"/>
        <v>0</v>
      </c>
      <c r="AE11" s="602" t="b">
        <f t="shared" si="6"/>
        <v>1</v>
      </c>
      <c r="AF11" s="602" t="b">
        <f t="shared" si="7"/>
        <v>1</v>
      </c>
      <c r="AG11" s="602" t="b">
        <f t="shared" si="8"/>
        <v>1</v>
      </c>
      <c r="AI11" s="2722">
        <f t="shared" si="9"/>
        <v>0</v>
      </c>
      <c r="AJ11" s="2721">
        <f t="shared" si="10"/>
        <v>0</v>
      </c>
      <c r="AK11" s="2722">
        <f t="shared" si="11"/>
        <v>0</v>
      </c>
      <c r="AL11" s="2721">
        <f t="shared" si="12"/>
        <v>0</v>
      </c>
    </row>
    <row r="12" spans="1:38" s="602" customFormat="1" ht="15" customHeight="1">
      <c r="A12" s="1968">
        <v>4</v>
      </c>
      <c r="B12" s="728"/>
      <c r="C12" s="728"/>
      <c r="D12" s="608"/>
      <c r="E12" s="610"/>
      <c r="F12" s="610"/>
      <c r="G12" s="621"/>
      <c r="H12" s="621"/>
      <c r="I12" s="1279">
        <f t="shared" si="2"/>
        <v>0</v>
      </c>
      <c r="J12" s="613"/>
      <c r="K12" s="1279">
        <f t="shared" si="13"/>
        <v>0</v>
      </c>
      <c r="L12" s="1278"/>
      <c r="M12" s="1278"/>
      <c r="N12" s="1278"/>
      <c r="O12" s="1278"/>
      <c r="P12" s="1278"/>
      <c r="Q12" s="1278"/>
      <c r="R12" s="1279">
        <f t="shared" si="0"/>
        <v>0</v>
      </c>
      <c r="S12" s="1293"/>
      <c r="T12" s="1293"/>
      <c r="U12" s="1279">
        <f t="shared" si="3"/>
        <v>0</v>
      </c>
      <c r="V12" s="1280"/>
      <c r="W12" s="1279">
        <f t="shared" si="4"/>
        <v>0</v>
      </c>
      <c r="X12" s="1282"/>
      <c r="Y12" s="1282"/>
      <c r="Z12" s="1282"/>
      <c r="AA12" s="1282"/>
      <c r="AB12" s="1471"/>
      <c r="AC12" s="2465"/>
      <c r="AD12" s="224">
        <f t="shared" si="5"/>
        <v>0</v>
      </c>
      <c r="AE12" s="602" t="b">
        <f t="shared" si="6"/>
        <v>1</v>
      </c>
      <c r="AF12" s="602" t="b">
        <f t="shared" si="7"/>
        <v>1</v>
      </c>
      <c r="AG12" s="602" t="b">
        <f t="shared" si="8"/>
        <v>1</v>
      </c>
      <c r="AI12" s="2722">
        <f t="shared" si="9"/>
        <v>0</v>
      </c>
      <c r="AJ12" s="2721">
        <f t="shared" si="10"/>
        <v>0</v>
      </c>
      <c r="AK12" s="2722">
        <f t="shared" si="11"/>
        <v>0</v>
      </c>
      <c r="AL12" s="2721">
        <f t="shared" si="12"/>
        <v>0</v>
      </c>
    </row>
    <row r="13" spans="1:38" s="602" customFormat="1" ht="15" customHeight="1">
      <c r="A13" s="1968">
        <v>5</v>
      </c>
      <c r="B13" s="728"/>
      <c r="C13" s="728"/>
      <c r="D13" s="608"/>
      <c r="E13" s="610"/>
      <c r="F13" s="610"/>
      <c r="G13" s="621"/>
      <c r="H13" s="621"/>
      <c r="I13" s="1279">
        <f t="shared" si="2"/>
        <v>0</v>
      </c>
      <c r="J13" s="613"/>
      <c r="K13" s="1279">
        <f t="shared" si="13"/>
        <v>0</v>
      </c>
      <c r="L13" s="1278"/>
      <c r="M13" s="1278"/>
      <c r="N13" s="1278"/>
      <c r="O13" s="1278"/>
      <c r="P13" s="1278"/>
      <c r="Q13" s="1278"/>
      <c r="R13" s="1279">
        <f t="shared" si="0"/>
        <v>0</v>
      </c>
      <c r="S13" s="1293"/>
      <c r="T13" s="1293"/>
      <c r="U13" s="1279">
        <f t="shared" si="3"/>
        <v>0</v>
      </c>
      <c r="V13" s="1280"/>
      <c r="W13" s="1279">
        <f t="shared" si="4"/>
        <v>0</v>
      </c>
      <c r="X13" s="1282"/>
      <c r="Y13" s="1282"/>
      <c r="Z13" s="1282"/>
      <c r="AA13" s="1282"/>
      <c r="AB13" s="1471"/>
      <c r="AC13" s="2465"/>
      <c r="AD13" s="224">
        <f t="shared" si="5"/>
        <v>0</v>
      </c>
      <c r="AE13" s="602" t="b">
        <f t="shared" si="6"/>
        <v>1</v>
      </c>
      <c r="AF13" s="602" t="b">
        <f t="shared" si="7"/>
        <v>1</v>
      </c>
      <c r="AG13" s="602" t="b">
        <f t="shared" si="8"/>
        <v>1</v>
      </c>
      <c r="AI13" s="2722">
        <f t="shared" si="9"/>
        <v>0</v>
      </c>
      <c r="AJ13" s="2721">
        <f t="shared" si="10"/>
        <v>0</v>
      </c>
      <c r="AK13" s="2722">
        <f t="shared" si="11"/>
        <v>0</v>
      </c>
      <c r="AL13" s="2721">
        <f t="shared" si="12"/>
        <v>0</v>
      </c>
    </row>
    <row r="14" spans="1:38" s="602" customFormat="1" ht="15" customHeight="1">
      <c r="A14" s="1968">
        <v>6</v>
      </c>
      <c r="B14" s="728"/>
      <c r="C14" s="728"/>
      <c r="D14" s="608"/>
      <c r="E14" s="610"/>
      <c r="F14" s="610"/>
      <c r="G14" s="621"/>
      <c r="H14" s="621"/>
      <c r="I14" s="1279">
        <f t="shared" si="2"/>
        <v>0</v>
      </c>
      <c r="J14" s="613"/>
      <c r="K14" s="1279">
        <f t="shared" si="13"/>
        <v>0</v>
      </c>
      <c r="L14" s="1278"/>
      <c r="M14" s="1278"/>
      <c r="N14" s="1278"/>
      <c r="O14" s="1278"/>
      <c r="P14" s="1278"/>
      <c r="Q14" s="1278"/>
      <c r="R14" s="1279">
        <f t="shared" si="0"/>
        <v>0</v>
      </c>
      <c r="S14" s="1293"/>
      <c r="T14" s="1293"/>
      <c r="U14" s="1279">
        <f t="shared" si="3"/>
        <v>0</v>
      </c>
      <c r="V14" s="1280"/>
      <c r="W14" s="1279">
        <f t="shared" si="4"/>
        <v>0</v>
      </c>
      <c r="X14" s="1282"/>
      <c r="Y14" s="1282"/>
      <c r="Z14" s="1282"/>
      <c r="AA14" s="1282"/>
      <c r="AB14" s="1471"/>
      <c r="AC14" s="2465"/>
      <c r="AD14" s="224">
        <f t="shared" si="5"/>
        <v>0</v>
      </c>
      <c r="AE14" s="602" t="b">
        <f t="shared" si="6"/>
        <v>1</v>
      </c>
      <c r="AF14" s="602" t="b">
        <f t="shared" si="7"/>
        <v>1</v>
      </c>
      <c r="AG14" s="602" t="b">
        <f t="shared" si="8"/>
        <v>1</v>
      </c>
      <c r="AI14" s="2722">
        <f t="shared" si="9"/>
        <v>0</v>
      </c>
      <c r="AJ14" s="2721">
        <f t="shared" si="10"/>
        <v>0</v>
      </c>
      <c r="AK14" s="2722">
        <f t="shared" si="11"/>
        <v>0</v>
      </c>
      <c r="AL14" s="2721">
        <f t="shared" si="12"/>
        <v>0</v>
      </c>
    </row>
    <row r="15" spans="1:38" s="602" customFormat="1" ht="15" customHeight="1">
      <c r="A15" s="1968">
        <v>7</v>
      </c>
      <c r="B15" s="728"/>
      <c r="C15" s="728"/>
      <c r="D15" s="608"/>
      <c r="E15" s="610"/>
      <c r="F15" s="610"/>
      <c r="G15" s="621"/>
      <c r="H15" s="621"/>
      <c r="I15" s="1279">
        <f t="shared" si="2"/>
        <v>0</v>
      </c>
      <c r="J15" s="613"/>
      <c r="K15" s="1279">
        <f t="shared" si="13"/>
        <v>0</v>
      </c>
      <c r="L15" s="1278"/>
      <c r="M15" s="1278"/>
      <c r="N15" s="1278"/>
      <c r="O15" s="1278"/>
      <c r="P15" s="1278"/>
      <c r="Q15" s="1278"/>
      <c r="R15" s="1279">
        <f t="shared" si="0"/>
        <v>0</v>
      </c>
      <c r="S15" s="1293"/>
      <c r="T15" s="1293"/>
      <c r="U15" s="1279">
        <f t="shared" si="3"/>
        <v>0</v>
      </c>
      <c r="V15" s="1280"/>
      <c r="W15" s="1279">
        <f t="shared" si="4"/>
        <v>0</v>
      </c>
      <c r="X15" s="1282"/>
      <c r="Y15" s="1282"/>
      <c r="Z15" s="1282"/>
      <c r="AA15" s="1282"/>
      <c r="AB15" s="1471"/>
      <c r="AC15" s="2465"/>
      <c r="AD15" s="224">
        <f t="shared" si="5"/>
        <v>0</v>
      </c>
      <c r="AE15" s="602" t="b">
        <f t="shared" si="6"/>
        <v>1</v>
      </c>
      <c r="AF15" s="602" t="b">
        <f t="shared" si="7"/>
        <v>1</v>
      </c>
      <c r="AG15" s="602" t="b">
        <f t="shared" si="8"/>
        <v>1</v>
      </c>
      <c r="AI15" s="2722">
        <f t="shared" si="9"/>
        <v>0</v>
      </c>
      <c r="AJ15" s="2721">
        <f t="shared" si="10"/>
        <v>0</v>
      </c>
      <c r="AK15" s="2722">
        <f t="shared" si="11"/>
        <v>0</v>
      </c>
      <c r="AL15" s="2721">
        <f t="shared" si="12"/>
        <v>0</v>
      </c>
    </row>
    <row r="16" spans="1:38" s="602" customFormat="1" ht="15" customHeight="1">
      <c r="A16" s="1968">
        <v>8</v>
      </c>
      <c r="B16" s="728"/>
      <c r="C16" s="728"/>
      <c r="D16" s="608"/>
      <c r="E16" s="610"/>
      <c r="F16" s="610"/>
      <c r="G16" s="621"/>
      <c r="H16" s="621"/>
      <c r="I16" s="1279">
        <f t="shared" si="2"/>
        <v>0</v>
      </c>
      <c r="J16" s="613"/>
      <c r="K16" s="1279">
        <f t="shared" si="13"/>
        <v>0</v>
      </c>
      <c r="L16" s="1278"/>
      <c r="M16" s="1278"/>
      <c r="N16" s="1278"/>
      <c r="O16" s="1278"/>
      <c r="P16" s="1278"/>
      <c r="Q16" s="1278"/>
      <c r="R16" s="1279">
        <f t="shared" si="0"/>
        <v>0</v>
      </c>
      <c r="S16" s="1293"/>
      <c r="T16" s="1293"/>
      <c r="U16" s="1279">
        <f t="shared" si="3"/>
        <v>0</v>
      </c>
      <c r="V16" s="1280"/>
      <c r="W16" s="1279">
        <f t="shared" si="4"/>
        <v>0</v>
      </c>
      <c r="X16" s="1282"/>
      <c r="Y16" s="1282"/>
      <c r="Z16" s="1282"/>
      <c r="AA16" s="1282"/>
      <c r="AB16" s="1471"/>
      <c r="AC16" s="2465"/>
      <c r="AD16" s="224">
        <f t="shared" si="5"/>
        <v>0</v>
      </c>
      <c r="AE16" s="602" t="b">
        <f t="shared" si="6"/>
        <v>1</v>
      </c>
      <c r="AF16" s="602" t="b">
        <f t="shared" si="7"/>
        <v>1</v>
      </c>
      <c r="AG16" s="602" t="b">
        <f t="shared" si="8"/>
        <v>1</v>
      </c>
      <c r="AI16" s="2722">
        <f t="shared" si="9"/>
        <v>0</v>
      </c>
      <c r="AJ16" s="2721">
        <f t="shared" si="10"/>
        <v>0</v>
      </c>
      <c r="AK16" s="2722">
        <f t="shared" si="11"/>
        <v>0</v>
      </c>
      <c r="AL16" s="2721">
        <f t="shared" si="12"/>
        <v>0</v>
      </c>
    </row>
    <row r="17" spans="1:38" s="602" customFormat="1" ht="15" customHeight="1">
      <c r="A17" s="1968">
        <v>9</v>
      </c>
      <c r="B17" s="728"/>
      <c r="C17" s="728"/>
      <c r="D17" s="608"/>
      <c r="E17" s="610"/>
      <c r="F17" s="610"/>
      <c r="G17" s="621"/>
      <c r="H17" s="621"/>
      <c r="I17" s="1279">
        <f t="shared" si="2"/>
        <v>0</v>
      </c>
      <c r="J17" s="613"/>
      <c r="K17" s="1279">
        <f t="shared" si="13"/>
        <v>0</v>
      </c>
      <c r="L17" s="1278"/>
      <c r="M17" s="1278"/>
      <c r="N17" s="1278"/>
      <c r="O17" s="1278"/>
      <c r="P17" s="1278"/>
      <c r="Q17" s="1278"/>
      <c r="R17" s="1279">
        <f t="shared" si="0"/>
        <v>0</v>
      </c>
      <c r="S17" s="1293"/>
      <c r="T17" s="1293"/>
      <c r="U17" s="1279">
        <f t="shared" si="3"/>
        <v>0</v>
      </c>
      <c r="V17" s="1280"/>
      <c r="W17" s="1279">
        <f t="shared" si="4"/>
        <v>0</v>
      </c>
      <c r="X17" s="1282"/>
      <c r="Y17" s="1282"/>
      <c r="Z17" s="1282"/>
      <c r="AA17" s="1282"/>
      <c r="AB17" s="1471"/>
      <c r="AC17" s="2465"/>
      <c r="AD17" s="224">
        <f t="shared" si="5"/>
        <v>0</v>
      </c>
      <c r="AE17" s="602" t="b">
        <f t="shared" si="6"/>
        <v>1</v>
      </c>
      <c r="AF17" s="602" t="b">
        <f t="shared" si="7"/>
        <v>1</v>
      </c>
      <c r="AG17" s="602" t="b">
        <f t="shared" si="8"/>
        <v>1</v>
      </c>
      <c r="AI17" s="2722">
        <f t="shared" si="9"/>
        <v>0</v>
      </c>
      <c r="AJ17" s="2721">
        <f t="shared" si="10"/>
        <v>0</v>
      </c>
      <c r="AK17" s="2722">
        <f t="shared" si="11"/>
        <v>0</v>
      </c>
      <c r="AL17" s="2721">
        <f t="shared" si="12"/>
        <v>0</v>
      </c>
    </row>
    <row r="18" spans="1:38" s="602" customFormat="1" ht="15" customHeight="1">
      <c r="A18" s="1968">
        <v>10</v>
      </c>
      <c r="B18" s="728"/>
      <c r="C18" s="728"/>
      <c r="D18" s="608"/>
      <c r="E18" s="610"/>
      <c r="F18" s="610"/>
      <c r="G18" s="621"/>
      <c r="H18" s="621"/>
      <c r="I18" s="1279">
        <f t="shared" si="2"/>
        <v>0</v>
      </c>
      <c r="J18" s="613"/>
      <c r="K18" s="1279">
        <f t="shared" si="13"/>
        <v>0</v>
      </c>
      <c r="L18" s="1278"/>
      <c r="M18" s="1278"/>
      <c r="N18" s="1278"/>
      <c r="O18" s="1278"/>
      <c r="P18" s="1278"/>
      <c r="Q18" s="1278"/>
      <c r="R18" s="1279">
        <f t="shared" si="0"/>
        <v>0</v>
      </c>
      <c r="S18" s="1293"/>
      <c r="T18" s="1293"/>
      <c r="U18" s="1279">
        <f t="shared" si="3"/>
        <v>0</v>
      </c>
      <c r="V18" s="1280"/>
      <c r="W18" s="1279">
        <f t="shared" si="4"/>
        <v>0</v>
      </c>
      <c r="X18" s="1282"/>
      <c r="Y18" s="1282"/>
      <c r="Z18" s="1282"/>
      <c r="AA18" s="1282"/>
      <c r="AB18" s="1471"/>
      <c r="AC18" s="2465"/>
      <c r="AD18" s="224">
        <f t="shared" si="5"/>
        <v>0</v>
      </c>
      <c r="AE18" s="602" t="b">
        <f t="shared" si="6"/>
        <v>1</v>
      </c>
      <c r="AF18" s="602" t="b">
        <f t="shared" si="7"/>
        <v>1</v>
      </c>
      <c r="AG18" s="602" t="b">
        <f t="shared" si="8"/>
        <v>1</v>
      </c>
      <c r="AI18" s="2722">
        <f t="shared" si="9"/>
        <v>0</v>
      </c>
      <c r="AJ18" s="2721">
        <f t="shared" si="10"/>
        <v>0</v>
      </c>
      <c r="AK18" s="2722">
        <f t="shared" si="11"/>
        <v>0</v>
      </c>
      <c r="AL18" s="2721">
        <f t="shared" si="12"/>
        <v>0</v>
      </c>
    </row>
    <row r="19" spans="1:38" s="602" customFormat="1" ht="15" customHeight="1">
      <c r="A19" s="1968">
        <v>11</v>
      </c>
      <c r="B19" s="728"/>
      <c r="C19" s="728"/>
      <c r="D19" s="608"/>
      <c r="E19" s="610"/>
      <c r="F19" s="610"/>
      <c r="G19" s="621"/>
      <c r="H19" s="621"/>
      <c r="I19" s="1279">
        <f t="shared" si="2"/>
        <v>0</v>
      </c>
      <c r="J19" s="613"/>
      <c r="K19" s="1279">
        <f t="shared" si="13"/>
        <v>0</v>
      </c>
      <c r="L19" s="1278"/>
      <c r="M19" s="1278"/>
      <c r="N19" s="1278"/>
      <c r="O19" s="1278"/>
      <c r="P19" s="1278"/>
      <c r="Q19" s="1278"/>
      <c r="R19" s="1279">
        <f t="shared" si="0"/>
        <v>0</v>
      </c>
      <c r="S19" s="1293"/>
      <c r="T19" s="1293"/>
      <c r="U19" s="1279">
        <f t="shared" si="3"/>
        <v>0</v>
      </c>
      <c r="V19" s="1280"/>
      <c r="W19" s="1279">
        <f t="shared" si="4"/>
        <v>0</v>
      </c>
      <c r="X19" s="1282"/>
      <c r="Y19" s="1282"/>
      <c r="Z19" s="1282"/>
      <c r="AA19" s="1282"/>
      <c r="AB19" s="1471"/>
      <c r="AC19" s="2465"/>
      <c r="AD19" s="224">
        <f t="shared" si="5"/>
        <v>0</v>
      </c>
      <c r="AE19" s="602" t="b">
        <f t="shared" si="6"/>
        <v>1</v>
      </c>
      <c r="AF19" s="602" t="b">
        <f t="shared" si="7"/>
        <v>1</v>
      </c>
      <c r="AG19" s="602" t="b">
        <f t="shared" si="8"/>
        <v>1</v>
      </c>
      <c r="AI19" s="2722">
        <f t="shared" si="9"/>
        <v>0</v>
      </c>
      <c r="AJ19" s="2721">
        <f t="shared" si="10"/>
        <v>0</v>
      </c>
      <c r="AK19" s="2722">
        <f t="shared" si="11"/>
        <v>0</v>
      </c>
      <c r="AL19" s="2721">
        <f t="shared" si="12"/>
        <v>0</v>
      </c>
    </row>
    <row r="20" spans="1:38" s="602" customFormat="1" ht="15" customHeight="1">
      <c r="A20" s="1968">
        <v>12</v>
      </c>
      <c r="B20" s="728"/>
      <c r="C20" s="728"/>
      <c r="D20" s="608"/>
      <c r="E20" s="610"/>
      <c r="F20" s="610"/>
      <c r="G20" s="621"/>
      <c r="H20" s="621"/>
      <c r="I20" s="1279">
        <f t="shared" si="2"/>
        <v>0</v>
      </c>
      <c r="J20" s="613"/>
      <c r="K20" s="1279">
        <f t="shared" si="13"/>
        <v>0</v>
      </c>
      <c r="L20" s="1278"/>
      <c r="M20" s="1278"/>
      <c r="N20" s="1278"/>
      <c r="O20" s="1278"/>
      <c r="P20" s="1278"/>
      <c r="Q20" s="1278"/>
      <c r="R20" s="1279">
        <f t="shared" si="0"/>
        <v>0</v>
      </c>
      <c r="S20" s="1293"/>
      <c r="T20" s="1293"/>
      <c r="U20" s="1279">
        <f t="shared" si="3"/>
        <v>0</v>
      </c>
      <c r="V20" s="1280"/>
      <c r="W20" s="1279">
        <f t="shared" si="4"/>
        <v>0</v>
      </c>
      <c r="X20" s="1282"/>
      <c r="Y20" s="1282"/>
      <c r="Z20" s="1282"/>
      <c r="AA20" s="1282"/>
      <c r="AB20" s="1471"/>
      <c r="AC20" s="2465"/>
      <c r="AD20" s="224">
        <f t="shared" si="5"/>
        <v>0</v>
      </c>
      <c r="AE20" s="602" t="b">
        <f t="shared" si="6"/>
        <v>1</v>
      </c>
      <c r="AF20" s="602" t="b">
        <f t="shared" si="7"/>
        <v>1</v>
      </c>
      <c r="AG20" s="602" t="b">
        <f t="shared" si="8"/>
        <v>1</v>
      </c>
      <c r="AI20" s="2722">
        <f t="shared" si="9"/>
        <v>0</v>
      </c>
      <c r="AJ20" s="2721">
        <f t="shared" si="10"/>
        <v>0</v>
      </c>
      <c r="AK20" s="2722">
        <f t="shared" si="11"/>
        <v>0</v>
      </c>
      <c r="AL20" s="2721">
        <f t="shared" si="12"/>
        <v>0</v>
      </c>
    </row>
    <row r="21" spans="1:38" s="602" customFormat="1" ht="15" customHeight="1">
      <c r="A21" s="1968">
        <v>13</v>
      </c>
      <c r="B21" s="728"/>
      <c r="C21" s="728"/>
      <c r="D21" s="608"/>
      <c r="E21" s="610"/>
      <c r="F21" s="610"/>
      <c r="G21" s="621"/>
      <c r="H21" s="621"/>
      <c r="I21" s="1279">
        <f t="shared" si="2"/>
        <v>0</v>
      </c>
      <c r="J21" s="613"/>
      <c r="K21" s="1279">
        <f t="shared" si="13"/>
        <v>0</v>
      </c>
      <c r="L21" s="1278"/>
      <c r="M21" s="1278"/>
      <c r="N21" s="1278"/>
      <c r="O21" s="1278"/>
      <c r="P21" s="1278"/>
      <c r="Q21" s="1278"/>
      <c r="R21" s="1279">
        <f t="shared" si="0"/>
        <v>0</v>
      </c>
      <c r="S21" s="1293"/>
      <c r="T21" s="1293"/>
      <c r="U21" s="1279">
        <f t="shared" si="3"/>
        <v>0</v>
      </c>
      <c r="V21" s="1280"/>
      <c r="W21" s="1279">
        <f t="shared" si="4"/>
        <v>0</v>
      </c>
      <c r="X21" s="1282"/>
      <c r="Y21" s="1282"/>
      <c r="Z21" s="1282"/>
      <c r="AA21" s="1282"/>
      <c r="AB21" s="1471"/>
      <c r="AC21" s="2465"/>
      <c r="AD21" s="224">
        <f t="shared" si="5"/>
        <v>0</v>
      </c>
      <c r="AE21" s="602" t="b">
        <f t="shared" si="6"/>
        <v>1</v>
      </c>
      <c r="AF21" s="602" t="b">
        <f t="shared" si="7"/>
        <v>1</v>
      </c>
      <c r="AG21" s="602" t="b">
        <f t="shared" si="8"/>
        <v>1</v>
      </c>
      <c r="AI21" s="2722">
        <f t="shared" si="9"/>
        <v>0</v>
      </c>
      <c r="AJ21" s="2721">
        <f t="shared" si="10"/>
        <v>0</v>
      </c>
      <c r="AK21" s="2722">
        <f t="shared" si="11"/>
        <v>0</v>
      </c>
      <c r="AL21" s="2721">
        <f t="shared" si="12"/>
        <v>0</v>
      </c>
    </row>
    <row r="22" spans="1:38" s="602" customFormat="1" ht="15" customHeight="1">
      <c r="A22" s="1968">
        <v>14</v>
      </c>
      <c r="B22" s="728"/>
      <c r="C22" s="728"/>
      <c r="D22" s="608"/>
      <c r="E22" s="610"/>
      <c r="F22" s="610"/>
      <c r="G22" s="621"/>
      <c r="H22" s="621"/>
      <c r="I22" s="1279">
        <f t="shared" si="2"/>
        <v>0</v>
      </c>
      <c r="J22" s="613"/>
      <c r="K22" s="1279">
        <f t="shared" si="13"/>
        <v>0</v>
      </c>
      <c r="L22" s="1278"/>
      <c r="M22" s="1278"/>
      <c r="N22" s="1278"/>
      <c r="O22" s="1278"/>
      <c r="P22" s="1278"/>
      <c r="Q22" s="1278"/>
      <c r="R22" s="1279">
        <f t="shared" si="0"/>
        <v>0</v>
      </c>
      <c r="S22" s="1293"/>
      <c r="T22" s="1293"/>
      <c r="U22" s="1279">
        <f t="shared" si="3"/>
        <v>0</v>
      </c>
      <c r="V22" s="1280"/>
      <c r="W22" s="1279">
        <f t="shared" si="4"/>
        <v>0</v>
      </c>
      <c r="X22" s="1282"/>
      <c r="Y22" s="1282"/>
      <c r="Z22" s="1282"/>
      <c r="AA22" s="1282"/>
      <c r="AB22" s="1471"/>
      <c r="AC22" s="2465"/>
      <c r="AD22" s="224">
        <f t="shared" si="5"/>
        <v>0</v>
      </c>
      <c r="AE22" s="602" t="b">
        <f t="shared" si="6"/>
        <v>1</v>
      </c>
      <c r="AF22" s="602" t="b">
        <f t="shared" si="7"/>
        <v>1</v>
      </c>
      <c r="AG22" s="602" t="b">
        <f t="shared" si="8"/>
        <v>1</v>
      </c>
      <c r="AI22" s="2722">
        <f t="shared" si="9"/>
        <v>0</v>
      </c>
      <c r="AJ22" s="2721">
        <f t="shared" si="10"/>
        <v>0</v>
      </c>
      <c r="AK22" s="2722">
        <f t="shared" si="11"/>
        <v>0</v>
      </c>
      <c r="AL22" s="2721">
        <f t="shared" si="12"/>
        <v>0</v>
      </c>
    </row>
    <row r="23" spans="1:38" s="602" customFormat="1" ht="15" customHeight="1">
      <c r="A23" s="1968">
        <v>15</v>
      </c>
      <c r="B23" s="728"/>
      <c r="C23" s="728"/>
      <c r="D23" s="608"/>
      <c r="E23" s="610"/>
      <c r="F23" s="610"/>
      <c r="G23" s="621"/>
      <c r="H23" s="621"/>
      <c r="I23" s="1279">
        <f t="shared" si="2"/>
        <v>0</v>
      </c>
      <c r="J23" s="613"/>
      <c r="K23" s="1279">
        <f t="shared" si="13"/>
        <v>0</v>
      </c>
      <c r="L23" s="1278"/>
      <c r="M23" s="1278"/>
      <c r="N23" s="1278"/>
      <c r="O23" s="1278"/>
      <c r="P23" s="1278"/>
      <c r="Q23" s="1278"/>
      <c r="R23" s="1279">
        <f t="shared" si="0"/>
        <v>0</v>
      </c>
      <c r="S23" s="1293"/>
      <c r="T23" s="1293"/>
      <c r="U23" s="1279">
        <f t="shared" si="3"/>
        <v>0</v>
      </c>
      <c r="V23" s="1280"/>
      <c r="W23" s="1279">
        <f t="shared" si="4"/>
        <v>0</v>
      </c>
      <c r="X23" s="1282"/>
      <c r="Y23" s="1282"/>
      <c r="Z23" s="1282"/>
      <c r="AA23" s="1282"/>
      <c r="AB23" s="1471"/>
      <c r="AC23" s="2465"/>
      <c r="AD23" s="224">
        <f t="shared" si="5"/>
        <v>0</v>
      </c>
      <c r="AE23" s="602" t="b">
        <f t="shared" si="6"/>
        <v>1</v>
      </c>
      <c r="AF23" s="602" t="b">
        <f t="shared" si="7"/>
        <v>1</v>
      </c>
      <c r="AG23" s="602" t="b">
        <f t="shared" si="8"/>
        <v>1</v>
      </c>
      <c r="AI23" s="2722">
        <f t="shared" si="9"/>
        <v>0</v>
      </c>
      <c r="AJ23" s="2721">
        <f t="shared" si="10"/>
        <v>0</v>
      </c>
      <c r="AK23" s="2722">
        <f t="shared" si="11"/>
        <v>0</v>
      </c>
      <c r="AL23" s="2721">
        <f t="shared" si="12"/>
        <v>0</v>
      </c>
    </row>
    <row r="24" spans="1:38" s="602" customFormat="1" ht="15" customHeight="1">
      <c r="A24" s="1968">
        <v>16</v>
      </c>
      <c r="B24" s="728"/>
      <c r="C24" s="728"/>
      <c r="D24" s="608"/>
      <c r="E24" s="610"/>
      <c r="F24" s="610"/>
      <c r="G24" s="621"/>
      <c r="H24" s="621"/>
      <c r="I24" s="1279">
        <f t="shared" si="2"/>
        <v>0</v>
      </c>
      <c r="J24" s="613"/>
      <c r="K24" s="1279">
        <f t="shared" si="13"/>
        <v>0</v>
      </c>
      <c r="L24" s="1278"/>
      <c r="M24" s="1278"/>
      <c r="N24" s="1278"/>
      <c r="O24" s="1278"/>
      <c r="P24" s="1278"/>
      <c r="Q24" s="1278"/>
      <c r="R24" s="1279">
        <f t="shared" si="0"/>
        <v>0</v>
      </c>
      <c r="S24" s="1293"/>
      <c r="T24" s="1293"/>
      <c r="U24" s="1279">
        <f t="shared" si="3"/>
        <v>0</v>
      </c>
      <c r="V24" s="1280"/>
      <c r="W24" s="1279">
        <f t="shared" si="4"/>
        <v>0</v>
      </c>
      <c r="X24" s="1282"/>
      <c r="Y24" s="1282"/>
      <c r="Z24" s="1282"/>
      <c r="AA24" s="1282"/>
      <c r="AB24" s="1471"/>
      <c r="AC24" s="2465"/>
      <c r="AD24" s="224">
        <f t="shared" si="5"/>
        <v>0</v>
      </c>
      <c r="AE24" s="602" t="b">
        <f t="shared" si="6"/>
        <v>1</v>
      </c>
      <c r="AF24" s="602" t="b">
        <f t="shared" si="7"/>
        <v>1</v>
      </c>
      <c r="AG24" s="602" t="b">
        <f t="shared" si="8"/>
        <v>1</v>
      </c>
      <c r="AI24" s="2722">
        <f t="shared" si="9"/>
        <v>0</v>
      </c>
      <c r="AJ24" s="2721">
        <f t="shared" si="10"/>
        <v>0</v>
      </c>
      <c r="AK24" s="2722">
        <f t="shared" si="11"/>
        <v>0</v>
      </c>
      <c r="AL24" s="2721">
        <f t="shared" si="12"/>
        <v>0</v>
      </c>
    </row>
    <row r="25" spans="1:38" s="602" customFormat="1" ht="15" customHeight="1">
      <c r="A25" s="1968">
        <v>17</v>
      </c>
      <c r="B25" s="728"/>
      <c r="C25" s="728"/>
      <c r="D25" s="608"/>
      <c r="E25" s="610"/>
      <c r="F25" s="610"/>
      <c r="G25" s="621"/>
      <c r="H25" s="621"/>
      <c r="I25" s="1279">
        <f t="shared" si="2"/>
        <v>0</v>
      </c>
      <c r="J25" s="613"/>
      <c r="K25" s="1279">
        <f t="shared" si="13"/>
        <v>0</v>
      </c>
      <c r="L25" s="1278"/>
      <c r="M25" s="1278"/>
      <c r="N25" s="1278"/>
      <c r="O25" s="1278"/>
      <c r="P25" s="1278"/>
      <c r="Q25" s="1278"/>
      <c r="R25" s="1279">
        <f t="shared" si="0"/>
        <v>0</v>
      </c>
      <c r="S25" s="1293"/>
      <c r="T25" s="1293"/>
      <c r="U25" s="1279">
        <f t="shared" si="3"/>
        <v>0</v>
      </c>
      <c r="V25" s="1280"/>
      <c r="W25" s="1279">
        <f t="shared" si="4"/>
        <v>0</v>
      </c>
      <c r="X25" s="1282"/>
      <c r="Y25" s="1282"/>
      <c r="Z25" s="1282"/>
      <c r="AA25" s="1282"/>
      <c r="AB25" s="1471"/>
      <c r="AC25" s="2465"/>
      <c r="AD25" s="224">
        <f t="shared" si="5"/>
        <v>0</v>
      </c>
      <c r="AE25" s="602" t="b">
        <f t="shared" si="6"/>
        <v>1</v>
      </c>
      <c r="AF25" s="602" t="b">
        <f t="shared" si="7"/>
        <v>1</v>
      </c>
      <c r="AG25" s="602" t="b">
        <f t="shared" si="8"/>
        <v>1</v>
      </c>
      <c r="AI25" s="2722">
        <f t="shared" si="9"/>
        <v>0</v>
      </c>
      <c r="AJ25" s="2721">
        <f t="shared" si="10"/>
        <v>0</v>
      </c>
      <c r="AK25" s="2722">
        <f t="shared" si="11"/>
        <v>0</v>
      </c>
      <c r="AL25" s="2721">
        <f t="shared" si="12"/>
        <v>0</v>
      </c>
    </row>
    <row r="26" spans="1:38" s="602" customFormat="1" ht="15" customHeight="1">
      <c r="A26" s="1968">
        <v>18</v>
      </c>
      <c r="B26" s="728"/>
      <c r="C26" s="728"/>
      <c r="D26" s="608"/>
      <c r="E26" s="610"/>
      <c r="F26" s="610"/>
      <c r="G26" s="621"/>
      <c r="H26" s="621"/>
      <c r="I26" s="1279">
        <f t="shared" si="2"/>
        <v>0</v>
      </c>
      <c r="J26" s="613"/>
      <c r="K26" s="1279">
        <f t="shared" si="13"/>
        <v>0</v>
      </c>
      <c r="L26" s="1278"/>
      <c r="M26" s="1278"/>
      <c r="N26" s="1278"/>
      <c r="O26" s="1278"/>
      <c r="P26" s="1278"/>
      <c r="Q26" s="1278"/>
      <c r="R26" s="1279">
        <f t="shared" si="0"/>
        <v>0</v>
      </c>
      <c r="S26" s="1293"/>
      <c r="T26" s="1293"/>
      <c r="U26" s="1279">
        <f t="shared" si="3"/>
        <v>0</v>
      </c>
      <c r="V26" s="1280"/>
      <c r="W26" s="1279">
        <f t="shared" si="4"/>
        <v>0</v>
      </c>
      <c r="X26" s="1282"/>
      <c r="Y26" s="1282"/>
      <c r="Z26" s="1282"/>
      <c r="AA26" s="1282"/>
      <c r="AB26" s="1471"/>
      <c r="AC26" s="2465"/>
      <c r="AD26" s="224">
        <f t="shared" si="5"/>
        <v>0</v>
      </c>
      <c r="AE26" s="602" t="b">
        <f t="shared" si="6"/>
        <v>1</v>
      </c>
      <c r="AF26" s="602" t="b">
        <f t="shared" si="7"/>
        <v>1</v>
      </c>
      <c r="AG26" s="602" t="b">
        <f t="shared" si="8"/>
        <v>1</v>
      </c>
      <c r="AI26" s="2722">
        <f t="shared" si="9"/>
        <v>0</v>
      </c>
      <c r="AJ26" s="2721">
        <f t="shared" si="10"/>
        <v>0</v>
      </c>
      <c r="AK26" s="2722">
        <f t="shared" si="11"/>
        <v>0</v>
      </c>
      <c r="AL26" s="2721">
        <f t="shared" si="12"/>
        <v>0</v>
      </c>
    </row>
    <row r="27" spans="1:38" s="602" customFormat="1" ht="15" customHeight="1">
      <c r="A27" s="1968">
        <v>19</v>
      </c>
      <c r="B27" s="728"/>
      <c r="C27" s="728"/>
      <c r="D27" s="608"/>
      <c r="E27" s="610"/>
      <c r="F27" s="610"/>
      <c r="G27" s="621"/>
      <c r="H27" s="621"/>
      <c r="I27" s="1279">
        <f t="shared" si="2"/>
        <v>0</v>
      </c>
      <c r="J27" s="613"/>
      <c r="K27" s="1279">
        <f t="shared" si="13"/>
        <v>0</v>
      </c>
      <c r="L27" s="1278"/>
      <c r="M27" s="1278"/>
      <c r="N27" s="1278"/>
      <c r="O27" s="1278"/>
      <c r="P27" s="1278"/>
      <c r="Q27" s="1278"/>
      <c r="R27" s="1279">
        <f t="shared" si="0"/>
        <v>0</v>
      </c>
      <c r="S27" s="1293"/>
      <c r="T27" s="1293"/>
      <c r="U27" s="1279">
        <f t="shared" si="3"/>
        <v>0</v>
      </c>
      <c r="V27" s="1280"/>
      <c r="W27" s="1279">
        <f t="shared" si="4"/>
        <v>0</v>
      </c>
      <c r="X27" s="1282"/>
      <c r="Y27" s="1282"/>
      <c r="Z27" s="1282"/>
      <c r="AA27" s="1282"/>
      <c r="AB27" s="1471"/>
      <c r="AC27" s="2465"/>
      <c r="AD27" s="224">
        <f t="shared" si="5"/>
        <v>0</v>
      </c>
      <c r="AE27" s="602" t="b">
        <f t="shared" si="6"/>
        <v>1</v>
      </c>
      <c r="AF27" s="602" t="b">
        <f t="shared" si="7"/>
        <v>1</v>
      </c>
      <c r="AG27" s="602" t="b">
        <f t="shared" si="8"/>
        <v>1</v>
      </c>
      <c r="AI27" s="2722">
        <f t="shared" si="9"/>
        <v>0</v>
      </c>
      <c r="AJ27" s="2721">
        <f t="shared" si="10"/>
        <v>0</v>
      </c>
      <c r="AK27" s="2722">
        <f t="shared" si="11"/>
        <v>0</v>
      </c>
      <c r="AL27" s="2721">
        <f t="shared" si="12"/>
        <v>0</v>
      </c>
    </row>
    <row r="28" spans="1:38" s="602" customFormat="1" ht="15" customHeight="1">
      <c r="A28" s="1968">
        <v>20</v>
      </c>
      <c r="B28" s="728"/>
      <c r="C28" s="728"/>
      <c r="D28" s="608"/>
      <c r="E28" s="610"/>
      <c r="F28" s="610"/>
      <c r="G28" s="621"/>
      <c r="H28" s="621"/>
      <c r="I28" s="1279">
        <f t="shared" si="2"/>
        <v>0</v>
      </c>
      <c r="J28" s="613"/>
      <c r="K28" s="1279">
        <f t="shared" si="13"/>
        <v>0</v>
      </c>
      <c r="L28" s="1278"/>
      <c r="M28" s="1278"/>
      <c r="N28" s="1278"/>
      <c r="O28" s="1278"/>
      <c r="P28" s="1278"/>
      <c r="Q28" s="1278"/>
      <c r="R28" s="1279">
        <f t="shared" si="0"/>
        <v>0</v>
      </c>
      <c r="S28" s="1293"/>
      <c r="T28" s="1293"/>
      <c r="U28" s="1279">
        <f t="shared" si="3"/>
        <v>0</v>
      </c>
      <c r="V28" s="1280"/>
      <c r="W28" s="1279">
        <f t="shared" si="4"/>
        <v>0</v>
      </c>
      <c r="X28" s="1282"/>
      <c r="Y28" s="1282"/>
      <c r="Z28" s="1282"/>
      <c r="AA28" s="1282"/>
      <c r="AB28" s="1471"/>
      <c r="AC28" s="2465"/>
      <c r="AD28" s="224">
        <f>SUM(X28:AA28)-W28</f>
        <v>0</v>
      </c>
      <c r="AE28" s="602" t="b">
        <f t="shared" si="6"/>
        <v>1</v>
      </c>
      <c r="AF28" s="602" t="b">
        <f t="shared" si="7"/>
        <v>1</v>
      </c>
      <c r="AG28" s="602" t="b">
        <f t="shared" si="8"/>
        <v>1</v>
      </c>
      <c r="AI28" s="2722">
        <f t="shared" si="9"/>
        <v>0</v>
      </c>
      <c r="AJ28" s="2721">
        <f t="shared" si="10"/>
        <v>0</v>
      </c>
      <c r="AK28" s="2722">
        <f t="shared" si="11"/>
        <v>0</v>
      </c>
      <c r="AL28" s="2721">
        <f t="shared" si="12"/>
        <v>0</v>
      </c>
    </row>
    <row r="29" spans="1:38" s="603" customFormat="1" ht="15" customHeight="1">
      <c r="A29" s="1968"/>
      <c r="B29" s="1272"/>
      <c r="C29" s="1272"/>
      <c r="D29" s="633"/>
      <c r="E29" s="614"/>
      <c r="F29" s="614"/>
      <c r="G29" s="614"/>
      <c r="H29" s="620">
        <f>F29*G29</f>
        <v>0</v>
      </c>
      <c r="I29" s="620"/>
      <c r="J29" s="620"/>
      <c r="K29" s="717">
        <f>SUM(H29:J29)</f>
        <v>0</v>
      </c>
      <c r="L29" s="1284"/>
      <c r="M29" s="1284"/>
      <c r="N29" s="1284"/>
      <c r="O29" s="1284"/>
      <c r="P29" s="1284"/>
      <c r="Q29" s="1284"/>
      <c r="R29" s="717"/>
      <c r="S29" s="1284"/>
      <c r="T29" s="717"/>
      <c r="U29" s="1284"/>
      <c r="V29" s="1284"/>
      <c r="W29" s="717"/>
      <c r="X29" s="717">
        <f>W29-SUM(Y29:AA29)</f>
        <v>0</v>
      </c>
      <c r="Y29" s="717">
        <f>IF(W29&lt;=0,0,IF(P29&lt;0,L29,IF(K29-P29&lt;0,0,K29-P29-SUM(Z29:AA29))))</f>
        <v>0</v>
      </c>
      <c r="Z29" s="717">
        <f>IF(W29&lt;=0,0,IF(P29&lt;0,M29,IF(SUM(M29:O29)-P29&lt;0,0,SUM(M29:O29)-P29-AA29)))</f>
        <v>0</v>
      </c>
      <c r="AA29" s="717">
        <f>IF(W29&lt;=0,0,IF(P29&lt;0,SUM(N29:O29),IF(SUM(N29:O29)-P29&lt;0,0,SUM(N29:O29)-P29)))</f>
        <v>0</v>
      </c>
      <c r="AB29" s="1289"/>
      <c r="AC29" s="2466"/>
      <c r="AD29" s="710"/>
      <c r="AE29" s="602"/>
      <c r="AF29" s="602"/>
      <c r="AG29" s="602"/>
      <c r="AI29" s="2722">
        <f t="shared" si="9"/>
        <v>0</v>
      </c>
      <c r="AJ29" s="2721">
        <f t="shared" si="10"/>
        <v>0</v>
      </c>
      <c r="AK29" s="2722">
        <f t="shared" si="11"/>
        <v>0</v>
      </c>
      <c r="AL29" s="2721">
        <f t="shared" si="12"/>
        <v>0</v>
      </c>
    </row>
    <row r="30" spans="1:38" s="598" customFormat="1" ht="15" customHeight="1" thickBot="1">
      <c r="A30" s="2467"/>
      <c r="B30" s="2114" t="s">
        <v>220</v>
      </c>
      <c r="C30" s="2114"/>
      <c r="D30" s="1971"/>
      <c r="E30" s="2472"/>
      <c r="F30" s="2472"/>
      <c r="G30" s="2472"/>
      <c r="H30" s="2473">
        <f>SUM(H9:H29)</f>
        <v>0</v>
      </c>
      <c r="I30" s="2473">
        <f t="shared" ref="I30:O30" si="14">SUM(I9:I29)</f>
        <v>0</v>
      </c>
      <c r="J30" s="2473">
        <f t="shared" si="14"/>
        <v>0</v>
      </c>
      <c r="K30" s="2468">
        <f t="shared" si="14"/>
        <v>0</v>
      </c>
      <c r="L30" s="2468">
        <f t="shared" si="14"/>
        <v>0</v>
      </c>
      <c r="M30" s="2468">
        <f t="shared" si="14"/>
        <v>0</v>
      </c>
      <c r="N30" s="2468">
        <f t="shared" si="14"/>
        <v>0</v>
      </c>
      <c r="O30" s="2468">
        <f t="shared" si="14"/>
        <v>0</v>
      </c>
      <c r="P30" s="2468"/>
      <c r="Q30" s="2468"/>
      <c r="R30" s="2468">
        <f>SUM(R9:R29)</f>
        <v>0</v>
      </c>
      <c r="S30" s="2468"/>
      <c r="T30" s="2468">
        <f t="shared" ref="T30:AA30" si="15">SUM(T9:T29)</f>
        <v>0</v>
      </c>
      <c r="U30" s="2468">
        <f t="shared" si="15"/>
        <v>0</v>
      </c>
      <c r="V30" s="2468">
        <f t="shared" si="15"/>
        <v>0</v>
      </c>
      <c r="W30" s="2468">
        <f t="shared" si="15"/>
        <v>0</v>
      </c>
      <c r="X30" s="2468">
        <f t="shared" si="15"/>
        <v>0</v>
      </c>
      <c r="Y30" s="2468">
        <f t="shared" si="15"/>
        <v>0</v>
      </c>
      <c r="Z30" s="2468">
        <f t="shared" si="15"/>
        <v>0</v>
      </c>
      <c r="AA30" s="2468">
        <f t="shared" si="15"/>
        <v>0</v>
      </c>
      <c r="AB30" s="2469"/>
      <c r="AC30" s="2470"/>
      <c r="AD30" s="708"/>
      <c r="AE30" s="602"/>
      <c r="AF30" s="602"/>
      <c r="AG30" s="602"/>
      <c r="AI30" s="2722">
        <f t="shared" si="9"/>
        <v>0</v>
      </c>
      <c r="AJ30" s="2721">
        <f t="shared" si="10"/>
        <v>0</v>
      </c>
      <c r="AK30" s="2722">
        <f t="shared" si="11"/>
        <v>0</v>
      </c>
      <c r="AL30" s="2721">
        <f t="shared" si="12"/>
        <v>0</v>
      </c>
    </row>
    <row r="31" spans="1:38" ht="15" customHeight="1">
      <c r="A31" s="223" t="s">
        <v>190</v>
      </c>
    </row>
    <row r="32" spans="1:38" ht="15" customHeight="1">
      <c r="A32" s="223" t="s">
        <v>245</v>
      </c>
    </row>
    <row r="33" spans="1:1" ht="15" customHeight="1">
      <c r="A33" s="223" t="s">
        <v>210</v>
      </c>
    </row>
  </sheetData>
  <sheetProtection formatColumns="0" formatRows="0" deleteRows="0" autoFilter="0"/>
  <protectedRanges>
    <protectedRange sqref="Y9:Z29" name="区域2_2_1"/>
  </protectedRanges>
  <mergeCells count="20">
    <mergeCell ref="A7:A8"/>
    <mergeCell ref="B7:B8"/>
    <mergeCell ref="C7:C8"/>
    <mergeCell ref="H7:H8"/>
    <mergeCell ref="I7:J7"/>
    <mergeCell ref="E7:E8"/>
    <mergeCell ref="D7:D8"/>
    <mergeCell ref="Q7:Q8"/>
    <mergeCell ref="X7:AA7"/>
    <mergeCell ref="AB7:AC7"/>
    <mergeCell ref="F7:F8"/>
    <mergeCell ref="G7:G8"/>
    <mergeCell ref="S7:S8"/>
    <mergeCell ref="T7:T8"/>
    <mergeCell ref="L7:O7"/>
    <mergeCell ref="P7:P8"/>
    <mergeCell ref="R7:R8"/>
    <mergeCell ref="U7:V7"/>
    <mergeCell ref="W7:W8"/>
    <mergeCell ref="K7:K8"/>
  </mergeCells>
  <phoneticPr fontId="5" type="noConversion"/>
  <dataValidations count="2">
    <dataValidation type="list" allowBlank="1" showInputMessage="1" showErrorMessage="1" sqref="D9:D28">
      <formula1>"合并范围内关联方,非合并范围关联方,非关联方"</formula1>
    </dataValidation>
    <dataValidation type="list" allowBlank="1" showInputMessage="1" showErrorMessage="1" sqref="AC9:AC29">
      <formula1>"是,否"</formula1>
    </dataValidation>
  </dataValidations>
  <printOptions horizontalCentered="1"/>
  <pageMargins left="0.31496062992125984" right="0.31496062992125984" top="0.74803149606299213" bottom="0.74803149606299213" header="0.31496062992125984" footer="0.31496062992125984"/>
  <pageSetup paperSize="9" scale="50" fitToHeight="0" orientation="landscape" blackAndWhite="1" verticalDpi="1200" r:id="rId1"/>
  <headerFooter alignWithMargins="0"/>
  <legacyDrawingHF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tabColor rgb="FF7030A0"/>
    <pageSetUpPr fitToPage="1"/>
  </sheetPr>
  <dimension ref="A1:I3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N27" sqref="N27"/>
    </sheetView>
  </sheetViews>
  <sheetFormatPr defaultColWidth="9.140625" defaultRowHeight="12" customHeight="1"/>
  <cols>
    <col min="1" max="1" width="6.7109375" style="223" customWidth="1"/>
    <col min="2" max="2" width="25.7109375" style="223" customWidth="1"/>
    <col min="3" max="3" width="8.7109375" style="223" customWidth="1"/>
    <col min="4" max="4" width="16.7109375" style="223" customWidth="1"/>
    <col min="5" max="9" width="14.7109375" style="223" customWidth="1"/>
    <col min="10" max="16384" width="9.140625" style="223"/>
  </cols>
  <sheetData>
    <row r="1" spans="1:9" s="629" customFormat="1" ht="15" customHeight="1">
      <c r="A1" s="2691" t="str">
        <f>HYPERLINK("#负债表审定!A1","返回负债表审定")</f>
        <v>返回负债表审定</v>
      </c>
      <c r="B1" s="2692" t="str">
        <f>HYPERLINK("#负债表原报!A1","返回负债表原报")</f>
        <v>返回负债表原报</v>
      </c>
    </row>
    <row r="2" spans="1:9" s="294" customFormat="1" ht="30" customHeight="1">
      <c r="A2" s="2859" t="s">
        <v>1302</v>
      </c>
      <c r="B2" s="2859"/>
      <c r="C2" s="2859"/>
      <c r="D2" s="2859"/>
      <c r="E2" s="2859"/>
      <c r="F2" s="2859"/>
      <c r="G2" s="2859"/>
      <c r="H2" s="2859"/>
      <c r="I2" s="2859"/>
    </row>
    <row r="3" spans="1:9" s="935" customFormat="1" ht="11.25">
      <c r="A3" s="939"/>
      <c r="B3" s="943"/>
      <c r="C3" s="943"/>
      <c r="D3" s="943"/>
      <c r="E3" s="943"/>
      <c r="F3" s="1216"/>
      <c r="G3" s="939"/>
      <c r="H3" s="1216"/>
      <c r="I3" s="944" t="str">
        <f>"单位："&amp;表头!$C$5</f>
        <v>单位：人民币元</v>
      </c>
    </row>
    <row r="4" spans="1:9" s="951" customFormat="1">
      <c r="A4" s="945" t="str">
        <f>"客户："&amp;表头!C3</f>
        <v>客户：</v>
      </c>
      <c r="B4" s="950"/>
      <c r="C4" s="1624"/>
      <c r="D4" s="1624"/>
      <c r="E4" s="948" t="str">
        <f>"编制人员："&amp;表头!$C$6</f>
        <v>编制人员：</v>
      </c>
      <c r="F4" s="1221"/>
      <c r="G4" s="946"/>
      <c r="H4" s="950" t="s">
        <v>1460</v>
      </c>
      <c r="I4" s="11" t="s">
        <v>244</v>
      </c>
    </row>
    <row r="5" spans="1:9" s="951" customFormat="1" ht="11.25">
      <c r="A5" s="945" t="str">
        <f>"报表截止日："&amp;TEXT(表头!C4,"yyyy-mm-dd")</f>
        <v>报表截止日：2019-12-31</v>
      </c>
      <c r="B5" s="950"/>
      <c r="C5" s="950"/>
      <c r="D5" s="950"/>
      <c r="E5" s="948" t="str">
        <f>"会计主管："&amp;表头!$C$7</f>
        <v>会计主管：</v>
      </c>
      <c r="F5" s="1221"/>
      <c r="G5" s="946"/>
      <c r="H5" s="950" t="s">
        <v>1461</v>
      </c>
      <c r="I5" s="950"/>
    </row>
    <row r="6" spans="1:9" s="962" customFormat="1" ht="8.1" customHeight="1" thickBot="1">
      <c r="A6" s="1301"/>
      <c r="B6" s="1301"/>
      <c r="C6" s="1301"/>
      <c r="D6" s="1301"/>
      <c r="E6" s="1301"/>
      <c r="F6" s="1301"/>
      <c r="G6" s="1301"/>
      <c r="H6" s="1301"/>
      <c r="I6" s="1301"/>
    </row>
    <row r="7" spans="1:9" s="935" customFormat="1" ht="15" customHeight="1">
      <c r="A7" s="2837" t="s">
        <v>2069</v>
      </c>
      <c r="B7" s="2838"/>
      <c r="C7" s="2838"/>
      <c r="D7" s="2838"/>
      <c r="E7" s="2838"/>
      <c r="F7" s="2838"/>
      <c r="G7" s="2838"/>
      <c r="H7" s="2838"/>
      <c r="I7" s="2839"/>
    </row>
    <row r="8" spans="1:9" s="935" customFormat="1" ht="22.5">
      <c r="A8" s="925" t="s">
        <v>398</v>
      </c>
      <c r="B8" s="1304" t="s">
        <v>1595</v>
      </c>
      <c r="C8" s="1304" t="s">
        <v>1596</v>
      </c>
      <c r="D8" s="1304" t="s">
        <v>1798</v>
      </c>
      <c r="E8" s="1304" t="s">
        <v>137</v>
      </c>
      <c r="F8" s="1476" t="s">
        <v>1799</v>
      </c>
      <c r="G8" s="1476" t="s">
        <v>1643</v>
      </c>
      <c r="H8" s="1476" t="s">
        <v>1644</v>
      </c>
      <c r="I8" s="1625" t="s">
        <v>1645</v>
      </c>
    </row>
    <row r="9" spans="1:9" ht="15" customHeight="1">
      <c r="A9" s="925">
        <v>1</v>
      </c>
      <c r="B9" s="1306"/>
      <c r="C9" s="1254"/>
      <c r="D9" s="1306"/>
      <c r="E9" s="71">
        <f>F9+G9+H9+I9</f>
        <v>0</v>
      </c>
      <c r="F9" s="81"/>
      <c r="G9" s="81"/>
      <c r="H9" s="81"/>
      <c r="I9" s="1627"/>
    </row>
    <row r="10" spans="1:9" ht="15" customHeight="1">
      <c r="A10" s="925">
        <v>2</v>
      </c>
      <c r="B10" s="1306"/>
      <c r="C10" s="1254"/>
      <c r="D10" s="1306"/>
      <c r="E10" s="71">
        <f t="shared" ref="E10:E18" si="0">F10+G10+H10+I10</f>
        <v>0</v>
      </c>
      <c r="F10" s="81"/>
      <c r="G10" s="81"/>
      <c r="H10" s="81"/>
      <c r="I10" s="1627"/>
    </row>
    <row r="11" spans="1:9" ht="15" customHeight="1">
      <c r="A11" s="925">
        <v>3</v>
      </c>
      <c r="B11" s="1306"/>
      <c r="C11" s="1254"/>
      <c r="D11" s="1306"/>
      <c r="E11" s="71">
        <f t="shared" si="0"/>
        <v>0</v>
      </c>
      <c r="F11" s="81"/>
      <c r="G11" s="81"/>
      <c r="H11" s="81"/>
      <c r="I11" s="1627"/>
    </row>
    <row r="12" spans="1:9" ht="15" customHeight="1">
      <c r="A12" s="925">
        <v>4</v>
      </c>
      <c r="B12" s="1306"/>
      <c r="C12" s="1254"/>
      <c r="D12" s="1306"/>
      <c r="E12" s="71">
        <f t="shared" si="0"/>
        <v>0</v>
      </c>
      <c r="F12" s="81"/>
      <c r="G12" s="81"/>
      <c r="H12" s="81"/>
      <c r="I12" s="1627"/>
    </row>
    <row r="13" spans="1:9" ht="15" customHeight="1">
      <c r="A13" s="925">
        <v>5</v>
      </c>
      <c r="B13" s="1306"/>
      <c r="C13" s="1254"/>
      <c r="D13" s="1306"/>
      <c r="E13" s="71">
        <f t="shared" si="0"/>
        <v>0</v>
      </c>
      <c r="F13" s="81"/>
      <c r="G13" s="81"/>
      <c r="H13" s="81"/>
      <c r="I13" s="1627"/>
    </row>
    <row r="14" spans="1:9" ht="15" customHeight="1">
      <c r="A14" s="925">
        <v>6</v>
      </c>
      <c r="B14" s="1306"/>
      <c r="C14" s="1254"/>
      <c r="D14" s="1306"/>
      <c r="E14" s="71">
        <f t="shared" si="0"/>
        <v>0</v>
      </c>
      <c r="F14" s="81"/>
      <c r="G14" s="81"/>
      <c r="H14" s="81"/>
      <c r="I14" s="1627"/>
    </row>
    <row r="15" spans="1:9" ht="15" customHeight="1">
      <c r="A15" s="925">
        <v>7</v>
      </c>
      <c r="B15" s="1306"/>
      <c r="C15" s="1254"/>
      <c r="D15" s="1306"/>
      <c r="E15" s="71">
        <f t="shared" si="0"/>
        <v>0</v>
      </c>
      <c r="F15" s="81"/>
      <c r="G15" s="81"/>
      <c r="H15" s="81"/>
      <c r="I15" s="1627"/>
    </row>
    <row r="16" spans="1:9" ht="15" customHeight="1">
      <c r="A16" s="925">
        <v>8</v>
      </c>
      <c r="B16" s="1306"/>
      <c r="C16" s="1254"/>
      <c r="D16" s="1306"/>
      <c r="E16" s="71">
        <f t="shared" si="0"/>
        <v>0</v>
      </c>
      <c r="F16" s="81"/>
      <c r="G16" s="81"/>
      <c r="H16" s="81"/>
      <c r="I16" s="1627"/>
    </row>
    <row r="17" spans="1:9" ht="15" customHeight="1">
      <c r="A17" s="925">
        <v>9</v>
      </c>
      <c r="B17" s="1306"/>
      <c r="C17" s="1254"/>
      <c r="D17" s="1306"/>
      <c r="E17" s="71">
        <f t="shared" si="0"/>
        <v>0</v>
      </c>
      <c r="F17" s="81"/>
      <c r="G17" s="81"/>
      <c r="H17" s="81"/>
      <c r="I17" s="1627"/>
    </row>
    <row r="18" spans="1:9" ht="15" customHeight="1">
      <c r="A18" s="925">
        <v>10</v>
      </c>
      <c r="B18" s="1306"/>
      <c r="C18" s="1254"/>
      <c r="D18" s="1306"/>
      <c r="E18" s="71">
        <f t="shared" si="0"/>
        <v>0</v>
      </c>
      <c r="F18" s="81"/>
      <c r="G18" s="81"/>
      <c r="H18" s="81"/>
      <c r="I18" s="1627"/>
    </row>
    <row r="19" spans="1:9" ht="15" customHeight="1">
      <c r="A19" s="3056" t="s">
        <v>220</v>
      </c>
      <c r="B19" s="3057"/>
      <c r="C19" s="1622"/>
      <c r="D19" s="1622"/>
      <c r="E19" s="71">
        <f>SUM(E9:E18)</f>
        <v>0</v>
      </c>
      <c r="F19" s="71">
        <f>SUM(F9:F18)</f>
        <v>0</v>
      </c>
      <c r="G19" s="71">
        <f>SUM(G9:G18)</f>
        <v>0</v>
      </c>
      <c r="H19" s="71">
        <f>SUM(H9:H18)</f>
        <v>0</v>
      </c>
      <c r="I19" s="1628">
        <f>SUM(I9:I18)</f>
        <v>0</v>
      </c>
    </row>
    <row r="20" spans="1:9" s="935" customFormat="1" ht="15" customHeight="1">
      <c r="A20" s="3058" t="s">
        <v>1800</v>
      </c>
      <c r="B20" s="3059"/>
      <c r="C20" s="3059"/>
      <c r="D20" s="3059"/>
      <c r="E20" s="3059"/>
      <c r="F20" s="3059"/>
      <c r="G20" s="3059"/>
      <c r="H20" s="3059"/>
      <c r="I20" s="3060"/>
    </row>
    <row r="21" spans="1:9" s="935" customFormat="1" ht="22.5">
      <c r="A21" s="925" t="s">
        <v>398</v>
      </c>
      <c r="B21" s="1304" t="s">
        <v>1595</v>
      </c>
      <c r="C21" s="1304" t="s">
        <v>1596</v>
      </c>
      <c r="D21" s="1304" t="s">
        <v>1801</v>
      </c>
      <c r="E21" s="1304" t="s">
        <v>57</v>
      </c>
      <c r="F21" s="928" t="str">
        <f>F8</f>
        <v>1年内</v>
      </c>
      <c r="G21" s="928" t="str">
        <f>G8</f>
        <v>1-2年</v>
      </c>
      <c r="H21" s="928" t="str">
        <f>H8</f>
        <v>2-3年</v>
      </c>
      <c r="I21" s="932" t="str">
        <f>I8</f>
        <v>3年以上</v>
      </c>
    </row>
    <row r="22" spans="1:9" ht="15" customHeight="1">
      <c r="A22" s="925">
        <v>1</v>
      </c>
      <c r="B22" s="1306"/>
      <c r="C22" s="1254"/>
      <c r="D22" s="1306"/>
      <c r="E22" s="71">
        <f>F22+G22+H22+I22</f>
        <v>0</v>
      </c>
      <c r="F22" s="888"/>
      <c r="G22" s="888"/>
      <c r="H22" s="888"/>
      <c r="I22" s="1308"/>
    </row>
    <row r="23" spans="1:9" ht="15" customHeight="1">
      <c r="A23" s="925">
        <v>2</v>
      </c>
      <c r="B23" s="1306"/>
      <c r="C23" s="1254"/>
      <c r="D23" s="1306"/>
      <c r="E23" s="71">
        <f t="shared" ref="E23:E31" si="1">F23+G23+H23+I23</f>
        <v>0</v>
      </c>
      <c r="F23" s="888"/>
      <c r="G23" s="888"/>
      <c r="H23" s="888"/>
      <c r="I23" s="1308"/>
    </row>
    <row r="24" spans="1:9" ht="15" customHeight="1">
      <c r="A24" s="925">
        <v>3</v>
      </c>
      <c r="B24" s="1306"/>
      <c r="C24" s="1254"/>
      <c r="D24" s="1306"/>
      <c r="E24" s="71">
        <f t="shared" si="1"/>
        <v>0</v>
      </c>
      <c r="F24" s="888"/>
      <c r="G24" s="888"/>
      <c r="H24" s="888"/>
      <c r="I24" s="1308"/>
    </row>
    <row r="25" spans="1:9" ht="15" customHeight="1">
      <c r="A25" s="925">
        <v>4</v>
      </c>
      <c r="B25" s="1306"/>
      <c r="C25" s="1254"/>
      <c r="D25" s="1306"/>
      <c r="E25" s="71">
        <f t="shared" si="1"/>
        <v>0</v>
      </c>
      <c r="F25" s="888"/>
      <c r="G25" s="888"/>
      <c r="H25" s="888"/>
      <c r="I25" s="1308"/>
    </row>
    <row r="26" spans="1:9" ht="15" customHeight="1">
      <c r="A26" s="925">
        <v>5</v>
      </c>
      <c r="B26" s="1306"/>
      <c r="C26" s="1254"/>
      <c r="D26" s="1306"/>
      <c r="E26" s="71">
        <f t="shared" si="1"/>
        <v>0</v>
      </c>
      <c r="F26" s="888"/>
      <c r="G26" s="888"/>
      <c r="H26" s="888"/>
      <c r="I26" s="1308"/>
    </row>
    <row r="27" spans="1:9" ht="15" customHeight="1">
      <c r="A27" s="925">
        <v>6</v>
      </c>
      <c r="B27" s="1306"/>
      <c r="C27" s="1254"/>
      <c r="D27" s="1306"/>
      <c r="E27" s="71">
        <f t="shared" si="1"/>
        <v>0</v>
      </c>
      <c r="F27" s="888"/>
      <c r="G27" s="888"/>
      <c r="H27" s="888"/>
      <c r="I27" s="1308"/>
    </row>
    <row r="28" spans="1:9" ht="15" customHeight="1">
      <c r="A28" s="925">
        <v>7</v>
      </c>
      <c r="B28" s="1306"/>
      <c r="C28" s="1254"/>
      <c r="D28" s="1306"/>
      <c r="E28" s="71">
        <f t="shared" si="1"/>
        <v>0</v>
      </c>
      <c r="F28" s="888"/>
      <c r="G28" s="888"/>
      <c r="H28" s="888"/>
      <c r="I28" s="1308"/>
    </row>
    <row r="29" spans="1:9" ht="15" customHeight="1">
      <c r="A29" s="925">
        <v>8</v>
      </c>
      <c r="B29" s="1306"/>
      <c r="C29" s="1254"/>
      <c r="D29" s="1306"/>
      <c r="E29" s="71">
        <f t="shared" si="1"/>
        <v>0</v>
      </c>
      <c r="F29" s="888"/>
      <c r="G29" s="888"/>
      <c r="H29" s="888"/>
      <c r="I29" s="1308"/>
    </row>
    <row r="30" spans="1:9" ht="15" customHeight="1">
      <c r="A30" s="925">
        <v>9</v>
      </c>
      <c r="B30" s="1306"/>
      <c r="C30" s="1254"/>
      <c r="D30" s="1306"/>
      <c r="E30" s="71">
        <f t="shared" si="1"/>
        <v>0</v>
      </c>
      <c r="F30" s="888"/>
      <c r="G30" s="888"/>
      <c r="H30" s="888"/>
      <c r="I30" s="1308"/>
    </row>
    <row r="31" spans="1:9" ht="15" customHeight="1">
      <c r="A31" s="925">
        <v>10</v>
      </c>
      <c r="B31" s="1306"/>
      <c r="C31" s="1254"/>
      <c r="D31" s="1306"/>
      <c r="E31" s="71">
        <f t="shared" si="1"/>
        <v>0</v>
      </c>
      <c r="F31" s="888"/>
      <c r="G31" s="888"/>
      <c r="H31" s="888"/>
      <c r="I31" s="1308"/>
    </row>
    <row r="32" spans="1:9" ht="15" customHeight="1">
      <c r="A32" s="3056" t="s">
        <v>220</v>
      </c>
      <c r="B32" s="3057"/>
      <c r="C32" s="1622"/>
      <c r="D32" s="1622"/>
      <c r="E32" s="82">
        <f>SUM(E22:E31)</f>
        <v>0</v>
      </c>
      <c r="F32" s="82">
        <f>SUM(F22:F31)</f>
        <v>0</v>
      </c>
      <c r="G32" s="82">
        <f>SUM(G22:G31)</f>
        <v>0</v>
      </c>
      <c r="H32" s="82">
        <f>SUM(H22:H31)</f>
        <v>0</v>
      </c>
      <c r="I32" s="1626">
        <f>SUM(I22:I31)</f>
        <v>0</v>
      </c>
    </row>
  </sheetData>
  <sheetProtection insertRows="0" deleteRows="0" autoFilter="0"/>
  <mergeCells count="5">
    <mergeCell ref="A7:I7"/>
    <mergeCell ref="A19:B19"/>
    <mergeCell ref="A20:I20"/>
    <mergeCell ref="A32:B32"/>
    <mergeCell ref="A2:I2"/>
  </mergeCells>
  <phoneticPr fontId="5" type="noConversion"/>
  <dataValidations count="1">
    <dataValidation type="list" allowBlank="1" showInputMessage="1" showErrorMessage="1" sqref="C22:C31 C9:C18">
      <formula1>"是,否"</formula1>
    </dataValidation>
  </dataValidations>
  <printOptions horizontalCentered="1"/>
  <pageMargins left="0.70866141732283472" right="0.70866141732283472" top="0.74803149606299213" bottom="0.74803149606299213" header="0.31496062992125984" footer="0.31496062992125984"/>
  <pageSetup paperSize="9" scale="89" orientation="landscape" blackAndWhite="1" verticalDpi="1200" r:id="rId1"/>
  <headerFooter alignWithMargins="0"/>
  <legacyDrawingHF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tabColor rgb="FF7030A0"/>
    <pageSetUpPr fitToPage="1"/>
  </sheetPr>
  <dimension ref="A1:AH36"/>
  <sheetViews>
    <sheetView showZeros="0" view="pageBreakPreview" zoomScaleSheetLayoutView="100" workbookViewId="0">
      <pane xSplit="2" ySplit="8" topLeftCell="I9" activePane="bottomRight" state="frozen"/>
      <selection activeCell="I9" sqref="I9"/>
      <selection pane="topRight" activeCell="I9" sqref="I9"/>
      <selection pane="bottomLeft" activeCell="I9" sqref="I9"/>
      <selection pane="bottomRight" activeCell="Q35" sqref="Q35"/>
    </sheetView>
  </sheetViews>
  <sheetFormatPr defaultColWidth="9.140625" defaultRowHeight="12" customHeight="1"/>
  <cols>
    <col min="1" max="1" width="5.7109375" style="311" customWidth="1"/>
    <col min="2" max="2" width="24.85546875" style="311" bestFit="1" customWidth="1"/>
    <col min="3" max="3" width="11.140625" style="311" customWidth="1"/>
    <col min="4" max="4" width="12.28515625" style="311" bestFit="1" customWidth="1"/>
    <col min="5" max="5" width="12.5703125" style="311" customWidth="1"/>
    <col min="6" max="6" width="13.140625" style="311" bestFit="1" customWidth="1"/>
    <col min="7" max="7" width="12.7109375" style="223" customWidth="1"/>
    <col min="8" max="16" width="12.7109375" style="311" customWidth="1"/>
    <col min="17" max="17" width="12.7109375" style="223" customWidth="1"/>
    <col min="18" max="22" width="12.7109375" style="311" customWidth="1"/>
    <col min="23" max="23" width="16.42578125" style="311" customWidth="1"/>
    <col min="24" max="24" width="12.7109375" style="311" customWidth="1"/>
    <col min="25" max="30" width="9.140625" style="311"/>
    <col min="31" max="33" width="14.85546875" style="311" bestFit="1" customWidth="1"/>
    <col min="34" max="16384" width="9.140625" style="311"/>
  </cols>
  <sheetData>
    <row r="1" spans="1:34" s="671" customFormat="1" ht="15" customHeight="1">
      <c r="A1" s="2691" t="str">
        <f>HYPERLINK("#负债表审定!A1","返回负债表审定")</f>
        <v>返回负债表审定</v>
      </c>
      <c r="B1" s="2692" t="str">
        <f>HYPERLINK("#负债表原报!A1","返回负债表原报")</f>
        <v>返回负债表原报</v>
      </c>
      <c r="G1" s="629"/>
      <c r="Q1" s="629"/>
    </row>
    <row r="2" spans="1:34" s="707" customFormat="1" ht="30" customHeight="1">
      <c r="A2" s="2859" t="s">
        <v>1301</v>
      </c>
      <c r="B2" s="2859"/>
      <c r="C2" s="2859"/>
      <c r="D2" s="2859"/>
      <c r="E2" s="2859"/>
      <c r="F2" s="2859"/>
      <c r="G2" s="2859"/>
      <c r="H2" s="2859"/>
      <c r="I2" s="2859"/>
      <c r="J2" s="2859"/>
      <c r="K2" s="2859"/>
      <c r="L2" s="2859"/>
      <c r="M2" s="2859"/>
      <c r="N2" s="2859"/>
      <c r="O2" s="2859"/>
      <c r="P2" s="2859"/>
      <c r="Q2" s="2859"/>
      <c r="R2" s="2859"/>
      <c r="S2" s="2859"/>
      <c r="T2" s="2859"/>
      <c r="U2" s="2859"/>
      <c r="V2" s="2859"/>
      <c r="W2" s="2859"/>
      <c r="X2" s="2859"/>
    </row>
    <row r="3" spans="1:34" s="935" customFormat="1" ht="11.25">
      <c r="A3" s="943"/>
      <c r="B3" s="943"/>
      <c r="C3" s="943"/>
      <c r="D3" s="943"/>
      <c r="E3" s="943"/>
      <c r="F3" s="943"/>
      <c r="G3" s="943"/>
      <c r="H3" s="943"/>
      <c r="I3" s="943"/>
      <c r="J3" s="943"/>
      <c r="K3" s="943"/>
      <c r="L3" s="943"/>
      <c r="M3" s="1268"/>
      <c r="N3" s="1268"/>
      <c r="O3" s="1268"/>
      <c r="P3" s="1268"/>
      <c r="Q3" s="1268"/>
      <c r="R3" s="1268"/>
      <c r="S3" s="939"/>
      <c r="T3" s="1216"/>
      <c r="U3" s="939"/>
      <c r="V3" s="939"/>
      <c r="W3" s="939"/>
      <c r="X3" s="944" t="str">
        <f>"单位："&amp;表头!$C$5</f>
        <v>单位：人民币元</v>
      </c>
    </row>
    <row r="4" spans="1:34" s="951" customFormat="1">
      <c r="A4" s="945" t="str">
        <f>"客户："&amp;表头!C3</f>
        <v>客户：</v>
      </c>
      <c r="B4" s="1220"/>
      <c r="C4" s="1220"/>
      <c r="D4" s="946"/>
      <c r="E4" s="946"/>
      <c r="F4" s="946"/>
      <c r="G4" s="946"/>
      <c r="H4" s="946"/>
      <c r="I4" s="946"/>
      <c r="J4" s="946"/>
      <c r="K4" s="946"/>
      <c r="L4" s="946"/>
      <c r="M4" s="948" t="str">
        <f>"编制人员："&amp;表头!$C$6</f>
        <v>编制人员：</v>
      </c>
      <c r="N4" s="1268"/>
      <c r="O4" s="1268"/>
      <c r="P4" s="1268"/>
      <c r="Q4" s="1268"/>
      <c r="R4" s="948"/>
      <c r="S4" s="1220">
        <v>0</v>
      </c>
      <c r="T4" s="1220"/>
      <c r="U4" s="946"/>
      <c r="V4" s="950"/>
      <c r="W4" s="950" t="s">
        <v>1475</v>
      </c>
      <c r="X4" s="2085" t="s">
        <v>2070</v>
      </c>
    </row>
    <row r="5" spans="1:34" s="951" customFormat="1" ht="11.25">
      <c r="A5" s="945" t="str">
        <f>"报表截止日："&amp;TEXT(表头!C4,"yyyy-mm-dd")</f>
        <v>报表截止日：2019-12-31</v>
      </c>
      <c r="B5" s="1220"/>
      <c r="C5" s="1220"/>
      <c r="D5" s="946"/>
      <c r="E5" s="946"/>
      <c r="F5" s="946"/>
      <c r="G5" s="946"/>
      <c r="H5" s="946"/>
      <c r="I5" s="946"/>
      <c r="J5" s="946"/>
      <c r="K5" s="946"/>
      <c r="L5" s="946"/>
      <c r="M5" s="948" t="str">
        <f>"会计主管："&amp;表头!$C$7</f>
        <v>会计主管：</v>
      </c>
      <c r="N5" s="1268"/>
      <c r="O5" s="1268"/>
      <c r="P5" s="1268"/>
      <c r="Q5" s="1268"/>
      <c r="R5" s="948"/>
      <c r="S5" s="1220">
        <v>0</v>
      </c>
      <c r="T5" s="1220"/>
      <c r="U5" s="946"/>
      <c r="V5" s="950"/>
      <c r="W5" s="950" t="s">
        <v>1476</v>
      </c>
      <c r="X5" s="950"/>
    </row>
    <row r="6" spans="1:34" s="962" customFormat="1" ht="12.75" customHeight="1" thickBot="1">
      <c r="A6" s="1301"/>
      <c r="B6" s="1301"/>
      <c r="C6" s="1301"/>
      <c r="D6" s="1301"/>
      <c r="E6" s="1301"/>
      <c r="F6" s="1301"/>
      <c r="G6" s="1301"/>
      <c r="H6" s="1301"/>
      <c r="I6" s="1301"/>
      <c r="J6" s="1301"/>
      <c r="K6" s="1301"/>
      <c r="L6" s="1301"/>
      <c r="M6" s="1301"/>
      <c r="N6" s="1301"/>
      <c r="O6" s="1301"/>
      <c r="P6" s="1301"/>
      <c r="Q6" s="1301"/>
      <c r="R6" s="1301"/>
      <c r="S6" s="1301"/>
      <c r="T6" s="1301"/>
      <c r="U6" s="1301"/>
      <c r="V6" s="1301"/>
      <c r="W6" s="1301"/>
      <c r="X6" s="1301"/>
    </row>
    <row r="7" spans="1:34" s="935" customFormat="1" ht="15" customHeight="1">
      <c r="A7" s="3052" t="s">
        <v>398</v>
      </c>
      <c r="B7" s="3050" t="s">
        <v>1595</v>
      </c>
      <c r="C7" s="2824" t="s">
        <v>1298</v>
      </c>
      <c r="D7" s="3050" t="s">
        <v>2288</v>
      </c>
      <c r="E7" s="3050" t="s">
        <v>829</v>
      </c>
      <c r="F7" s="3050"/>
      <c r="G7" s="3050" t="s">
        <v>1422</v>
      </c>
      <c r="H7" s="3048" t="s">
        <v>833</v>
      </c>
      <c r="I7" s="3048"/>
      <c r="J7" s="3048"/>
      <c r="K7" s="3048"/>
      <c r="L7" s="3050" t="s">
        <v>1167</v>
      </c>
      <c r="M7" s="3050" t="s">
        <v>1168</v>
      </c>
      <c r="N7" s="3050" t="s">
        <v>2296</v>
      </c>
      <c r="O7" s="3050" t="s">
        <v>827</v>
      </c>
      <c r="P7" s="3050"/>
      <c r="Q7" s="3050" t="s">
        <v>1423</v>
      </c>
      <c r="R7" s="3048" t="s">
        <v>834</v>
      </c>
      <c r="S7" s="3048"/>
      <c r="T7" s="3048"/>
      <c r="U7" s="3048"/>
      <c r="V7" s="3048" t="s">
        <v>122</v>
      </c>
      <c r="W7" s="3048" t="s">
        <v>1802</v>
      </c>
      <c r="X7" s="3049"/>
      <c r="AA7" s="616" t="s">
        <v>2199</v>
      </c>
      <c r="AB7" s="616"/>
      <c r="AC7" s="616"/>
    </row>
    <row r="8" spans="1:34" s="935" customFormat="1" ht="15" customHeight="1">
      <c r="A8" s="3053"/>
      <c r="B8" s="3051"/>
      <c r="C8" s="2825"/>
      <c r="D8" s="3051"/>
      <c r="E8" s="2128" t="s">
        <v>826</v>
      </c>
      <c r="F8" s="2128" t="s">
        <v>825</v>
      </c>
      <c r="G8" s="3051"/>
      <c r="H8" s="2133" t="s">
        <v>831</v>
      </c>
      <c r="I8" s="2133" t="s">
        <v>12</v>
      </c>
      <c r="J8" s="2133" t="s">
        <v>11</v>
      </c>
      <c r="K8" s="2133" t="s">
        <v>832</v>
      </c>
      <c r="L8" s="3051"/>
      <c r="M8" s="3051"/>
      <c r="N8" s="3051"/>
      <c r="O8" s="2128" t="s">
        <v>826</v>
      </c>
      <c r="P8" s="2128" t="s">
        <v>825</v>
      </c>
      <c r="Q8" s="3051"/>
      <c r="R8" s="2133" t="s">
        <v>831</v>
      </c>
      <c r="S8" s="2133" t="s">
        <v>12</v>
      </c>
      <c r="T8" s="2133" t="s">
        <v>11</v>
      </c>
      <c r="U8" s="2133" t="s">
        <v>832</v>
      </c>
      <c r="V8" s="3061"/>
      <c r="W8" s="2133" t="s">
        <v>1803</v>
      </c>
      <c r="X8" s="2185" t="s">
        <v>1804</v>
      </c>
      <c r="Y8" s="517" t="s">
        <v>2194</v>
      </c>
      <c r="AA8" s="661" t="s">
        <v>12</v>
      </c>
      <c r="AB8" s="661" t="s">
        <v>11</v>
      </c>
      <c r="AC8" s="661" t="s">
        <v>2623</v>
      </c>
      <c r="AE8" s="616" t="s">
        <v>2624</v>
      </c>
      <c r="AF8" s="616" t="s">
        <v>2625</v>
      </c>
      <c r="AG8" s="616" t="s">
        <v>2626</v>
      </c>
      <c r="AH8" s="616" t="s">
        <v>2627</v>
      </c>
    </row>
    <row r="9" spans="1:34" ht="15" customHeight="1">
      <c r="A9" s="1355">
        <v>1</v>
      </c>
      <c r="B9" s="1306"/>
      <c r="C9" s="1224"/>
      <c r="D9" s="1182"/>
      <c r="E9" s="1279">
        <f>IF(D9&gt;0,0,-D9)</f>
        <v>0</v>
      </c>
      <c r="F9" s="1184"/>
      <c r="G9" s="82">
        <f>SUM(D9:F9)</f>
        <v>0</v>
      </c>
      <c r="H9" s="888"/>
      <c r="I9" s="888"/>
      <c r="J9" s="888"/>
      <c r="K9" s="888"/>
      <c r="L9" s="888"/>
      <c r="M9" s="888"/>
      <c r="N9" s="82">
        <f>D9+M9-L9</f>
        <v>0</v>
      </c>
      <c r="O9" s="1279">
        <f>IF(N9&gt;0,0,-N9)</f>
        <v>0</v>
      </c>
      <c r="P9" s="1209"/>
      <c r="Q9" s="82">
        <f>SUM(N9:P9)</f>
        <v>0</v>
      </c>
      <c r="R9" s="888"/>
      <c r="S9" s="888"/>
      <c r="T9" s="888"/>
      <c r="U9" s="888"/>
      <c r="V9" s="888"/>
      <c r="W9" s="1629"/>
      <c r="X9" s="2474"/>
      <c r="Y9" s="224">
        <f>SUM(R9:U9)-Q9</f>
        <v>0</v>
      </c>
      <c r="AA9" s="602" t="b">
        <f>IF(S9&lt;=H9,TRUE,FALSE)</f>
        <v>1</v>
      </c>
      <c r="AB9" s="602" t="b">
        <f t="shared" ref="AB9" si="0">IF(T9&lt;=I9,TRUE,FALSE)</f>
        <v>1</v>
      </c>
      <c r="AC9" s="602" t="b">
        <f>IF(U9&lt;=J9+K9,TRUE,FALSE)</f>
        <v>1</v>
      </c>
      <c r="AE9" s="2723">
        <f>D9-H9-I9-J9-K9</f>
        <v>0</v>
      </c>
      <c r="AF9" s="2723">
        <f>G9-H9-I9-J9-K9</f>
        <v>0</v>
      </c>
      <c r="AG9" s="2723">
        <f>N9-R9-S9-T9-U9</f>
        <v>0</v>
      </c>
      <c r="AH9" s="2723">
        <f>Q9-R9-S9-T9-U9</f>
        <v>0</v>
      </c>
    </row>
    <row r="10" spans="1:34" ht="15" customHeight="1">
      <c r="A10" s="1355">
        <v>2</v>
      </c>
      <c r="B10" s="1306"/>
      <c r="C10" s="1306"/>
      <c r="D10" s="1182"/>
      <c r="E10" s="1279">
        <f t="shared" ref="E10:E28" si="1">IF(D10&gt;0,0,-D10)</f>
        <v>0</v>
      </c>
      <c r="F10" s="1184"/>
      <c r="G10" s="82">
        <f t="shared" ref="G10:G28" si="2">SUM(D10:F10)</f>
        <v>0</v>
      </c>
      <c r="H10" s="888"/>
      <c r="I10" s="888"/>
      <c r="J10" s="888"/>
      <c r="K10" s="888"/>
      <c r="L10" s="888"/>
      <c r="M10" s="888"/>
      <c r="N10" s="82">
        <f t="shared" ref="N10:N28" si="3">D10+M10-L10</f>
        <v>0</v>
      </c>
      <c r="O10" s="1279">
        <f t="shared" ref="O10:O28" si="4">IF(N10&gt;0,0,-N10)</f>
        <v>0</v>
      </c>
      <c r="P10" s="1209"/>
      <c r="Q10" s="82">
        <f t="shared" ref="Q10:Q28" si="5">SUM(N10:P10)</f>
        <v>0</v>
      </c>
      <c r="R10" s="888"/>
      <c r="S10" s="888"/>
      <c r="T10" s="888"/>
      <c r="U10" s="888"/>
      <c r="V10" s="888"/>
      <c r="W10" s="1629"/>
      <c r="X10" s="2474"/>
      <c r="Y10" s="224">
        <f t="shared" ref="Y10:Y28" si="6">SUM(R10:U10)-Q10</f>
        <v>0</v>
      </c>
      <c r="AA10" s="602" t="b">
        <f t="shared" ref="AA10:AA28" si="7">IF(S10&lt;=H10,TRUE,FALSE)</f>
        <v>1</v>
      </c>
      <c r="AB10" s="602" t="b">
        <f t="shared" ref="AB10:AB28" si="8">IF(T10&lt;=I10,TRUE,FALSE)</f>
        <v>1</v>
      </c>
      <c r="AC10" s="602" t="b">
        <f t="shared" ref="AC10:AC28" si="9">IF(U10&lt;=J10+K10,TRUE,FALSE)</f>
        <v>1</v>
      </c>
      <c r="AE10" s="2723">
        <f t="shared" ref="AE10:AE30" si="10">D10-H10-I10-J10-K10</f>
        <v>0</v>
      </c>
      <c r="AF10" s="2723">
        <f t="shared" ref="AF10:AF30" si="11">G10-H10-I10-J10-K10</f>
        <v>0</v>
      </c>
      <c r="AG10" s="2723">
        <f t="shared" ref="AG10:AG30" si="12">N10-R10-S10-T10-U10</f>
        <v>0</v>
      </c>
      <c r="AH10" s="2723">
        <f t="shared" ref="AH10:AH30" si="13">Q10-R10-S10-T10-U10</f>
        <v>0</v>
      </c>
    </row>
    <row r="11" spans="1:34" ht="15" customHeight="1">
      <c r="A11" s="1355">
        <v>3</v>
      </c>
      <c r="B11" s="1306"/>
      <c r="C11" s="1306"/>
      <c r="D11" s="1182"/>
      <c r="E11" s="1279">
        <f t="shared" si="1"/>
        <v>0</v>
      </c>
      <c r="F11" s="1184"/>
      <c r="G11" s="82">
        <f t="shared" si="2"/>
        <v>0</v>
      </c>
      <c r="H11" s="888"/>
      <c r="I11" s="888"/>
      <c r="J11" s="888"/>
      <c r="K11" s="888"/>
      <c r="L11" s="888"/>
      <c r="M11" s="888"/>
      <c r="N11" s="82">
        <f t="shared" si="3"/>
        <v>0</v>
      </c>
      <c r="O11" s="1279">
        <f t="shared" si="4"/>
        <v>0</v>
      </c>
      <c r="P11" s="1209"/>
      <c r="Q11" s="82">
        <f t="shared" si="5"/>
        <v>0</v>
      </c>
      <c r="R11" s="888"/>
      <c r="S11" s="888"/>
      <c r="T11" s="888"/>
      <c r="U11" s="888"/>
      <c r="V11" s="888"/>
      <c r="W11" s="1629"/>
      <c r="X11" s="2474"/>
      <c r="Y11" s="224">
        <f t="shared" si="6"/>
        <v>0</v>
      </c>
      <c r="AA11" s="602" t="b">
        <f t="shared" si="7"/>
        <v>1</v>
      </c>
      <c r="AB11" s="602" t="b">
        <f t="shared" si="8"/>
        <v>1</v>
      </c>
      <c r="AC11" s="602" t="b">
        <f t="shared" si="9"/>
        <v>1</v>
      </c>
      <c r="AE11" s="2723">
        <f t="shared" si="10"/>
        <v>0</v>
      </c>
      <c r="AF11" s="2723">
        <f t="shared" si="11"/>
        <v>0</v>
      </c>
      <c r="AG11" s="2723">
        <f t="shared" si="12"/>
        <v>0</v>
      </c>
      <c r="AH11" s="2723">
        <f t="shared" si="13"/>
        <v>0</v>
      </c>
    </row>
    <row r="12" spans="1:34" ht="15" customHeight="1">
      <c r="A12" s="1355">
        <v>4</v>
      </c>
      <c r="B12" s="1306"/>
      <c r="C12" s="1306"/>
      <c r="D12" s="1182"/>
      <c r="E12" s="1279">
        <f t="shared" si="1"/>
        <v>0</v>
      </c>
      <c r="F12" s="1184"/>
      <c r="G12" s="82">
        <f t="shared" si="2"/>
        <v>0</v>
      </c>
      <c r="H12" s="888"/>
      <c r="I12" s="888"/>
      <c r="J12" s="888"/>
      <c r="K12" s="888"/>
      <c r="L12" s="888"/>
      <c r="M12" s="888"/>
      <c r="N12" s="82">
        <f t="shared" si="3"/>
        <v>0</v>
      </c>
      <c r="O12" s="1279">
        <f t="shared" si="4"/>
        <v>0</v>
      </c>
      <c r="P12" s="1209"/>
      <c r="Q12" s="82">
        <f t="shared" si="5"/>
        <v>0</v>
      </c>
      <c r="R12" s="888"/>
      <c r="S12" s="888"/>
      <c r="T12" s="888"/>
      <c r="U12" s="888"/>
      <c r="V12" s="888"/>
      <c r="W12" s="1629"/>
      <c r="X12" s="2474"/>
      <c r="Y12" s="224">
        <f t="shared" si="6"/>
        <v>0</v>
      </c>
      <c r="AA12" s="602" t="b">
        <f t="shared" si="7"/>
        <v>1</v>
      </c>
      <c r="AB12" s="602" t="b">
        <f t="shared" si="8"/>
        <v>1</v>
      </c>
      <c r="AC12" s="602" t="b">
        <f t="shared" si="9"/>
        <v>1</v>
      </c>
      <c r="AE12" s="2723">
        <f t="shared" si="10"/>
        <v>0</v>
      </c>
      <c r="AF12" s="2723">
        <f t="shared" si="11"/>
        <v>0</v>
      </c>
      <c r="AG12" s="2723">
        <f t="shared" si="12"/>
        <v>0</v>
      </c>
      <c r="AH12" s="2723">
        <f t="shared" si="13"/>
        <v>0</v>
      </c>
    </row>
    <row r="13" spans="1:34" ht="15" customHeight="1">
      <c r="A13" s="1355">
        <v>5</v>
      </c>
      <c r="B13" s="1306"/>
      <c r="C13" s="1306"/>
      <c r="D13" s="1182"/>
      <c r="E13" s="1279">
        <f t="shared" si="1"/>
        <v>0</v>
      </c>
      <c r="F13" s="1184"/>
      <c r="G13" s="82">
        <f t="shared" si="2"/>
        <v>0</v>
      </c>
      <c r="H13" s="888"/>
      <c r="I13" s="888"/>
      <c r="J13" s="888"/>
      <c r="K13" s="888"/>
      <c r="L13" s="888"/>
      <c r="M13" s="888"/>
      <c r="N13" s="82">
        <f t="shared" si="3"/>
        <v>0</v>
      </c>
      <c r="O13" s="1279">
        <f t="shared" si="4"/>
        <v>0</v>
      </c>
      <c r="P13" s="1209"/>
      <c r="Q13" s="82">
        <f t="shared" si="5"/>
        <v>0</v>
      </c>
      <c r="R13" s="888"/>
      <c r="S13" s="888"/>
      <c r="T13" s="888"/>
      <c r="U13" s="888"/>
      <c r="V13" s="888"/>
      <c r="W13" s="1629"/>
      <c r="X13" s="2474"/>
      <c r="Y13" s="224">
        <f t="shared" si="6"/>
        <v>0</v>
      </c>
      <c r="AA13" s="602" t="b">
        <f t="shared" si="7"/>
        <v>1</v>
      </c>
      <c r="AB13" s="602" t="b">
        <f t="shared" si="8"/>
        <v>1</v>
      </c>
      <c r="AC13" s="602" t="b">
        <f t="shared" si="9"/>
        <v>1</v>
      </c>
      <c r="AE13" s="2723">
        <f t="shared" si="10"/>
        <v>0</v>
      </c>
      <c r="AF13" s="2723">
        <f t="shared" si="11"/>
        <v>0</v>
      </c>
      <c r="AG13" s="2723">
        <f t="shared" si="12"/>
        <v>0</v>
      </c>
      <c r="AH13" s="2723">
        <f t="shared" si="13"/>
        <v>0</v>
      </c>
    </row>
    <row r="14" spans="1:34" ht="15" customHeight="1">
      <c r="A14" s="1355">
        <v>6</v>
      </c>
      <c r="B14" s="1306"/>
      <c r="C14" s="1306"/>
      <c r="D14" s="1182"/>
      <c r="E14" s="1279">
        <f t="shared" si="1"/>
        <v>0</v>
      </c>
      <c r="F14" s="1184"/>
      <c r="G14" s="82">
        <f t="shared" si="2"/>
        <v>0</v>
      </c>
      <c r="H14" s="888"/>
      <c r="I14" s="888"/>
      <c r="J14" s="888"/>
      <c r="K14" s="888"/>
      <c r="L14" s="888"/>
      <c r="M14" s="888"/>
      <c r="N14" s="82">
        <f t="shared" si="3"/>
        <v>0</v>
      </c>
      <c r="O14" s="1279">
        <f t="shared" si="4"/>
        <v>0</v>
      </c>
      <c r="P14" s="1209"/>
      <c r="Q14" s="82">
        <f t="shared" si="5"/>
        <v>0</v>
      </c>
      <c r="R14" s="888"/>
      <c r="S14" s="888"/>
      <c r="T14" s="888"/>
      <c r="U14" s="888"/>
      <c r="V14" s="888"/>
      <c r="W14" s="1629"/>
      <c r="X14" s="2474"/>
      <c r="Y14" s="224">
        <f t="shared" si="6"/>
        <v>0</v>
      </c>
      <c r="AA14" s="602" t="b">
        <f t="shared" si="7"/>
        <v>1</v>
      </c>
      <c r="AB14" s="602" t="b">
        <f t="shared" si="8"/>
        <v>1</v>
      </c>
      <c r="AC14" s="602" t="b">
        <f t="shared" si="9"/>
        <v>1</v>
      </c>
      <c r="AE14" s="2723">
        <f t="shared" si="10"/>
        <v>0</v>
      </c>
      <c r="AF14" s="2723">
        <f t="shared" si="11"/>
        <v>0</v>
      </c>
      <c r="AG14" s="2723">
        <f t="shared" si="12"/>
        <v>0</v>
      </c>
      <c r="AH14" s="2723">
        <f t="shared" si="13"/>
        <v>0</v>
      </c>
    </row>
    <row r="15" spans="1:34" ht="15" customHeight="1">
      <c r="A15" s="1355">
        <v>7</v>
      </c>
      <c r="B15" s="1306"/>
      <c r="C15" s="1306"/>
      <c r="D15" s="1182"/>
      <c r="E15" s="1279">
        <f t="shared" si="1"/>
        <v>0</v>
      </c>
      <c r="F15" s="1184"/>
      <c r="G15" s="82">
        <f t="shared" si="2"/>
        <v>0</v>
      </c>
      <c r="H15" s="888"/>
      <c r="I15" s="888"/>
      <c r="J15" s="888"/>
      <c r="K15" s="888"/>
      <c r="L15" s="888"/>
      <c r="M15" s="888"/>
      <c r="N15" s="82">
        <f t="shared" si="3"/>
        <v>0</v>
      </c>
      <c r="O15" s="1279">
        <f t="shared" si="4"/>
        <v>0</v>
      </c>
      <c r="P15" s="1209"/>
      <c r="Q15" s="82">
        <f t="shared" si="5"/>
        <v>0</v>
      </c>
      <c r="R15" s="888"/>
      <c r="S15" s="888"/>
      <c r="T15" s="888"/>
      <c r="U15" s="888"/>
      <c r="V15" s="888"/>
      <c r="W15" s="1629"/>
      <c r="X15" s="2474"/>
      <c r="Y15" s="224">
        <f t="shared" si="6"/>
        <v>0</v>
      </c>
      <c r="AA15" s="602" t="b">
        <f t="shared" si="7"/>
        <v>1</v>
      </c>
      <c r="AB15" s="602" t="b">
        <f t="shared" si="8"/>
        <v>1</v>
      </c>
      <c r="AC15" s="602" t="b">
        <f t="shared" si="9"/>
        <v>1</v>
      </c>
      <c r="AE15" s="2723">
        <f t="shared" si="10"/>
        <v>0</v>
      </c>
      <c r="AF15" s="2723">
        <f t="shared" si="11"/>
        <v>0</v>
      </c>
      <c r="AG15" s="2723">
        <f t="shared" si="12"/>
        <v>0</v>
      </c>
      <c r="AH15" s="2723">
        <f t="shared" si="13"/>
        <v>0</v>
      </c>
    </row>
    <row r="16" spans="1:34" ht="15" customHeight="1">
      <c r="A16" s="1355">
        <v>8</v>
      </c>
      <c r="B16" s="1306"/>
      <c r="C16" s="1306"/>
      <c r="D16" s="1182"/>
      <c r="E16" s="1279">
        <f t="shared" si="1"/>
        <v>0</v>
      </c>
      <c r="F16" s="1184"/>
      <c r="G16" s="82">
        <f t="shared" si="2"/>
        <v>0</v>
      </c>
      <c r="H16" s="888"/>
      <c r="I16" s="888"/>
      <c r="J16" s="888"/>
      <c r="K16" s="888"/>
      <c r="L16" s="888"/>
      <c r="M16" s="888"/>
      <c r="N16" s="82">
        <f t="shared" si="3"/>
        <v>0</v>
      </c>
      <c r="O16" s="1279">
        <f t="shared" si="4"/>
        <v>0</v>
      </c>
      <c r="P16" s="1209"/>
      <c r="Q16" s="82">
        <f t="shared" si="5"/>
        <v>0</v>
      </c>
      <c r="R16" s="888"/>
      <c r="S16" s="888"/>
      <c r="T16" s="888"/>
      <c r="U16" s="888"/>
      <c r="V16" s="888"/>
      <c r="W16" s="1629"/>
      <c r="X16" s="2474"/>
      <c r="Y16" s="224">
        <f t="shared" si="6"/>
        <v>0</v>
      </c>
      <c r="AA16" s="602" t="b">
        <f t="shared" si="7"/>
        <v>1</v>
      </c>
      <c r="AB16" s="602" t="b">
        <f t="shared" si="8"/>
        <v>1</v>
      </c>
      <c r="AC16" s="602" t="b">
        <f t="shared" si="9"/>
        <v>1</v>
      </c>
      <c r="AE16" s="2723">
        <f t="shared" si="10"/>
        <v>0</v>
      </c>
      <c r="AF16" s="2723">
        <f t="shared" si="11"/>
        <v>0</v>
      </c>
      <c r="AG16" s="2723">
        <f t="shared" si="12"/>
        <v>0</v>
      </c>
      <c r="AH16" s="2723">
        <f t="shared" si="13"/>
        <v>0</v>
      </c>
    </row>
    <row r="17" spans="1:34" ht="15" customHeight="1">
      <c r="A17" s="1355">
        <v>9</v>
      </c>
      <c r="B17" s="1306"/>
      <c r="C17" s="1306"/>
      <c r="D17" s="1182"/>
      <c r="E17" s="1279">
        <f t="shared" si="1"/>
        <v>0</v>
      </c>
      <c r="F17" s="1184"/>
      <c r="G17" s="82">
        <f t="shared" si="2"/>
        <v>0</v>
      </c>
      <c r="H17" s="888"/>
      <c r="I17" s="888"/>
      <c r="J17" s="888"/>
      <c r="K17" s="888"/>
      <c r="L17" s="888"/>
      <c r="M17" s="888"/>
      <c r="N17" s="82">
        <f t="shared" si="3"/>
        <v>0</v>
      </c>
      <c r="O17" s="1279">
        <f t="shared" si="4"/>
        <v>0</v>
      </c>
      <c r="P17" s="1209"/>
      <c r="Q17" s="82">
        <f t="shared" si="5"/>
        <v>0</v>
      </c>
      <c r="R17" s="888"/>
      <c r="S17" s="888"/>
      <c r="T17" s="888"/>
      <c r="U17" s="888"/>
      <c r="V17" s="888"/>
      <c r="W17" s="1629"/>
      <c r="X17" s="2474"/>
      <c r="Y17" s="224">
        <f t="shared" si="6"/>
        <v>0</v>
      </c>
      <c r="AA17" s="602" t="b">
        <f t="shared" si="7"/>
        <v>1</v>
      </c>
      <c r="AB17" s="602" t="b">
        <f t="shared" si="8"/>
        <v>1</v>
      </c>
      <c r="AC17" s="602" t="b">
        <f t="shared" si="9"/>
        <v>1</v>
      </c>
      <c r="AE17" s="2723">
        <f t="shared" si="10"/>
        <v>0</v>
      </c>
      <c r="AF17" s="2723">
        <f t="shared" si="11"/>
        <v>0</v>
      </c>
      <c r="AG17" s="2723">
        <f t="shared" si="12"/>
        <v>0</v>
      </c>
      <c r="AH17" s="2723">
        <f t="shared" si="13"/>
        <v>0</v>
      </c>
    </row>
    <row r="18" spans="1:34" ht="15" customHeight="1">
      <c r="A18" s="1355">
        <v>10</v>
      </c>
      <c r="B18" s="1306"/>
      <c r="C18" s="1306"/>
      <c r="D18" s="1182"/>
      <c r="E18" s="1279">
        <f t="shared" si="1"/>
        <v>0</v>
      </c>
      <c r="F18" s="1184"/>
      <c r="G18" s="82">
        <f t="shared" si="2"/>
        <v>0</v>
      </c>
      <c r="H18" s="888"/>
      <c r="I18" s="888"/>
      <c r="J18" s="888"/>
      <c r="K18" s="888"/>
      <c r="L18" s="888"/>
      <c r="M18" s="888"/>
      <c r="N18" s="82">
        <f t="shared" si="3"/>
        <v>0</v>
      </c>
      <c r="O18" s="1279">
        <f t="shared" si="4"/>
        <v>0</v>
      </c>
      <c r="P18" s="1209"/>
      <c r="Q18" s="82">
        <f t="shared" si="5"/>
        <v>0</v>
      </c>
      <c r="R18" s="888"/>
      <c r="S18" s="888"/>
      <c r="T18" s="888"/>
      <c r="U18" s="888"/>
      <c r="V18" s="888"/>
      <c r="W18" s="1629"/>
      <c r="X18" s="2474"/>
      <c r="Y18" s="224">
        <f t="shared" si="6"/>
        <v>0</v>
      </c>
      <c r="AA18" s="602" t="b">
        <f t="shared" si="7"/>
        <v>1</v>
      </c>
      <c r="AB18" s="602" t="b">
        <f t="shared" si="8"/>
        <v>1</v>
      </c>
      <c r="AC18" s="602" t="b">
        <f t="shared" si="9"/>
        <v>1</v>
      </c>
      <c r="AE18" s="2723">
        <f t="shared" si="10"/>
        <v>0</v>
      </c>
      <c r="AF18" s="2723">
        <f t="shared" si="11"/>
        <v>0</v>
      </c>
      <c r="AG18" s="2723">
        <f t="shared" si="12"/>
        <v>0</v>
      </c>
      <c r="AH18" s="2723">
        <f t="shared" si="13"/>
        <v>0</v>
      </c>
    </row>
    <row r="19" spans="1:34" ht="15" customHeight="1">
      <c r="A19" s="1355">
        <v>11</v>
      </c>
      <c r="B19" s="1306"/>
      <c r="C19" s="1306"/>
      <c r="D19" s="1182"/>
      <c r="E19" s="1279">
        <f t="shared" si="1"/>
        <v>0</v>
      </c>
      <c r="F19" s="1184"/>
      <c r="G19" s="82">
        <f t="shared" si="2"/>
        <v>0</v>
      </c>
      <c r="H19" s="888"/>
      <c r="I19" s="888"/>
      <c r="J19" s="888"/>
      <c r="K19" s="888"/>
      <c r="L19" s="888"/>
      <c r="M19" s="888"/>
      <c r="N19" s="82">
        <f t="shared" si="3"/>
        <v>0</v>
      </c>
      <c r="O19" s="1279">
        <f t="shared" si="4"/>
        <v>0</v>
      </c>
      <c r="P19" s="1209"/>
      <c r="Q19" s="82">
        <f t="shared" si="5"/>
        <v>0</v>
      </c>
      <c r="R19" s="888"/>
      <c r="S19" s="888"/>
      <c r="T19" s="888"/>
      <c r="U19" s="888"/>
      <c r="V19" s="888"/>
      <c r="W19" s="1629"/>
      <c r="X19" s="2474"/>
      <c r="Y19" s="224">
        <f t="shared" si="6"/>
        <v>0</v>
      </c>
      <c r="AA19" s="602" t="b">
        <f t="shared" si="7"/>
        <v>1</v>
      </c>
      <c r="AB19" s="602" t="b">
        <f t="shared" si="8"/>
        <v>1</v>
      </c>
      <c r="AC19" s="602" t="b">
        <f t="shared" si="9"/>
        <v>1</v>
      </c>
      <c r="AE19" s="2723">
        <f t="shared" si="10"/>
        <v>0</v>
      </c>
      <c r="AF19" s="2723">
        <f t="shared" si="11"/>
        <v>0</v>
      </c>
      <c r="AG19" s="2723">
        <f t="shared" si="12"/>
        <v>0</v>
      </c>
      <c r="AH19" s="2723">
        <f t="shared" si="13"/>
        <v>0</v>
      </c>
    </row>
    <row r="20" spans="1:34" ht="15" customHeight="1">
      <c r="A20" s="1355">
        <v>12</v>
      </c>
      <c r="B20" s="1306"/>
      <c r="C20" s="1306"/>
      <c r="D20" s="1182"/>
      <c r="E20" s="1279">
        <f t="shared" si="1"/>
        <v>0</v>
      </c>
      <c r="F20" s="1184"/>
      <c r="G20" s="82">
        <f t="shared" si="2"/>
        <v>0</v>
      </c>
      <c r="H20" s="888"/>
      <c r="I20" s="888"/>
      <c r="J20" s="888"/>
      <c r="K20" s="888"/>
      <c r="L20" s="888"/>
      <c r="M20" s="888"/>
      <c r="N20" s="82">
        <f t="shared" si="3"/>
        <v>0</v>
      </c>
      <c r="O20" s="1279">
        <f t="shared" si="4"/>
        <v>0</v>
      </c>
      <c r="P20" s="1209"/>
      <c r="Q20" s="82">
        <f t="shared" si="5"/>
        <v>0</v>
      </c>
      <c r="R20" s="888"/>
      <c r="S20" s="888"/>
      <c r="T20" s="888"/>
      <c r="U20" s="888"/>
      <c r="V20" s="888"/>
      <c r="W20" s="1629"/>
      <c r="X20" s="2474"/>
      <c r="Y20" s="224">
        <f t="shared" si="6"/>
        <v>0</v>
      </c>
      <c r="AA20" s="602" t="b">
        <f t="shared" si="7"/>
        <v>1</v>
      </c>
      <c r="AB20" s="602" t="b">
        <f t="shared" si="8"/>
        <v>1</v>
      </c>
      <c r="AC20" s="602" t="b">
        <f t="shared" si="9"/>
        <v>1</v>
      </c>
      <c r="AE20" s="2723">
        <f t="shared" si="10"/>
        <v>0</v>
      </c>
      <c r="AF20" s="2723">
        <f t="shared" si="11"/>
        <v>0</v>
      </c>
      <c r="AG20" s="2723">
        <f t="shared" si="12"/>
        <v>0</v>
      </c>
      <c r="AH20" s="2723">
        <f t="shared" si="13"/>
        <v>0</v>
      </c>
    </row>
    <row r="21" spans="1:34" ht="15" customHeight="1">
      <c r="A21" s="1355">
        <v>13</v>
      </c>
      <c r="B21" s="1306"/>
      <c r="C21" s="1306"/>
      <c r="D21" s="1182"/>
      <c r="E21" s="1279">
        <f t="shared" si="1"/>
        <v>0</v>
      </c>
      <c r="F21" s="1184"/>
      <c r="G21" s="82">
        <f t="shared" si="2"/>
        <v>0</v>
      </c>
      <c r="H21" s="888"/>
      <c r="I21" s="888"/>
      <c r="J21" s="888"/>
      <c r="K21" s="888"/>
      <c r="L21" s="888"/>
      <c r="M21" s="888"/>
      <c r="N21" s="82">
        <f t="shared" si="3"/>
        <v>0</v>
      </c>
      <c r="O21" s="1279">
        <f t="shared" si="4"/>
        <v>0</v>
      </c>
      <c r="P21" s="1209"/>
      <c r="Q21" s="82">
        <f t="shared" si="5"/>
        <v>0</v>
      </c>
      <c r="R21" s="888"/>
      <c r="S21" s="888"/>
      <c r="T21" s="888"/>
      <c r="U21" s="888"/>
      <c r="V21" s="888"/>
      <c r="W21" s="1629"/>
      <c r="X21" s="2474"/>
      <c r="Y21" s="224">
        <f t="shared" si="6"/>
        <v>0</v>
      </c>
      <c r="AA21" s="602" t="b">
        <f t="shared" si="7"/>
        <v>1</v>
      </c>
      <c r="AB21" s="602" t="b">
        <f t="shared" si="8"/>
        <v>1</v>
      </c>
      <c r="AC21" s="602" t="b">
        <f t="shared" si="9"/>
        <v>1</v>
      </c>
      <c r="AE21" s="2723">
        <f t="shared" si="10"/>
        <v>0</v>
      </c>
      <c r="AF21" s="2723">
        <f t="shared" si="11"/>
        <v>0</v>
      </c>
      <c r="AG21" s="2723">
        <f t="shared" si="12"/>
        <v>0</v>
      </c>
      <c r="AH21" s="2723">
        <f t="shared" si="13"/>
        <v>0</v>
      </c>
    </row>
    <row r="22" spans="1:34" ht="15" customHeight="1">
      <c r="A22" s="1355">
        <v>14</v>
      </c>
      <c r="B22" s="1306"/>
      <c r="C22" s="1306"/>
      <c r="D22" s="1182"/>
      <c r="E22" s="1279">
        <f t="shared" si="1"/>
        <v>0</v>
      </c>
      <c r="F22" s="1184"/>
      <c r="G22" s="82">
        <f t="shared" si="2"/>
        <v>0</v>
      </c>
      <c r="H22" s="888"/>
      <c r="I22" s="888"/>
      <c r="J22" s="888"/>
      <c r="K22" s="888"/>
      <c r="L22" s="888"/>
      <c r="M22" s="888"/>
      <c r="N22" s="82">
        <f t="shared" si="3"/>
        <v>0</v>
      </c>
      <c r="O22" s="1279">
        <f t="shared" si="4"/>
        <v>0</v>
      </c>
      <c r="P22" s="1209"/>
      <c r="Q22" s="82">
        <f t="shared" si="5"/>
        <v>0</v>
      </c>
      <c r="R22" s="888"/>
      <c r="S22" s="888"/>
      <c r="T22" s="888"/>
      <c r="U22" s="888"/>
      <c r="V22" s="888"/>
      <c r="W22" s="1629"/>
      <c r="X22" s="2474"/>
      <c r="Y22" s="224">
        <f t="shared" si="6"/>
        <v>0</v>
      </c>
      <c r="AA22" s="602" t="b">
        <f t="shared" si="7"/>
        <v>1</v>
      </c>
      <c r="AB22" s="602" t="b">
        <f t="shared" si="8"/>
        <v>1</v>
      </c>
      <c r="AC22" s="602" t="b">
        <f t="shared" si="9"/>
        <v>1</v>
      </c>
      <c r="AE22" s="2723">
        <f t="shared" si="10"/>
        <v>0</v>
      </c>
      <c r="AF22" s="2723">
        <f t="shared" si="11"/>
        <v>0</v>
      </c>
      <c r="AG22" s="2723">
        <f t="shared" si="12"/>
        <v>0</v>
      </c>
      <c r="AH22" s="2723">
        <f t="shared" si="13"/>
        <v>0</v>
      </c>
    </row>
    <row r="23" spans="1:34" ht="15" customHeight="1">
      <c r="A23" s="1355">
        <v>15</v>
      </c>
      <c r="B23" s="1306"/>
      <c r="C23" s="1306"/>
      <c r="D23" s="1182"/>
      <c r="E23" s="1279">
        <f t="shared" si="1"/>
        <v>0</v>
      </c>
      <c r="F23" s="1184"/>
      <c r="G23" s="82">
        <f t="shared" si="2"/>
        <v>0</v>
      </c>
      <c r="H23" s="888"/>
      <c r="I23" s="888"/>
      <c r="J23" s="888"/>
      <c r="K23" s="888"/>
      <c r="L23" s="888"/>
      <c r="M23" s="888"/>
      <c r="N23" s="82">
        <f t="shared" si="3"/>
        <v>0</v>
      </c>
      <c r="O23" s="1279">
        <f t="shared" si="4"/>
        <v>0</v>
      </c>
      <c r="P23" s="1209"/>
      <c r="Q23" s="82">
        <f t="shared" si="5"/>
        <v>0</v>
      </c>
      <c r="R23" s="888"/>
      <c r="S23" s="888"/>
      <c r="T23" s="888"/>
      <c r="U23" s="888"/>
      <c r="V23" s="888"/>
      <c r="W23" s="1629"/>
      <c r="X23" s="2474"/>
      <c r="Y23" s="224">
        <f t="shared" si="6"/>
        <v>0</v>
      </c>
      <c r="AA23" s="602" t="b">
        <f t="shared" si="7"/>
        <v>1</v>
      </c>
      <c r="AB23" s="602" t="b">
        <f t="shared" si="8"/>
        <v>1</v>
      </c>
      <c r="AC23" s="602" t="b">
        <f t="shared" si="9"/>
        <v>1</v>
      </c>
      <c r="AE23" s="2723">
        <f t="shared" si="10"/>
        <v>0</v>
      </c>
      <c r="AF23" s="2723">
        <f t="shared" si="11"/>
        <v>0</v>
      </c>
      <c r="AG23" s="2723">
        <f t="shared" si="12"/>
        <v>0</v>
      </c>
      <c r="AH23" s="2723">
        <f t="shared" si="13"/>
        <v>0</v>
      </c>
    </row>
    <row r="24" spans="1:34" ht="15" customHeight="1">
      <c r="A24" s="1355">
        <v>16</v>
      </c>
      <c r="B24" s="1306"/>
      <c r="C24" s="1306"/>
      <c r="D24" s="1182"/>
      <c r="E24" s="1279">
        <f t="shared" si="1"/>
        <v>0</v>
      </c>
      <c r="F24" s="1184"/>
      <c r="G24" s="82">
        <f t="shared" si="2"/>
        <v>0</v>
      </c>
      <c r="H24" s="888"/>
      <c r="I24" s="888"/>
      <c r="J24" s="888"/>
      <c r="K24" s="888"/>
      <c r="L24" s="888"/>
      <c r="M24" s="888"/>
      <c r="N24" s="82">
        <f t="shared" si="3"/>
        <v>0</v>
      </c>
      <c r="O24" s="1279">
        <f t="shared" si="4"/>
        <v>0</v>
      </c>
      <c r="P24" s="1209"/>
      <c r="Q24" s="82">
        <f t="shared" si="5"/>
        <v>0</v>
      </c>
      <c r="R24" s="888"/>
      <c r="S24" s="888"/>
      <c r="T24" s="888"/>
      <c r="U24" s="888"/>
      <c r="V24" s="888"/>
      <c r="W24" s="1629"/>
      <c r="X24" s="2474"/>
      <c r="Y24" s="224">
        <f t="shared" si="6"/>
        <v>0</v>
      </c>
      <c r="AA24" s="602" t="b">
        <f t="shared" si="7"/>
        <v>1</v>
      </c>
      <c r="AB24" s="602" t="b">
        <f t="shared" si="8"/>
        <v>1</v>
      </c>
      <c r="AC24" s="602" t="b">
        <f t="shared" si="9"/>
        <v>1</v>
      </c>
      <c r="AE24" s="2723">
        <f t="shared" si="10"/>
        <v>0</v>
      </c>
      <c r="AF24" s="2723">
        <f t="shared" si="11"/>
        <v>0</v>
      </c>
      <c r="AG24" s="2723">
        <f t="shared" si="12"/>
        <v>0</v>
      </c>
      <c r="AH24" s="2723">
        <f t="shared" si="13"/>
        <v>0</v>
      </c>
    </row>
    <row r="25" spans="1:34" ht="15" customHeight="1">
      <c r="A25" s="1355">
        <v>17</v>
      </c>
      <c r="B25" s="1306"/>
      <c r="C25" s="1306"/>
      <c r="D25" s="1182"/>
      <c r="E25" s="1279">
        <f t="shared" si="1"/>
        <v>0</v>
      </c>
      <c r="F25" s="1184"/>
      <c r="G25" s="82">
        <f t="shared" si="2"/>
        <v>0</v>
      </c>
      <c r="H25" s="888"/>
      <c r="I25" s="888"/>
      <c r="J25" s="888"/>
      <c r="K25" s="888"/>
      <c r="L25" s="888"/>
      <c r="M25" s="888"/>
      <c r="N25" s="82">
        <f t="shared" si="3"/>
        <v>0</v>
      </c>
      <c r="O25" s="1279">
        <f t="shared" si="4"/>
        <v>0</v>
      </c>
      <c r="P25" s="1209"/>
      <c r="Q25" s="82">
        <f t="shared" si="5"/>
        <v>0</v>
      </c>
      <c r="R25" s="888"/>
      <c r="S25" s="888"/>
      <c r="T25" s="888"/>
      <c r="U25" s="888"/>
      <c r="V25" s="888"/>
      <c r="W25" s="1629"/>
      <c r="X25" s="2474"/>
      <c r="Y25" s="224">
        <f t="shared" si="6"/>
        <v>0</v>
      </c>
      <c r="AA25" s="602" t="b">
        <f t="shared" si="7"/>
        <v>1</v>
      </c>
      <c r="AB25" s="602" t="b">
        <f t="shared" si="8"/>
        <v>1</v>
      </c>
      <c r="AC25" s="602" t="b">
        <f t="shared" si="9"/>
        <v>1</v>
      </c>
      <c r="AE25" s="2723">
        <f t="shared" si="10"/>
        <v>0</v>
      </c>
      <c r="AF25" s="2723">
        <f t="shared" si="11"/>
        <v>0</v>
      </c>
      <c r="AG25" s="2723">
        <f t="shared" si="12"/>
        <v>0</v>
      </c>
      <c r="AH25" s="2723">
        <f t="shared" si="13"/>
        <v>0</v>
      </c>
    </row>
    <row r="26" spans="1:34" ht="15" customHeight="1">
      <c r="A26" s="1355">
        <v>18</v>
      </c>
      <c r="B26" s="1306"/>
      <c r="C26" s="1306"/>
      <c r="D26" s="1182"/>
      <c r="E26" s="1279">
        <f t="shared" si="1"/>
        <v>0</v>
      </c>
      <c r="F26" s="1184"/>
      <c r="G26" s="82">
        <f t="shared" si="2"/>
        <v>0</v>
      </c>
      <c r="H26" s="888"/>
      <c r="I26" s="888"/>
      <c r="J26" s="888"/>
      <c r="K26" s="888"/>
      <c r="L26" s="888"/>
      <c r="M26" s="888"/>
      <c r="N26" s="82">
        <f t="shared" si="3"/>
        <v>0</v>
      </c>
      <c r="O26" s="1279">
        <f t="shared" si="4"/>
        <v>0</v>
      </c>
      <c r="P26" s="1209"/>
      <c r="Q26" s="82">
        <f t="shared" si="5"/>
        <v>0</v>
      </c>
      <c r="R26" s="888"/>
      <c r="S26" s="888"/>
      <c r="T26" s="888"/>
      <c r="U26" s="888"/>
      <c r="V26" s="888"/>
      <c r="W26" s="1629"/>
      <c r="X26" s="2474"/>
      <c r="Y26" s="224">
        <f t="shared" si="6"/>
        <v>0</v>
      </c>
      <c r="AA26" s="602" t="b">
        <f t="shared" si="7"/>
        <v>1</v>
      </c>
      <c r="AB26" s="602" t="b">
        <f t="shared" si="8"/>
        <v>1</v>
      </c>
      <c r="AC26" s="602" t="b">
        <f t="shared" si="9"/>
        <v>1</v>
      </c>
      <c r="AE26" s="2723">
        <f t="shared" si="10"/>
        <v>0</v>
      </c>
      <c r="AF26" s="2723">
        <f t="shared" si="11"/>
        <v>0</v>
      </c>
      <c r="AG26" s="2723">
        <f t="shared" si="12"/>
        <v>0</v>
      </c>
      <c r="AH26" s="2723">
        <f t="shared" si="13"/>
        <v>0</v>
      </c>
    </row>
    <row r="27" spans="1:34" ht="15" customHeight="1">
      <c r="A27" s="1355">
        <v>19</v>
      </c>
      <c r="B27" s="1306"/>
      <c r="C27" s="1306"/>
      <c r="D27" s="1182"/>
      <c r="E27" s="1279">
        <f t="shared" si="1"/>
        <v>0</v>
      </c>
      <c r="F27" s="1184"/>
      <c r="G27" s="82">
        <f t="shared" si="2"/>
        <v>0</v>
      </c>
      <c r="H27" s="888"/>
      <c r="I27" s="888"/>
      <c r="J27" s="888"/>
      <c r="K27" s="888"/>
      <c r="L27" s="888"/>
      <c r="M27" s="888"/>
      <c r="N27" s="82">
        <f t="shared" si="3"/>
        <v>0</v>
      </c>
      <c r="O27" s="1279">
        <f t="shared" si="4"/>
        <v>0</v>
      </c>
      <c r="P27" s="1209"/>
      <c r="Q27" s="82">
        <f t="shared" si="5"/>
        <v>0</v>
      </c>
      <c r="R27" s="888"/>
      <c r="S27" s="888"/>
      <c r="T27" s="888"/>
      <c r="U27" s="888"/>
      <c r="V27" s="888"/>
      <c r="W27" s="1629"/>
      <c r="X27" s="2474"/>
      <c r="Y27" s="224">
        <f t="shared" si="6"/>
        <v>0</v>
      </c>
      <c r="AA27" s="602" t="b">
        <f t="shared" si="7"/>
        <v>1</v>
      </c>
      <c r="AB27" s="602" t="b">
        <f t="shared" si="8"/>
        <v>1</v>
      </c>
      <c r="AC27" s="602" t="b">
        <f t="shared" si="9"/>
        <v>1</v>
      </c>
      <c r="AE27" s="2723">
        <f t="shared" si="10"/>
        <v>0</v>
      </c>
      <c r="AF27" s="2723">
        <f t="shared" si="11"/>
        <v>0</v>
      </c>
      <c r="AG27" s="2723">
        <f t="shared" si="12"/>
        <v>0</v>
      </c>
      <c r="AH27" s="2723">
        <f t="shared" si="13"/>
        <v>0</v>
      </c>
    </row>
    <row r="28" spans="1:34" ht="15" customHeight="1">
      <c r="A28" s="1355">
        <v>20</v>
      </c>
      <c r="B28" s="1306"/>
      <c r="C28" s="1306"/>
      <c r="D28" s="1182"/>
      <c r="E28" s="1279">
        <f t="shared" si="1"/>
        <v>0</v>
      </c>
      <c r="F28" s="1184"/>
      <c r="G28" s="82">
        <f t="shared" si="2"/>
        <v>0</v>
      </c>
      <c r="H28" s="888"/>
      <c r="I28" s="888"/>
      <c r="J28" s="888"/>
      <c r="K28" s="888"/>
      <c r="L28" s="888"/>
      <c r="M28" s="888"/>
      <c r="N28" s="82">
        <f t="shared" si="3"/>
        <v>0</v>
      </c>
      <c r="O28" s="1279">
        <f t="shared" si="4"/>
        <v>0</v>
      </c>
      <c r="P28" s="1209"/>
      <c r="Q28" s="82">
        <f t="shared" si="5"/>
        <v>0</v>
      </c>
      <c r="R28" s="888"/>
      <c r="S28" s="888"/>
      <c r="T28" s="888"/>
      <c r="U28" s="888"/>
      <c r="V28" s="888"/>
      <c r="W28" s="1629"/>
      <c r="X28" s="2474"/>
      <c r="Y28" s="224">
        <f t="shared" si="6"/>
        <v>0</v>
      </c>
      <c r="AA28" s="602" t="b">
        <f t="shared" si="7"/>
        <v>1</v>
      </c>
      <c r="AB28" s="602" t="b">
        <f t="shared" si="8"/>
        <v>1</v>
      </c>
      <c r="AC28" s="602" t="b">
        <f t="shared" si="9"/>
        <v>1</v>
      </c>
      <c r="AE28" s="2723">
        <f t="shared" si="10"/>
        <v>0</v>
      </c>
      <c r="AF28" s="2723">
        <f t="shared" si="11"/>
        <v>0</v>
      </c>
      <c r="AG28" s="2723">
        <f t="shared" si="12"/>
        <v>0</v>
      </c>
      <c r="AH28" s="2723">
        <f t="shared" si="13"/>
        <v>0</v>
      </c>
    </row>
    <row r="29" spans="1:34" s="522" customFormat="1" ht="15" customHeight="1">
      <c r="A29" s="1355"/>
      <c r="B29" s="1385"/>
      <c r="C29" s="1385"/>
      <c r="D29" s="533"/>
      <c r="E29" s="533"/>
      <c r="F29" s="533"/>
      <c r="G29" s="714">
        <f>SUM(D29:F29)</f>
        <v>0</v>
      </c>
      <c r="H29" s="497"/>
      <c r="I29" s="497"/>
      <c r="J29" s="497"/>
      <c r="K29" s="497"/>
      <c r="L29" s="497"/>
      <c r="M29" s="497"/>
      <c r="N29" s="713">
        <f>D29+M29-L29</f>
        <v>0</v>
      </c>
      <c r="O29" s="497"/>
      <c r="P29" s="497"/>
      <c r="Q29" s="713">
        <f>SUM(N29:P29)</f>
        <v>0</v>
      </c>
      <c r="R29" s="714">
        <f>Q29-SUM(S29:U29)</f>
        <v>0</v>
      </c>
      <c r="S29" s="730">
        <f>IF(Q29&lt;=0,0,IF(L29&lt;0,H29,IF(G29-L29&lt;0,0,G29-L29-SUM(T29:U29))))</f>
        <v>0</v>
      </c>
      <c r="T29" s="730">
        <f>IF(Q29&lt;=0,0,IF(L29&lt;0,I29,IF(SUM(I29:K29)-L29&lt;0,0,SUM(I29:K29)-L29-U29)))</f>
        <v>0</v>
      </c>
      <c r="U29" s="730">
        <f>IF(Q29&lt;=0,0,IF(L29&lt;0,SUM(J29:K29),IF(SUM(J29:K29)-L29&lt;0,0,SUM(J29:K29)-L29)))</f>
        <v>0</v>
      </c>
      <c r="V29" s="497"/>
      <c r="W29" s="1630"/>
      <c r="X29" s="2475"/>
      <c r="AA29" s="602"/>
      <c r="AB29" s="602"/>
      <c r="AC29" s="602"/>
      <c r="AE29" s="2723">
        <f t="shared" si="10"/>
        <v>0</v>
      </c>
      <c r="AF29" s="2723">
        <f t="shared" si="11"/>
        <v>0</v>
      </c>
      <c r="AG29" s="2723">
        <f t="shared" si="12"/>
        <v>0</v>
      </c>
      <c r="AH29" s="2723">
        <f t="shared" si="13"/>
        <v>0</v>
      </c>
    </row>
    <row r="30" spans="1:34" s="223" customFormat="1" ht="15" customHeight="1" thickBot="1">
      <c r="A30" s="2463"/>
      <c r="B30" s="1256" t="s">
        <v>220</v>
      </c>
      <c r="C30" s="1256"/>
      <c r="D30" s="2476">
        <f>SUM(D9:D29)</f>
        <v>0</v>
      </c>
      <c r="E30" s="2476">
        <f>SUM(E9:E29)</f>
        <v>0</v>
      </c>
      <c r="F30" s="2476">
        <f>SUM(F9:F29)</f>
        <v>0</v>
      </c>
      <c r="G30" s="2476">
        <f t="shared" ref="G30:V30" si="14">SUM(G9:G29)</f>
        <v>0</v>
      </c>
      <c r="H30" s="2476">
        <f t="shared" si="14"/>
        <v>0</v>
      </c>
      <c r="I30" s="2476">
        <f t="shared" si="14"/>
        <v>0</v>
      </c>
      <c r="J30" s="2476">
        <f t="shared" si="14"/>
        <v>0</v>
      </c>
      <c r="K30" s="2476">
        <f t="shared" si="14"/>
        <v>0</v>
      </c>
      <c r="L30" s="2476">
        <f t="shared" si="14"/>
        <v>0</v>
      </c>
      <c r="M30" s="2476">
        <f t="shared" si="14"/>
        <v>0</v>
      </c>
      <c r="N30" s="2476">
        <f t="shared" si="14"/>
        <v>0</v>
      </c>
      <c r="O30" s="2476">
        <f t="shared" si="14"/>
        <v>0</v>
      </c>
      <c r="P30" s="2476">
        <f t="shared" si="14"/>
        <v>0</v>
      </c>
      <c r="Q30" s="2476">
        <f t="shared" si="14"/>
        <v>0</v>
      </c>
      <c r="R30" s="2476">
        <f t="shared" si="14"/>
        <v>0</v>
      </c>
      <c r="S30" s="2476">
        <f t="shared" si="14"/>
        <v>0</v>
      </c>
      <c r="T30" s="2476">
        <f t="shared" si="14"/>
        <v>0</v>
      </c>
      <c r="U30" s="2476">
        <f t="shared" si="14"/>
        <v>0</v>
      </c>
      <c r="V30" s="2476">
        <f t="shared" si="14"/>
        <v>0</v>
      </c>
      <c r="W30" s="2477"/>
      <c r="X30" s="2478"/>
      <c r="AA30" s="602"/>
      <c r="AB30" s="602"/>
      <c r="AC30" s="602"/>
      <c r="AE30" s="2723">
        <f t="shared" si="10"/>
        <v>0</v>
      </c>
      <c r="AF30" s="2723">
        <f t="shared" si="11"/>
        <v>0</v>
      </c>
      <c r="AG30" s="2723">
        <f t="shared" si="12"/>
        <v>0</v>
      </c>
      <c r="AH30" s="2723">
        <f t="shared" si="13"/>
        <v>0</v>
      </c>
    </row>
    <row r="31" spans="1:34" ht="15" customHeight="1">
      <c r="A31" s="311" t="s">
        <v>190</v>
      </c>
    </row>
    <row r="32" spans="1:34" ht="15" customHeight="1">
      <c r="A32" s="311" t="s">
        <v>243</v>
      </c>
    </row>
    <row r="33" spans="1:1" ht="15" customHeight="1">
      <c r="A33" s="311" t="s">
        <v>210</v>
      </c>
    </row>
    <row r="34" spans="1:1" ht="15" customHeight="1">
      <c r="A34" s="311" t="s">
        <v>315</v>
      </c>
    </row>
    <row r="35" spans="1:1" ht="15" customHeight="1">
      <c r="A35" s="311" t="s">
        <v>316</v>
      </c>
    </row>
    <row r="36" spans="1:1" ht="15" customHeight="1">
      <c r="A36" s="311" t="s">
        <v>317</v>
      </c>
    </row>
  </sheetData>
  <sheetProtection formatColumns="0" formatRows="0" deleteRows="0" autoFilter="0"/>
  <protectedRanges>
    <protectedRange sqref="S29:T29" name="区域2_2_1"/>
  </protectedRanges>
  <mergeCells count="16">
    <mergeCell ref="A2:X2"/>
    <mergeCell ref="R7:U7"/>
    <mergeCell ref="W7:X7"/>
    <mergeCell ref="A7:A8"/>
    <mergeCell ref="B7:B8"/>
    <mergeCell ref="G7:G8"/>
    <mergeCell ref="L7:L8"/>
    <mergeCell ref="V7:V8"/>
    <mergeCell ref="M7:M8"/>
    <mergeCell ref="Q7:Q8"/>
    <mergeCell ref="H7:K7"/>
    <mergeCell ref="D7:D8"/>
    <mergeCell ref="E7:F7"/>
    <mergeCell ref="N7:N8"/>
    <mergeCell ref="O7:P7"/>
    <mergeCell ref="C7:C8"/>
  </mergeCells>
  <phoneticPr fontId="5" type="noConversion"/>
  <dataValidations count="2">
    <dataValidation type="list" allowBlank="1" showInputMessage="1" showErrorMessage="1" sqref="C9">
      <formula1>"合并范围内关联方,非合并范围关联方,非关联方"</formula1>
    </dataValidation>
    <dataValidation type="list" allowBlank="1" showInputMessage="1" showErrorMessage="1" sqref="X9:X29">
      <formula1>"是,否"</formula1>
    </dataValidation>
  </dataValidations>
  <printOptions horizontalCentered="1"/>
  <pageMargins left="0.39370078740157483" right="0.39370078740157483" top="0.74803149606299213" bottom="0.74803149606299213" header="0.31496062992125984" footer="0.31496062992125984"/>
  <pageSetup paperSize="9" scale="49" fitToHeight="0" orientation="landscape" blackAndWhite="1" verticalDpi="1200" r:id="rId1"/>
  <headerFooter alignWithMargins="0"/>
  <legacyDrawingHF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rgb="FF7030A0"/>
    <pageSetUpPr fitToPage="1"/>
  </sheetPr>
  <dimension ref="A1:AL36"/>
  <sheetViews>
    <sheetView showZeros="0" view="pageBreakPreview" zoomScaleSheetLayoutView="100" workbookViewId="0">
      <pane xSplit="2" ySplit="8" topLeftCell="K9" activePane="bottomRight" state="frozen"/>
      <selection activeCell="I9" sqref="I9"/>
      <selection pane="topRight" activeCell="I9" sqref="I9"/>
      <selection pane="bottomLeft" activeCell="I9" sqref="I9"/>
      <selection pane="bottomRight" activeCell="A7" sqref="A7:AC30"/>
    </sheetView>
  </sheetViews>
  <sheetFormatPr defaultColWidth="9.140625" defaultRowHeight="12" customHeight="1"/>
  <cols>
    <col min="1" max="1" width="5.7109375" style="311" customWidth="1"/>
    <col min="2" max="2" width="24.85546875" style="311" bestFit="1" customWidth="1"/>
    <col min="3" max="9" width="10.5703125" style="311" customWidth="1"/>
    <col min="10" max="10" width="10.5703125" style="223" customWidth="1"/>
    <col min="11" max="21" width="10.5703125" style="311" customWidth="1"/>
    <col min="22" max="22" width="10.5703125" style="223" customWidth="1"/>
    <col min="23" max="29" width="10.5703125" style="311" customWidth="1"/>
    <col min="30" max="34" width="9.140625" style="311"/>
    <col min="35" max="37" width="14.85546875" style="311" bestFit="1" customWidth="1"/>
    <col min="38" max="16384" width="9.140625" style="311"/>
  </cols>
  <sheetData>
    <row r="1" spans="1:38" s="671" customFormat="1" ht="15" customHeight="1">
      <c r="A1" s="2691" t="str">
        <f>HYPERLINK("#负债表审定!A1","返回负债表审定")</f>
        <v>返回负债表审定</v>
      </c>
      <c r="B1" s="2692" t="str">
        <f>HYPERLINK("#负债表原报!A1","返回负债表原报")</f>
        <v>返回负债表原报</v>
      </c>
      <c r="J1" s="629"/>
      <c r="V1" s="629"/>
    </row>
    <row r="2" spans="1:38" s="707" customFormat="1" ht="30" customHeight="1">
      <c r="A2" s="2859" t="s">
        <v>1296</v>
      </c>
      <c r="B2" s="2859"/>
      <c r="C2" s="2859"/>
      <c r="D2" s="2859"/>
      <c r="E2" s="2859"/>
      <c r="F2" s="2859"/>
      <c r="G2" s="2859"/>
      <c r="H2" s="2859"/>
      <c r="I2" s="2859"/>
      <c r="J2" s="2859"/>
      <c r="K2" s="2859"/>
      <c r="L2" s="2859"/>
      <c r="M2" s="2859"/>
      <c r="N2" s="2859"/>
      <c r="O2" s="2859"/>
      <c r="P2" s="2859"/>
      <c r="Q2" s="2859"/>
      <c r="R2" s="2859"/>
      <c r="S2" s="2859"/>
      <c r="T2" s="2859"/>
      <c r="U2" s="2859"/>
      <c r="V2" s="2859"/>
      <c r="W2" s="2859"/>
      <c r="X2" s="2859"/>
      <c r="Y2" s="2859"/>
      <c r="Z2" s="2859"/>
      <c r="AA2" s="2859"/>
      <c r="AB2" s="2859"/>
      <c r="AC2" s="2859"/>
    </row>
    <row r="3" spans="1:38" s="935" customFormat="1" ht="11.25">
      <c r="A3" s="943"/>
      <c r="B3" s="943"/>
      <c r="C3" s="943"/>
      <c r="D3" s="943"/>
      <c r="E3" s="943"/>
      <c r="F3" s="943"/>
      <c r="G3" s="943"/>
      <c r="H3" s="943"/>
      <c r="I3" s="943"/>
      <c r="J3" s="943"/>
      <c r="K3" s="943"/>
      <c r="L3" s="943"/>
      <c r="M3" s="943"/>
      <c r="N3" s="943"/>
      <c r="O3" s="943"/>
      <c r="P3" s="943"/>
      <c r="Q3" s="1268"/>
      <c r="R3" s="1268"/>
      <c r="S3" s="1268"/>
      <c r="T3" s="1268"/>
      <c r="U3" s="1268"/>
      <c r="V3" s="1268"/>
      <c r="W3" s="1268"/>
      <c r="X3" s="939"/>
      <c r="Y3" s="1216"/>
      <c r="Z3" s="939"/>
      <c r="AA3" s="939"/>
      <c r="AB3" s="939"/>
      <c r="AC3" s="944" t="str">
        <f>"单位："&amp;表头!$C$5</f>
        <v>单位：人民币元</v>
      </c>
    </row>
    <row r="4" spans="1:38" s="951" customFormat="1">
      <c r="A4" s="945" t="str">
        <f>"客户："&amp;表头!C3</f>
        <v>客户：</v>
      </c>
      <c r="B4" s="1220"/>
      <c r="C4" s="1220"/>
      <c r="D4" s="1220"/>
      <c r="E4" s="1220"/>
      <c r="F4" s="1220"/>
      <c r="G4" s="946"/>
      <c r="H4" s="946"/>
      <c r="I4" s="946"/>
      <c r="J4" s="946"/>
      <c r="K4" s="946"/>
      <c r="L4" s="946"/>
      <c r="M4" s="946"/>
      <c r="N4" s="946"/>
      <c r="O4" s="948" t="str">
        <f>"编制人员："&amp;表头!$C$6</f>
        <v>编制人员：</v>
      </c>
      <c r="P4" s="2046"/>
      <c r="Q4" s="1268"/>
      <c r="R4" s="1268"/>
      <c r="S4" s="1268"/>
      <c r="T4" s="1268"/>
      <c r="U4" s="1268"/>
      <c r="V4" s="1268"/>
      <c r="W4" s="948"/>
      <c r="X4" s="1220">
        <v>0</v>
      </c>
      <c r="Y4" s="1220"/>
      <c r="Z4" s="946"/>
      <c r="AA4" s="950"/>
      <c r="AB4" s="950" t="s">
        <v>1475</v>
      </c>
      <c r="AC4" s="2085" t="s">
        <v>2070</v>
      </c>
    </row>
    <row r="5" spans="1:38" s="951" customFormat="1" ht="11.25">
      <c r="A5" s="945" t="str">
        <f>"报表截止日："&amp;TEXT(表头!C4,"yyyy-mm-dd")</f>
        <v>报表截止日：2019-12-31</v>
      </c>
      <c r="B5" s="1220"/>
      <c r="C5" s="1220"/>
      <c r="D5" s="1220"/>
      <c r="E5" s="1220"/>
      <c r="F5" s="1220"/>
      <c r="G5" s="946"/>
      <c r="H5" s="946"/>
      <c r="I5" s="946"/>
      <c r="J5" s="946"/>
      <c r="K5" s="946"/>
      <c r="L5" s="946"/>
      <c r="M5" s="946"/>
      <c r="N5" s="946"/>
      <c r="O5" s="948" t="str">
        <f>"会计主管："&amp;表头!$C$7</f>
        <v>会计主管：</v>
      </c>
      <c r="P5" s="2046"/>
      <c r="Q5" s="1268"/>
      <c r="R5" s="1268"/>
      <c r="S5" s="1268"/>
      <c r="T5" s="1268"/>
      <c r="U5" s="1268"/>
      <c r="V5" s="1268"/>
      <c r="W5" s="948"/>
      <c r="X5" s="1220">
        <v>0</v>
      </c>
      <c r="Y5" s="1220"/>
      <c r="Z5" s="946"/>
      <c r="AA5" s="950"/>
      <c r="AB5" s="950" t="s">
        <v>1476</v>
      </c>
      <c r="AC5" s="950"/>
    </row>
    <row r="6" spans="1:38" s="962" customFormat="1" ht="12.75" customHeight="1" thickBot="1">
      <c r="A6" s="1301"/>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1:38" s="665" customFormat="1" ht="15" customHeight="1">
      <c r="A7" s="2822" t="s">
        <v>398</v>
      </c>
      <c r="B7" s="2824" t="s">
        <v>1595</v>
      </c>
      <c r="C7" s="2824" t="s">
        <v>1298</v>
      </c>
      <c r="D7" s="2824" t="s">
        <v>1299</v>
      </c>
      <c r="E7" s="2824" t="s">
        <v>1044</v>
      </c>
      <c r="F7" s="2824" t="s">
        <v>1045</v>
      </c>
      <c r="G7" s="2824" t="s">
        <v>2299</v>
      </c>
      <c r="H7" s="2824" t="s">
        <v>829</v>
      </c>
      <c r="I7" s="2824"/>
      <c r="J7" s="2824" t="s">
        <v>2061</v>
      </c>
      <c r="K7" s="2919" t="s">
        <v>830</v>
      </c>
      <c r="L7" s="2919"/>
      <c r="M7" s="2919"/>
      <c r="N7" s="2919"/>
      <c r="O7" s="2828" t="s">
        <v>2197</v>
      </c>
      <c r="P7" s="2826" t="s">
        <v>2198</v>
      </c>
      <c r="Q7" s="2824" t="s">
        <v>1300</v>
      </c>
      <c r="R7" s="2824" t="s">
        <v>1042</v>
      </c>
      <c r="S7" s="2824" t="s">
        <v>2298</v>
      </c>
      <c r="T7" s="2824" t="s">
        <v>827</v>
      </c>
      <c r="U7" s="2824"/>
      <c r="V7" s="2824" t="s">
        <v>2064</v>
      </c>
      <c r="W7" s="2919" t="s">
        <v>828</v>
      </c>
      <c r="X7" s="2919"/>
      <c r="Y7" s="2919"/>
      <c r="Z7" s="2919"/>
      <c r="AA7" s="2919" t="s">
        <v>122</v>
      </c>
      <c r="AB7" s="2919" t="s">
        <v>1802</v>
      </c>
      <c r="AC7" s="2920"/>
      <c r="AE7" s="616" t="s">
        <v>2199</v>
      </c>
      <c r="AF7" s="616"/>
      <c r="AG7" s="616"/>
    </row>
    <row r="8" spans="1:38" s="665" customFormat="1" ht="15" customHeight="1">
      <c r="A8" s="2823"/>
      <c r="B8" s="2825"/>
      <c r="C8" s="2825"/>
      <c r="D8" s="2825"/>
      <c r="E8" s="2825"/>
      <c r="F8" s="2825"/>
      <c r="G8" s="2825"/>
      <c r="H8" s="2101" t="s">
        <v>826</v>
      </c>
      <c r="I8" s="2101" t="s">
        <v>825</v>
      </c>
      <c r="J8" s="2825"/>
      <c r="K8" s="2112" t="s">
        <v>831</v>
      </c>
      <c r="L8" s="2112" t="s">
        <v>12</v>
      </c>
      <c r="M8" s="2112" t="s">
        <v>11</v>
      </c>
      <c r="N8" s="2112" t="s">
        <v>832</v>
      </c>
      <c r="O8" s="2829"/>
      <c r="P8" s="2830"/>
      <c r="Q8" s="2825"/>
      <c r="R8" s="2825"/>
      <c r="S8" s="2825"/>
      <c r="T8" s="2101" t="s">
        <v>826</v>
      </c>
      <c r="U8" s="2101" t="s">
        <v>825</v>
      </c>
      <c r="V8" s="2825"/>
      <c r="W8" s="2112" t="s">
        <v>831</v>
      </c>
      <c r="X8" s="2112" t="s">
        <v>12</v>
      </c>
      <c r="Y8" s="2112" t="s">
        <v>11</v>
      </c>
      <c r="Z8" s="2112" t="s">
        <v>832</v>
      </c>
      <c r="AA8" s="2925"/>
      <c r="AB8" s="2112" t="s">
        <v>1803</v>
      </c>
      <c r="AC8" s="1967" t="s">
        <v>1804</v>
      </c>
      <c r="AD8" s="517" t="s">
        <v>2194</v>
      </c>
      <c r="AE8" s="661" t="s">
        <v>12</v>
      </c>
      <c r="AF8" s="661" t="s">
        <v>11</v>
      </c>
      <c r="AG8" s="661" t="s">
        <v>2623</v>
      </c>
      <c r="AI8" s="616" t="s">
        <v>2624</v>
      </c>
      <c r="AJ8" s="616" t="s">
        <v>2625</v>
      </c>
      <c r="AK8" s="616" t="s">
        <v>2626</v>
      </c>
      <c r="AL8" s="616" t="s">
        <v>2627</v>
      </c>
    </row>
    <row r="9" spans="1:38" s="602" customFormat="1" ht="15" customHeight="1">
      <c r="A9" s="2479">
        <v>1</v>
      </c>
      <c r="B9" s="728"/>
      <c r="C9" s="1224"/>
      <c r="D9" s="1275"/>
      <c r="E9" s="728"/>
      <c r="F9" s="1292"/>
      <c r="G9" s="1292"/>
      <c r="H9" s="1279">
        <f>IF(G9&gt;0,0,-G9)</f>
        <v>0</v>
      </c>
      <c r="I9" s="1276"/>
      <c r="J9" s="1279">
        <f>G9+H9+I9</f>
        <v>0</v>
      </c>
      <c r="K9" s="1278"/>
      <c r="L9" s="1278"/>
      <c r="M9" s="1278"/>
      <c r="N9" s="1278"/>
      <c r="O9" s="1278"/>
      <c r="P9" s="1278"/>
      <c r="Q9" s="1279">
        <f t="shared" ref="Q9:Q28" si="0">P9+D9-O9</f>
        <v>0</v>
      </c>
      <c r="R9" s="1293"/>
      <c r="S9" s="1293"/>
      <c r="T9" s="1279">
        <f>IF(S9&gt;0,0,-S9)</f>
        <v>0</v>
      </c>
      <c r="U9" s="1280"/>
      <c r="V9" s="1279">
        <f>S9+T9+U9</f>
        <v>0</v>
      </c>
      <c r="W9" s="1282"/>
      <c r="X9" s="1282"/>
      <c r="Y9" s="1282"/>
      <c r="Z9" s="1282"/>
      <c r="AA9" s="1278"/>
      <c r="AB9" s="1631"/>
      <c r="AC9" s="2480"/>
      <c r="AD9" s="224">
        <f>SUM(W9:Z9)-V9</f>
        <v>0</v>
      </c>
      <c r="AE9" s="602" t="b">
        <f>IF(X9&lt;=K9,TRUE,FALSE)</f>
        <v>1</v>
      </c>
      <c r="AF9" s="602" t="b">
        <f t="shared" ref="AF9" si="1">IF(Y9&lt;=L9,TRUE,FALSE)</f>
        <v>1</v>
      </c>
      <c r="AG9" s="602" t="b">
        <f>IF(Z9&lt;=M9+N9,TRUE,FALSE)</f>
        <v>1</v>
      </c>
      <c r="AI9" s="2722">
        <f>G9-K9-L9-M9-N9</f>
        <v>0</v>
      </c>
      <c r="AJ9" s="2721">
        <f>J9-K9-L9-M9-N9</f>
        <v>0</v>
      </c>
      <c r="AK9" s="2722">
        <f>S9-W9-X9-Y9-Z9</f>
        <v>0</v>
      </c>
      <c r="AL9" s="2721">
        <f>V9-W9-X9-Y9-Z9</f>
        <v>0</v>
      </c>
    </row>
    <row r="10" spans="1:38" s="602" customFormat="1" ht="15" customHeight="1">
      <c r="A10" s="2479">
        <v>2</v>
      </c>
      <c r="B10" s="728"/>
      <c r="C10" s="1224"/>
      <c r="D10" s="1275"/>
      <c r="E10" s="728"/>
      <c r="F10" s="1292"/>
      <c r="G10" s="1292"/>
      <c r="H10" s="1279">
        <f t="shared" ref="H10:H28" si="2">IF(G10&gt;0,0,-G10)</f>
        <v>0</v>
      </c>
      <c r="I10" s="1276"/>
      <c r="J10" s="1279">
        <f t="shared" ref="J10:J28" si="3">G10+H10+I10</f>
        <v>0</v>
      </c>
      <c r="K10" s="1278"/>
      <c r="L10" s="1278"/>
      <c r="M10" s="1278"/>
      <c r="N10" s="1278"/>
      <c r="O10" s="1278"/>
      <c r="P10" s="1278"/>
      <c r="Q10" s="1279">
        <f t="shared" si="0"/>
        <v>0</v>
      </c>
      <c r="R10" s="1293"/>
      <c r="S10" s="1293"/>
      <c r="T10" s="1279">
        <f t="shared" ref="T10:T28" si="4">IF(S10&gt;0,0,-S10)</f>
        <v>0</v>
      </c>
      <c r="U10" s="1280"/>
      <c r="V10" s="1279">
        <f t="shared" ref="V10:V28" si="5">S10+T10+U10</f>
        <v>0</v>
      </c>
      <c r="W10" s="1282"/>
      <c r="X10" s="1282"/>
      <c r="Y10" s="1282"/>
      <c r="Z10" s="1282"/>
      <c r="AA10" s="1278"/>
      <c r="AB10" s="1631"/>
      <c r="AC10" s="2480"/>
      <c r="AD10" s="224">
        <f t="shared" ref="AD10:AD28" si="6">SUM(W10:Z10)-V10</f>
        <v>0</v>
      </c>
      <c r="AE10" s="602" t="b">
        <f t="shared" ref="AE10:AE28" si="7">IF(X10&lt;=K10,TRUE,FALSE)</f>
        <v>1</v>
      </c>
      <c r="AF10" s="602" t="b">
        <f t="shared" ref="AF10:AF28" si="8">IF(Y10&lt;=L10,TRUE,FALSE)</f>
        <v>1</v>
      </c>
      <c r="AG10" s="602" t="b">
        <f t="shared" ref="AG10:AG28" si="9">IF(Z10&lt;=M10+N10,TRUE,FALSE)</f>
        <v>1</v>
      </c>
      <c r="AI10" s="2722">
        <f t="shared" ref="AI10:AI30" si="10">G10-K10-L10-M10-N10</f>
        <v>0</v>
      </c>
      <c r="AJ10" s="2721">
        <f t="shared" ref="AJ10:AJ30" si="11">J10-K10-L10-M10-N10</f>
        <v>0</v>
      </c>
      <c r="AK10" s="2722">
        <f t="shared" ref="AK10:AK30" si="12">S10-W10-X10-Y10-Z10</f>
        <v>0</v>
      </c>
      <c r="AL10" s="2721">
        <f t="shared" ref="AL10:AL30" si="13">V10-W10-X10-Y10-Z10</f>
        <v>0</v>
      </c>
    </row>
    <row r="11" spans="1:38" s="602" customFormat="1" ht="15" customHeight="1">
      <c r="A11" s="2479">
        <v>3</v>
      </c>
      <c r="B11" s="728"/>
      <c r="C11" s="1224"/>
      <c r="D11" s="1275"/>
      <c r="E11" s="728"/>
      <c r="F11" s="1292"/>
      <c r="G11" s="1292"/>
      <c r="H11" s="1279">
        <f t="shared" si="2"/>
        <v>0</v>
      </c>
      <c r="I11" s="1276"/>
      <c r="J11" s="1279">
        <f t="shared" si="3"/>
        <v>0</v>
      </c>
      <c r="K11" s="1278"/>
      <c r="L11" s="1278"/>
      <c r="M11" s="1278"/>
      <c r="N11" s="1278"/>
      <c r="O11" s="1278"/>
      <c r="P11" s="1278"/>
      <c r="Q11" s="1279">
        <f t="shared" si="0"/>
        <v>0</v>
      </c>
      <c r="R11" s="1293"/>
      <c r="S11" s="1293"/>
      <c r="T11" s="1279">
        <f t="shared" si="4"/>
        <v>0</v>
      </c>
      <c r="U11" s="1280"/>
      <c r="V11" s="1279">
        <f t="shared" si="5"/>
        <v>0</v>
      </c>
      <c r="W11" s="1282"/>
      <c r="X11" s="1282"/>
      <c r="Y11" s="1282"/>
      <c r="Z11" s="1282"/>
      <c r="AA11" s="1278"/>
      <c r="AB11" s="1631"/>
      <c r="AC11" s="2480"/>
      <c r="AD11" s="224">
        <f t="shared" si="6"/>
        <v>0</v>
      </c>
      <c r="AE11" s="602" t="b">
        <f t="shared" si="7"/>
        <v>1</v>
      </c>
      <c r="AF11" s="602" t="b">
        <f t="shared" si="8"/>
        <v>1</v>
      </c>
      <c r="AG11" s="602" t="b">
        <f t="shared" si="9"/>
        <v>1</v>
      </c>
      <c r="AI11" s="2722">
        <f t="shared" si="10"/>
        <v>0</v>
      </c>
      <c r="AJ11" s="2721">
        <f t="shared" si="11"/>
        <v>0</v>
      </c>
      <c r="AK11" s="2722">
        <f t="shared" si="12"/>
        <v>0</v>
      </c>
      <c r="AL11" s="2721">
        <f t="shared" si="13"/>
        <v>0</v>
      </c>
    </row>
    <row r="12" spans="1:38" s="602" customFormat="1" ht="15" customHeight="1">
      <c r="A12" s="2479">
        <v>4</v>
      </c>
      <c r="B12" s="728"/>
      <c r="C12" s="1224"/>
      <c r="D12" s="1275"/>
      <c r="E12" s="728"/>
      <c r="F12" s="1292"/>
      <c r="G12" s="1292"/>
      <c r="H12" s="1279">
        <f t="shared" si="2"/>
        <v>0</v>
      </c>
      <c r="I12" s="1276"/>
      <c r="J12" s="1279">
        <f t="shared" si="3"/>
        <v>0</v>
      </c>
      <c r="K12" s="1278"/>
      <c r="L12" s="1278"/>
      <c r="M12" s="1278"/>
      <c r="N12" s="1278"/>
      <c r="O12" s="1278"/>
      <c r="P12" s="1278"/>
      <c r="Q12" s="1279">
        <f t="shared" si="0"/>
        <v>0</v>
      </c>
      <c r="R12" s="1293"/>
      <c r="S12" s="1293"/>
      <c r="T12" s="1279">
        <f t="shared" si="4"/>
        <v>0</v>
      </c>
      <c r="U12" s="1280"/>
      <c r="V12" s="1279">
        <f t="shared" si="5"/>
        <v>0</v>
      </c>
      <c r="W12" s="1282"/>
      <c r="X12" s="1282"/>
      <c r="Y12" s="1282"/>
      <c r="Z12" s="1282"/>
      <c r="AA12" s="1278"/>
      <c r="AB12" s="1631"/>
      <c r="AC12" s="2480"/>
      <c r="AD12" s="224">
        <f t="shared" si="6"/>
        <v>0</v>
      </c>
      <c r="AE12" s="602" t="b">
        <f t="shared" si="7"/>
        <v>1</v>
      </c>
      <c r="AF12" s="602" t="b">
        <f t="shared" si="8"/>
        <v>1</v>
      </c>
      <c r="AG12" s="602" t="b">
        <f t="shared" si="9"/>
        <v>1</v>
      </c>
      <c r="AI12" s="2722">
        <f t="shared" si="10"/>
        <v>0</v>
      </c>
      <c r="AJ12" s="2721">
        <f t="shared" si="11"/>
        <v>0</v>
      </c>
      <c r="AK12" s="2722">
        <f t="shared" si="12"/>
        <v>0</v>
      </c>
      <c r="AL12" s="2721">
        <f t="shared" si="13"/>
        <v>0</v>
      </c>
    </row>
    <row r="13" spans="1:38" s="602" customFormat="1" ht="15" customHeight="1">
      <c r="A13" s="2479">
        <v>5</v>
      </c>
      <c r="B13" s="728"/>
      <c r="C13" s="1224"/>
      <c r="D13" s="1275"/>
      <c r="E13" s="728"/>
      <c r="F13" s="1292"/>
      <c r="G13" s="1292"/>
      <c r="H13" s="1279">
        <f t="shared" si="2"/>
        <v>0</v>
      </c>
      <c r="I13" s="1276"/>
      <c r="J13" s="1279">
        <f t="shared" si="3"/>
        <v>0</v>
      </c>
      <c r="K13" s="1278"/>
      <c r="L13" s="1278"/>
      <c r="M13" s="1278"/>
      <c r="N13" s="1278"/>
      <c r="O13" s="1278"/>
      <c r="P13" s="1278"/>
      <c r="Q13" s="1279">
        <f t="shared" si="0"/>
        <v>0</v>
      </c>
      <c r="R13" s="1293"/>
      <c r="S13" s="1293"/>
      <c r="T13" s="1279">
        <f t="shared" si="4"/>
        <v>0</v>
      </c>
      <c r="U13" s="1280"/>
      <c r="V13" s="1279">
        <f t="shared" si="5"/>
        <v>0</v>
      </c>
      <c r="W13" s="1282"/>
      <c r="X13" s="1282"/>
      <c r="Y13" s="1282"/>
      <c r="Z13" s="1282"/>
      <c r="AA13" s="1278"/>
      <c r="AB13" s="1631"/>
      <c r="AC13" s="2480"/>
      <c r="AD13" s="224">
        <f t="shared" si="6"/>
        <v>0</v>
      </c>
      <c r="AE13" s="602" t="b">
        <f t="shared" si="7"/>
        <v>1</v>
      </c>
      <c r="AF13" s="602" t="b">
        <f t="shared" si="8"/>
        <v>1</v>
      </c>
      <c r="AG13" s="602" t="b">
        <f t="shared" si="9"/>
        <v>1</v>
      </c>
      <c r="AI13" s="2722">
        <f t="shared" si="10"/>
        <v>0</v>
      </c>
      <c r="AJ13" s="2721">
        <f t="shared" si="11"/>
        <v>0</v>
      </c>
      <c r="AK13" s="2722">
        <f t="shared" si="12"/>
        <v>0</v>
      </c>
      <c r="AL13" s="2721">
        <f t="shared" si="13"/>
        <v>0</v>
      </c>
    </row>
    <row r="14" spans="1:38" s="602" customFormat="1" ht="15" customHeight="1">
      <c r="A14" s="2479">
        <v>6</v>
      </c>
      <c r="B14" s="728"/>
      <c r="C14" s="1224"/>
      <c r="D14" s="1275"/>
      <c r="E14" s="728"/>
      <c r="F14" s="1292"/>
      <c r="G14" s="1292"/>
      <c r="H14" s="1279">
        <f t="shared" si="2"/>
        <v>0</v>
      </c>
      <c r="I14" s="1276"/>
      <c r="J14" s="1279">
        <f t="shared" si="3"/>
        <v>0</v>
      </c>
      <c r="K14" s="1278"/>
      <c r="L14" s="1278"/>
      <c r="M14" s="1278"/>
      <c r="N14" s="1278"/>
      <c r="O14" s="1278"/>
      <c r="P14" s="1278"/>
      <c r="Q14" s="1279">
        <f t="shared" si="0"/>
        <v>0</v>
      </c>
      <c r="R14" s="1293"/>
      <c r="S14" s="1293"/>
      <c r="T14" s="1279">
        <f t="shared" si="4"/>
        <v>0</v>
      </c>
      <c r="U14" s="1280"/>
      <c r="V14" s="1279">
        <f t="shared" si="5"/>
        <v>0</v>
      </c>
      <c r="W14" s="1282"/>
      <c r="X14" s="1282"/>
      <c r="Y14" s="1282"/>
      <c r="Z14" s="1282"/>
      <c r="AA14" s="1278"/>
      <c r="AB14" s="1631"/>
      <c r="AC14" s="2480"/>
      <c r="AD14" s="224">
        <f t="shared" si="6"/>
        <v>0</v>
      </c>
      <c r="AE14" s="602" t="b">
        <f t="shared" si="7"/>
        <v>1</v>
      </c>
      <c r="AF14" s="602" t="b">
        <f t="shared" si="8"/>
        <v>1</v>
      </c>
      <c r="AG14" s="602" t="b">
        <f t="shared" si="9"/>
        <v>1</v>
      </c>
      <c r="AI14" s="2722">
        <f t="shared" si="10"/>
        <v>0</v>
      </c>
      <c r="AJ14" s="2721">
        <f t="shared" si="11"/>
        <v>0</v>
      </c>
      <c r="AK14" s="2722">
        <f t="shared" si="12"/>
        <v>0</v>
      </c>
      <c r="AL14" s="2721">
        <f t="shared" si="13"/>
        <v>0</v>
      </c>
    </row>
    <row r="15" spans="1:38" s="602" customFormat="1" ht="15" customHeight="1">
      <c r="A15" s="2479">
        <v>7</v>
      </c>
      <c r="B15" s="728"/>
      <c r="C15" s="1224"/>
      <c r="D15" s="1275"/>
      <c r="E15" s="728"/>
      <c r="F15" s="1292"/>
      <c r="G15" s="1292"/>
      <c r="H15" s="1279">
        <f t="shared" si="2"/>
        <v>0</v>
      </c>
      <c r="I15" s="1276"/>
      <c r="J15" s="1279">
        <f t="shared" si="3"/>
        <v>0</v>
      </c>
      <c r="K15" s="1278"/>
      <c r="L15" s="1278"/>
      <c r="M15" s="1278"/>
      <c r="N15" s="1278"/>
      <c r="O15" s="1278"/>
      <c r="P15" s="1278"/>
      <c r="Q15" s="1279">
        <f t="shared" si="0"/>
        <v>0</v>
      </c>
      <c r="R15" s="1293"/>
      <c r="S15" s="1293"/>
      <c r="T15" s="1279">
        <f t="shared" si="4"/>
        <v>0</v>
      </c>
      <c r="U15" s="1280"/>
      <c r="V15" s="1279">
        <f t="shared" si="5"/>
        <v>0</v>
      </c>
      <c r="W15" s="1282"/>
      <c r="X15" s="1282"/>
      <c r="Y15" s="1282"/>
      <c r="Z15" s="1282"/>
      <c r="AA15" s="1278"/>
      <c r="AB15" s="1631"/>
      <c r="AC15" s="2480"/>
      <c r="AD15" s="224">
        <f t="shared" si="6"/>
        <v>0</v>
      </c>
      <c r="AE15" s="602" t="b">
        <f t="shared" si="7"/>
        <v>1</v>
      </c>
      <c r="AF15" s="602" t="b">
        <f t="shared" si="8"/>
        <v>1</v>
      </c>
      <c r="AG15" s="602" t="b">
        <f t="shared" si="9"/>
        <v>1</v>
      </c>
      <c r="AI15" s="2722">
        <f t="shared" si="10"/>
        <v>0</v>
      </c>
      <c r="AJ15" s="2721">
        <f t="shared" si="11"/>
        <v>0</v>
      </c>
      <c r="AK15" s="2722">
        <f t="shared" si="12"/>
        <v>0</v>
      </c>
      <c r="AL15" s="2721">
        <f t="shared" si="13"/>
        <v>0</v>
      </c>
    </row>
    <row r="16" spans="1:38" s="602" customFormat="1" ht="15" customHeight="1">
      <c r="A16" s="2479">
        <v>8</v>
      </c>
      <c r="B16" s="728"/>
      <c r="C16" s="1224"/>
      <c r="D16" s="1275"/>
      <c r="E16" s="728"/>
      <c r="F16" s="1292"/>
      <c r="G16" s="1292"/>
      <c r="H16" s="1279">
        <f t="shared" si="2"/>
        <v>0</v>
      </c>
      <c r="I16" s="1276"/>
      <c r="J16" s="1279">
        <f t="shared" si="3"/>
        <v>0</v>
      </c>
      <c r="K16" s="1278"/>
      <c r="L16" s="1278"/>
      <c r="M16" s="1278"/>
      <c r="N16" s="1278"/>
      <c r="O16" s="1278"/>
      <c r="P16" s="1278"/>
      <c r="Q16" s="1279">
        <f t="shared" si="0"/>
        <v>0</v>
      </c>
      <c r="R16" s="1293"/>
      <c r="S16" s="1293"/>
      <c r="T16" s="1279">
        <f t="shared" si="4"/>
        <v>0</v>
      </c>
      <c r="U16" s="1280"/>
      <c r="V16" s="1279">
        <f t="shared" si="5"/>
        <v>0</v>
      </c>
      <c r="W16" s="1282"/>
      <c r="X16" s="1282"/>
      <c r="Y16" s="1282"/>
      <c r="Z16" s="1282"/>
      <c r="AA16" s="1278"/>
      <c r="AB16" s="1631"/>
      <c r="AC16" s="2480"/>
      <c r="AD16" s="224">
        <f t="shared" si="6"/>
        <v>0</v>
      </c>
      <c r="AE16" s="602" t="b">
        <f t="shared" si="7"/>
        <v>1</v>
      </c>
      <c r="AF16" s="602" t="b">
        <f t="shared" si="8"/>
        <v>1</v>
      </c>
      <c r="AG16" s="602" t="b">
        <f t="shared" si="9"/>
        <v>1</v>
      </c>
      <c r="AI16" s="2722">
        <f t="shared" si="10"/>
        <v>0</v>
      </c>
      <c r="AJ16" s="2721">
        <f t="shared" si="11"/>
        <v>0</v>
      </c>
      <c r="AK16" s="2722">
        <f t="shared" si="12"/>
        <v>0</v>
      </c>
      <c r="AL16" s="2721">
        <f t="shared" si="13"/>
        <v>0</v>
      </c>
    </row>
    <row r="17" spans="1:38" s="602" customFormat="1" ht="15" customHeight="1">
      <c r="A17" s="2479">
        <v>9</v>
      </c>
      <c r="B17" s="728"/>
      <c r="C17" s="1224"/>
      <c r="D17" s="1275"/>
      <c r="E17" s="728"/>
      <c r="F17" s="1292"/>
      <c r="G17" s="1292"/>
      <c r="H17" s="1279">
        <f t="shared" si="2"/>
        <v>0</v>
      </c>
      <c r="I17" s="1276"/>
      <c r="J17" s="1279">
        <f t="shared" si="3"/>
        <v>0</v>
      </c>
      <c r="K17" s="1278"/>
      <c r="L17" s="1278"/>
      <c r="M17" s="1278"/>
      <c r="N17" s="1278"/>
      <c r="O17" s="1278"/>
      <c r="P17" s="1278"/>
      <c r="Q17" s="1279">
        <f t="shared" si="0"/>
        <v>0</v>
      </c>
      <c r="R17" s="1293"/>
      <c r="S17" s="1293"/>
      <c r="T17" s="1279">
        <f t="shared" si="4"/>
        <v>0</v>
      </c>
      <c r="U17" s="1280"/>
      <c r="V17" s="1279">
        <f t="shared" si="5"/>
        <v>0</v>
      </c>
      <c r="W17" s="1282"/>
      <c r="X17" s="1282"/>
      <c r="Y17" s="1282"/>
      <c r="Z17" s="1282"/>
      <c r="AA17" s="1278"/>
      <c r="AB17" s="1631"/>
      <c r="AC17" s="2480"/>
      <c r="AD17" s="224">
        <f t="shared" si="6"/>
        <v>0</v>
      </c>
      <c r="AE17" s="602" t="b">
        <f t="shared" si="7"/>
        <v>1</v>
      </c>
      <c r="AF17" s="602" t="b">
        <f t="shared" si="8"/>
        <v>1</v>
      </c>
      <c r="AG17" s="602" t="b">
        <f t="shared" si="9"/>
        <v>1</v>
      </c>
      <c r="AI17" s="2722">
        <f t="shared" si="10"/>
        <v>0</v>
      </c>
      <c r="AJ17" s="2721">
        <f t="shared" si="11"/>
        <v>0</v>
      </c>
      <c r="AK17" s="2722">
        <f t="shared" si="12"/>
        <v>0</v>
      </c>
      <c r="AL17" s="2721">
        <f t="shared" si="13"/>
        <v>0</v>
      </c>
    </row>
    <row r="18" spans="1:38" s="602" customFormat="1" ht="15" customHeight="1">
      <c r="A18" s="2479">
        <v>10</v>
      </c>
      <c r="B18" s="728"/>
      <c r="C18" s="1224"/>
      <c r="D18" s="1275"/>
      <c r="E18" s="728"/>
      <c r="F18" s="1292"/>
      <c r="G18" s="1292"/>
      <c r="H18" s="1279">
        <f t="shared" si="2"/>
        <v>0</v>
      </c>
      <c r="I18" s="1276"/>
      <c r="J18" s="1279">
        <f t="shared" si="3"/>
        <v>0</v>
      </c>
      <c r="K18" s="1278"/>
      <c r="L18" s="1278"/>
      <c r="M18" s="1278"/>
      <c r="N18" s="1278"/>
      <c r="O18" s="1278"/>
      <c r="P18" s="1278"/>
      <c r="Q18" s="1279">
        <f t="shared" si="0"/>
        <v>0</v>
      </c>
      <c r="R18" s="1293"/>
      <c r="S18" s="1293"/>
      <c r="T18" s="1279">
        <f t="shared" si="4"/>
        <v>0</v>
      </c>
      <c r="U18" s="1280"/>
      <c r="V18" s="1279">
        <f t="shared" si="5"/>
        <v>0</v>
      </c>
      <c r="W18" s="1282"/>
      <c r="X18" s="1282"/>
      <c r="Y18" s="1282"/>
      <c r="Z18" s="1282"/>
      <c r="AA18" s="1278"/>
      <c r="AB18" s="1631"/>
      <c r="AC18" s="2480"/>
      <c r="AD18" s="224">
        <f t="shared" si="6"/>
        <v>0</v>
      </c>
      <c r="AE18" s="602" t="b">
        <f t="shared" si="7"/>
        <v>1</v>
      </c>
      <c r="AF18" s="602" t="b">
        <f t="shared" si="8"/>
        <v>1</v>
      </c>
      <c r="AG18" s="602" t="b">
        <f t="shared" si="9"/>
        <v>1</v>
      </c>
      <c r="AI18" s="2722">
        <f t="shared" si="10"/>
        <v>0</v>
      </c>
      <c r="AJ18" s="2721">
        <f t="shared" si="11"/>
        <v>0</v>
      </c>
      <c r="AK18" s="2722">
        <f t="shared" si="12"/>
        <v>0</v>
      </c>
      <c r="AL18" s="2721">
        <f t="shared" si="13"/>
        <v>0</v>
      </c>
    </row>
    <row r="19" spans="1:38" s="602" customFormat="1" ht="15" customHeight="1">
      <c r="A19" s="2479">
        <v>11</v>
      </c>
      <c r="B19" s="728"/>
      <c r="C19" s="1224"/>
      <c r="D19" s="1275"/>
      <c r="E19" s="728"/>
      <c r="F19" s="1292"/>
      <c r="G19" s="1292"/>
      <c r="H19" s="1279">
        <f t="shared" si="2"/>
        <v>0</v>
      </c>
      <c r="I19" s="1276"/>
      <c r="J19" s="1279">
        <f t="shared" si="3"/>
        <v>0</v>
      </c>
      <c r="K19" s="1278"/>
      <c r="L19" s="1278"/>
      <c r="M19" s="1278"/>
      <c r="N19" s="1278"/>
      <c r="O19" s="1278"/>
      <c r="P19" s="1278"/>
      <c r="Q19" s="1279">
        <f t="shared" si="0"/>
        <v>0</v>
      </c>
      <c r="R19" s="1293"/>
      <c r="S19" s="1293"/>
      <c r="T19" s="1279">
        <f t="shared" si="4"/>
        <v>0</v>
      </c>
      <c r="U19" s="1280"/>
      <c r="V19" s="1279">
        <f t="shared" si="5"/>
        <v>0</v>
      </c>
      <c r="W19" s="1282"/>
      <c r="X19" s="1282"/>
      <c r="Y19" s="1282"/>
      <c r="Z19" s="1282"/>
      <c r="AA19" s="1278"/>
      <c r="AB19" s="1631"/>
      <c r="AC19" s="2480"/>
      <c r="AD19" s="224">
        <f t="shared" si="6"/>
        <v>0</v>
      </c>
      <c r="AE19" s="602" t="b">
        <f t="shared" si="7"/>
        <v>1</v>
      </c>
      <c r="AF19" s="602" t="b">
        <f t="shared" si="8"/>
        <v>1</v>
      </c>
      <c r="AG19" s="602" t="b">
        <f t="shared" si="9"/>
        <v>1</v>
      </c>
      <c r="AI19" s="2722">
        <f t="shared" si="10"/>
        <v>0</v>
      </c>
      <c r="AJ19" s="2721">
        <f t="shared" si="11"/>
        <v>0</v>
      </c>
      <c r="AK19" s="2722">
        <f t="shared" si="12"/>
        <v>0</v>
      </c>
      <c r="AL19" s="2721">
        <f t="shared" si="13"/>
        <v>0</v>
      </c>
    </row>
    <row r="20" spans="1:38" s="602" customFormat="1" ht="15" customHeight="1">
      <c r="A20" s="2479">
        <v>12</v>
      </c>
      <c r="B20" s="728"/>
      <c r="C20" s="1224"/>
      <c r="D20" s="1275"/>
      <c r="E20" s="728"/>
      <c r="F20" s="1292"/>
      <c r="G20" s="1292"/>
      <c r="H20" s="1279">
        <f t="shared" si="2"/>
        <v>0</v>
      </c>
      <c r="I20" s="1276"/>
      <c r="J20" s="1279">
        <f t="shared" si="3"/>
        <v>0</v>
      </c>
      <c r="K20" s="1278"/>
      <c r="L20" s="1278"/>
      <c r="M20" s="1278"/>
      <c r="N20" s="1278"/>
      <c r="O20" s="1278"/>
      <c r="P20" s="1278"/>
      <c r="Q20" s="1279">
        <f t="shared" si="0"/>
        <v>0</v>
      </c>
      <c r="R20" s="1293"/>
      <c r="S20" s="1293"/>
      <c r="T20" s="1279">
        <f t="shared" si="4"/>
        <v>0</v>
      </c>
      <c r="U20" s="1280"/>
      <c r="V20" s="1279">
        <f t="shared" si="5"/>
        <v>0</v>
      </c>
      <c r="W20" s="1282"/>
      <c r="X20" s="1282"/>
      <c r="Y20" s="1282"/>
      <c r="Z20" s="1282"/>
      <c r="AA20" s="1278"/>
      <c r="AB20" s="1631"/>
      <c r="AC20" s="2480"/>
      <c r="AD20" s="224">
        <f t="shared" si="6"/>
        <v>0</v>
      </c>
      <c r="AE20" s="602" t="b">
        <f t="shared" si="7"/>
        <v>1</v>
      </c>
      <c r="AF20" s="602" t="b">
        <f t="shared" si="8"/>
        <v>1</v>
      </c>
      <c r="AG20" s="602" t="b">
        <f t="shared" si="9"/>
        <v>1</v>
      </c>
      <c r="AI20" s="2722">
        <f t="shared" si="10"/>
        <v>0</v>
      </c>
      <c r="AJ20" s="2721">
        <f t="shared" si="11"/>
        <v>0</v>
      </c>
      <c r="AK20" s="2722">
        <f t="shared" si="12"/>
        <v>0</v>
      </c>
      <c r="AL20" s="2721">
        <f t="shared" si="13"/>
        <v>0</v>
      </c>
    </row>
    <row r="21" spans="1:38" s="602" customFormat="1" ht="15" customHeight="1">
      <c r="A21" s="2479">
        <v>13</v>
      </c>
      <c r="B21" s="728"/>
      <c r="C21" s="1224"/>
      <c r="D21" s="1275"/>
      <c r="E21" s="728"/>
      <c r="F21" s="1292"/>
      <c r="G21" s="1292"/>
      <c r="H21" s="1279">
        <f t="shared" si="2"/>
        <v>0</v>
      </c>
      <c r="I21" s="1276"/>
      <c r="J21" s="1279">
        <f t="shared" si="3"/>
        <v>0</v>
      </c>
      <c r="K21" s="1278"/>
      <c r="L21" s="1278"/>
      <c r="M21" s="1278"/>
      <c r="N21" s="1278"/>
      <c r="O21" s="1278"/>
      <c r="P21" s="1278"/>
      <c r="Q21" s="1279">
        <f t="shared" si="0"/>
        <v>0</v>
      </c>
      <c r="R21" s="1293"/>
      <c r="S21" s="1293"/>
      <c r="T21" s="1279">
        <f t="shared" si="4"/>
        <v>0</v>
      </c>
      <c r="U21" s="1280"/>
      <c r="V21" s="1279">
        <f t="shared" si="5"/>
        <v>0</v>
      </c>
      <c r="W21" s="1282"/>
      <c r="X21" s="1282"/>
      <c r="Y21" s="1282"/>
      <c r="Z21" s="1282"/>
      <c r="AA21" s="1278"/>
      <c r="AB21" s="1631"/>
      <c r="AC21" s="2480"/>
      <c r="AD21" s="224">
        <f t="shared" si="6"/>
        <v>0</v>
      </c>
      <c r="AE21" s="602" t="b">
        <f t="shared" si="7"/>
        <v>1</v>
      </c>
      <c r="AF21" s="602" t="b">
        <f t="shared" si="8"/>
        <v>1</v>
      </c>
      <c r="AG21" s="602" t="b">
        <f t="shared" si="9"/>
        <v>1</v>
      </c>
      <c r="AI21" s="2722">
        <f t="shared" si="10"/>
        <v>0</v>
      </c>
      <c r="AJ21" s="2721">
        <f t="shared" si="11"/>
        <v>0</v>
      </c>
      <c r="AK21" s="2722">
        <f t="shared" si="12"/>
        <v>0</v>
      </c>
      <c r="AL21" s="2721">
        <f t="shared" si="13"/>
        <v>0</v>
      </c>
    </row>
    <row r="22" spans="1:38" s="602" customFormat="1" ht="15" customHeight="1">
      <c r="A22" s="2479">
        <v>14</v>
      </c>
      <c r="B22" s="728"/>
      <c r="C22" s="1224"/>
      <c r="D22" s="1275"/>
      <c r="E22" s="728"/>
      <c r="F22" s="1292"/>
      <c r="G22" s="1292"/>
      <c r="H22" s="1279">
        <f t="shared" si="2"/>
        <v>0</v>
      </c>
      <c r="I22" s="1276"/>
      <c r="J22" s="1279">
        <f t="shared" si="3"/>
        <v>0</v>
      </c>
      <c r="K22" s="1278"/>
      <c r="L22" s="1278"/>
      <c r="M22" s="1278"/>
      <c r="N22" s="1278"/>
      <c r="O22" s="1278"/>
      <c r="P22" s="1278"/>
      <c r="Q22" s="1279">
        <f t="shared" si="0"/>
        <v>0</v>
      </c>
      <c r="R22" s="1293"/>
      <c r="S22" s="1293"/>
      <c r="T22" s="1279">
        <f t="shared" si="4"/>
        <v>0</v>
      </c>
      <c r="U22" s="1280"/>
      <c r="V22" s="1279">
        <f t="shared" si="5"/>
        <v>0</v>
      </c>
      <c r="W22" s="1282"/>
      <c r="X22" s="1282"/>
      <c r="Y22" s="1282"/>
      <c r="Z22" s="1282"/>
      <c r="AA22" s="1278"/>
      <c r="AB22" s="1631"/>
      <c r="AC22" s="2480"/>
      <c r="AD22" s="224">
        <f t="shared" si="6"/>
        <v>0</v>
      </c>
      <c r="AE22" s="602" t="b">
        <f t="shared" si="7"/>
        <v>1</v>
      </c>
      <c r="AF22" s="602" t="b">
        <f t="shared" si="8"/>
        <v>1</v>
      </c>
      <c r="AG22" s="602" t="b">
        <f t="shared" si="9"/>
        <v>1</v>
      </c>
      <c r="AI22" s="2722">
        <f t="shared" si="10"/>
        <v>0</v>
      </c>
      <c r="AJ22" s="2721">
        <f t="shared" si="11"/>
        <v>0</v>
      </c>
      <c r="AK22" s="2722">
        <f t="shared" si="12"/>
        <v>0</v>
      </c>
      <c r="AL22" s="2721">
        <f t="shared" si="13"/>
        <v>0</v>
      </c>
    </row>
    <row r="23" spans="1:38" s="602" customFormat="1" ht="15" customHeight="1">
      <c r="A23" s="2479">
        <v>15</v>
      </c>
      <c r="B23" s="728"/>
      <c r="C23" s="1224"/>
      <c r="D23" s="1275"/>
      <c r="E23" s="728"/>
      <c r="F23" s="1292"/>
      <c r="G23" s="1292"/>
      <c r="H23" s="1279">
        <f t="shared" si="2"/>
        <v>0</v>
      </c>
      <c r="I23" s="1276"/>
      <c r="J23" s="1279">
        <f t="shared" si="3"/>
        <v>0</v>
      </c>
      <c r="K23" s="1278"/>
      <c r="L23" s="1278"/>
      <c r="M23" s="1278"/>
      <c r="N23" s="1278"/>
      <c r="O23" s="1278"/>
      <c r="P23" s="1278"/>
      <c r="Q23" s="1279">
        <f t="shared" si="0"/>
        <v>0</v>
      </c>
      <c r="R23" s="1293"/>
      <c r="S23" s="1293"/>
      <c r="T23" s="1279">
        <f t="shared" si="4"/>
        <v>0</v>
      </c>
      <c r="U23" s="1280"/>
      <c r="V23" s="1279">
        <f t="shared" si="5"/>
        <v>0</v>
      </c>
      <c r="W23" s="1282"/>
      <c r="X23" s="1282"/>
      <c r="Y23" s="1282"/>
      <c r="Z23" s="1282"/>
      <c r="AA23" s="1278"/>
      <c r="AB23" s="1631"/>
      <c r="AC23" s="2480"/>
      <c r="AD23" s="224">
        <f t="shared" si="6"/>
        <v>0</v>
      </c>
      <c r="AE23" s="602" t="b">
        <f t="shared" si="7"/>
        <v>1</v>
      </c>
      <c r="AF23" s="602" t="b">
        <f t="shared" si="8"/>
        <v>1</v>
      </c>
      <c r="AG23" s="602" t="b">
        <f t="shared" si="9"/>
        <v>1</v>
      </c>
      <c r="AI23" s="2722">
        <f t="shared" si="10"/>
        <v>0</v>
      </c>
      <c r="AJ23" s="2721">
        <f t="shared" si="11"/>
        <v>0</v>
      </c>
      <c r="AK23" s="2722">
        <f t="shared" si="12"/>
        <v>0</v>
      </c>
      <c r="AL23" s="2721">
        <f t="shared" si="13"/>
        <v>0</v>
      </c>
    </row>
    <row r="24" spans="1:38" s="602" customFormat="1" ht="15" customHeight="1">
      <c r="A24" s="2479">
        <v>16</v>
      </c>
      <c r="B24" s="728"/>
      <c r="C24" s="1224"/>
      <c r="D24" s="1275"/>
      <c r="E24" s="728"/>
      <c r="F24" s="1292"/>
      <c r="G24" s="1292"/>
      <c r="H24" s="1279">
        <f t="shared" si="2"/>
        <v>0</v>
      </c>
      <c r="I24" s="1276"/>
      <c r="J24" s="1279">
        <f t="shared" si="3"/>
        <v>0</v>
      </c>
      <c r="K24" s="1278"/>
      <c r="L24" s="1278"/>
      <c r="M24" s="1278"/>
      <c r="N24" s="1278"/>
      <c r="O24" s="1278"/>
      <c r="P24" s="1278"/>
      <c r="Q24" s="1279">
        <f t="shared" si="0"/>
        <v>0</v>
      </c>
      <c r="R24" s="1293"/>
      <c r="S24" s="1293"/>
      <c r="T24" s="1279">
        <f t="shared" si="4"/>
        <v>0</v>
      </c>
      <c r="U24" s="1280"/>
      <c r="V24" s="1279">
        <f t="shared" si="5"/>
        <v>0</v>
      </c>
      <c r="W24" s="1282"/>
      <c r="X24" s="1282"/>
      <c r="Y24" s="1282"/>
      <c r="Z24" s="1282"/>
      <c r="AA24" s="1278"/>
      <c r="AB24" s="1631"/>
      <c r="AC24" s="2480"/>
      <c r="AD24" s="224">
        <f t="shared" si="6"/>
        <v>0</v>
      </c>
      <c r="AE24" s="602" t="b">
        <f t="shared" si="7"/>
        <v>1</v>
      </c>
      <c r="AF24" s="602" t="b">
        <f t="shared" si="8"/>
        <v>1</v>
      </c>
      <c r="AG24" s="602" t="b">
        <f t="shared" si="9"/>
        <v>1</v>
      </c>
      <c r="AI24" s="2722">
        <f t="shared" si="10"/>
        <v>0</v>
      </c>
      <c r="AJ24" s="2721">
        <f t="shared" si="11"/>
        <v>0</v>
      </c>
      <c r="AK24" s="2722">
        <f t="shared" si="12"/>
        <v>0</v>
      </c>
      <c r="AL24" s="2721">
        <f t="shared" si="13"/>
        <v>0</v>
      </c>
    </row>
    <row r="25" spans="1:38" s="602" customFormat="1" ht="15" customHeight="1">
      <c r="A25" s="2479">
        <v>17</v>
      </c>
      <c r="B25" s="728"/>
      <c r="C25" s="1224"/>
      <c r="D25" s="1275"/>
      <c r="E25" s="728"/>
      <c r="F25" s="1292"/>
      <c r="G25" s="1292"/>
      <c r="H25" s="1279">
        <f t="shared" si="2"/>
        <v>0</v>
      </c>
      <c r="I25" s="1276"/>
      <c r="J25" s="1279">
        <f t="shared" si="3"/>
        <v>0</v>
      </c>
      <c r="K25" s="1278"/>
      <c r="L25" s="1278"/>
      <c r="M25" s="1278"/>
      <c r="N25" s="1278"/>
      <c r="O25" s="1278"/>
      <c r="P25" s="1278"/>
      <c r="Q25" s="1279">
        <f t="shared" si="0"/>
        <v>0</v>
      </c>
      <c r="R25" s="1293"/>
      <c r="S25" s="1293"/>
      <c r="T25" s="1279">
        <f t="shared" si="4"/>
        <v>0</v>
      </c>
      <c r="U25" s="1280"/>
      <c r="V25" s="1279">
        <f t="shared" si="5"/>
        <v>0</v>
      </c>
      <c r="W25" s="1282"/>
      <c r="X25" s="1282"/>
      <c r="Y25" s="1282"/>
      <c r="Z25" s="1282"/>
      <c r="AA25" s="1278"/>
      <c r="AB25" s="1631"/>
      <c r="AC25" s="2480"/>
      <c r="AD25" s="224">
        <f t="shared" si="6"/>
        <v>0</v>
      </c>
      <c r="AE25" s="602" t="b">
        <f t="shared" si="7"/>
        <v>1</v>
      </c>
      <c r="AF25" s="602" t="b">
        <f t="shared" si="8"/>
        <v>1</v>
      </c>
      <c r="AG25" s="602" t="b">
        <f t="shared" si="9"/>
        <v>1</v>
      </c>
      <c r="AI25" s="2722">
        <f t="shared" si="10"/>
        <v>0</v>
      </c>
      <c r="AJ25" s="2721">
        <f t="shared" si="11"/>
        <v>0</v>
      </c>
      <c r="AK25" s="2722">
        <f t="shared" si="12"/>
        <v>0</v>
      </c>
      <c r="AL25" s="2721">
        <f t="shared" si="13"/>
        <v>0</v>
      </c>
    </row>
    <row r="26" spans="1:38" s="602" customFormat="1" ht="15" customHeight="1">
      <c r="A26" s="2479">
        <v>18</v>
      </c>
      <c r="B26" s="728"/>
      <c r="C26" s="1224"/>
      <c r="D26" s="1275"/>
      <c r="E26" s="728"/>
      <c r="F26" s="1292"/>
      <c r="G26" s="1292"/>
      <c r="H26" s="1279">
        <f t="shared" si="2"/>
        <v>0</v>
      </c>
      <c r="I26" s="1276"/>
      <c r="J26" s="1279">
        <f t="shared" si="3"/>
        <v>0</v>
      </c>
      <c r="K26" s="1278"/>
      <c r="L26" s="1278"/>
      <c r="M26" s="1278"/>
      <c r="N26" s="1278"/>
      <c r="O26" s="1278"/>
      <c r="P26" s="1278"/>
      <c r="Q26" s="1279">
        <f t="shared" si="0"/>
        <v>0</v>
      </c>
      <c r="R26" s="1293"/>
      <c r="S26" s="1293"/>
      <c r="T26" s="1279">
        <f t="shared" si="4"/>
        <v>0</v>
      </c>
      <c r="U26" s="1280"/>
      <c r="V26" s="1279">
        <f t="shared" si="5"/>
        <v>0</v>
      </c>
      <c r="W26" s="1282"/>
      <c r="X26" s="1282"/>
      <c r="Y26" s="1282"/>
      <c r="Z26" s="1282"/>
      <c r="AA26" s="1278"/>
      <c r="AB26" s="1631"/>
      <c r="AC26" s="2480"/>
      <c r="AD26" s="224">
        <f t="shared" si="6"/>
        <v>0</v>
      </c>
      <c r="AE26" s="602" t="b">
        <f t="shared" si="7"/>
        <v>1</v>
      </c>
      <c r="AF26" s="602" t="b">
        <f t="shared" si="8"/>
        <v>1</v>
      </c>
      <c r="AG26" s="602" t="b">
        <f t="shared" si="9"/>
        <v>1</v>
      </c>
      <c r="AI26" s="2722">
        <f t="shared" si="10"/>
        <v>0</v>
      </c>
      <c r="AJ26" s="2721">
        <f t="shared" si="11"/>
        <v>0</v>
      </c>
      <c r="AK26" s="2722">
        <f t="shared" si="12"/>
        <v>0</v>
      </c>
      <c r="AL26" s="2721">
        <f t="shared" si="13"/>
        <v>0</v>
      </c>
    </row>
    <row r="27" spans="1:38" s="602" customFormat="1" ht="15" customHeight="1">
      <c r="A27" s="2479">
        <v>19</v>
      </c>
      <c r="B27" s="728"/>
      <c r="C27" s="1224"/>
      <c r="D27" s="1275"/>
      <c r="E27" s="728"/>
      <c r="F27" s="1292"/>
      <c r="G27" s="1292"/>
      <c r="H27" s="1279">
        <f t="shared" si="2"/>
        <v>0</v>
      </c>
      <c r="I27" s="1276"/>
      <c r="J27" s="1279">
        <f t="shared" si="3"/>
        <v>0</v>
      </c>
      <c r="K27" s="1278"/>
      <c r="L27" s="1278"/>
      <c r="M27" s="1278"/>
      <c r="N27" s="1278"/>
      <c r="O27" s="1278"/>
      <c r="P27" s="1278"/>
      <c r="Q27" s="1279">
        <f t="shared" si="0"/>
        <v>0</v>
      </c>
      <c r="R27" s="1293"/>
      <c r="S27" s="1293"/>
      <c r="T27" s="1279">
        <f t="shared" si="4"/>
        <v>0</v>
      </c>
      <c r="U27" s="1280"/>
      <c r="V27" s="1279">
        <f t="shared" si="5"/>
        <v>0</v>
      </c>
      <c r="W27" s="1282"/>
      <c r="X27" s="1282"/>
      <c r="Y27" s="1282"/>
      <c r="Z27" s="1282"/>
      <c r="AA27" s="1278"/>
      <c r="AB27" s="1631"/>
      <c r="AC27" s="2480"/>
      <c r="AD27" s="224">
        <f t="shared" si="6"/>
        <v>0</v>
      </c>
      <c r="AE27" s="602" t="b">
        <f t="shared" si="7"/>
        <v>1</v>
      </c>
      <c r="AF27" s="602" t="b">
        <f t="shared" si="8"/>
        <v>1</v>
      </c>
      <c r="AG27" s="602" t="b">
        <f t="shared" si="9"/>
        <v>1</v>
      </c>
      <c r="AI27" s="2722">
        <f t="shared" si="10"/>
        <v>0</v>
      </c>
      <c r="AJ27" s="2721">
        <f t="shared" si="11"/>
        <v>0</v>
      </c>
      <c r="AK27" s="2722">
        <f t="shared" si="12"/>
        <v>0</v>
      </c>
      <c r="AL27" s="2721">
        <f t="shared" si="13"/>
        <v>0</v>
      </c>
    </row>
    <row r="28" spans="1:38" s="602" customFormat="1" ht="15" customHeight="1">
      <c r="A28" s="2479">
        <v>20</v>
      </c>
      <c r="B28" s="728"/>
      <c r="C28" s="1224"/>
      <c r="D28" s="1275"/>
      <c r="E28" s="728"/>
      <c r="F28" s="1292"/>
      <c r="G28" s="1292"/>
      <c r="H28" s="1279">
        <f t="shared" si="2"/>
        <v>0</v>
      </c>
      <c r="I28" s="1276"/>
      <c r="J28" s="1279">
        <f t="shared" si="3"/>
        <v>0</v>
      </c>
      <c r="K28" s="1278"/>
      <c r="L28" s="1278"/>
      <c r="M28" s="1278"/>
      <c r="N28" s="1278"/>
      <c r="O28" s="1278"/>
      <c r="P28" s="1278"/>
      <c r="Q28" s="1279">
        <f t="shared" si="0"/>
        <v>0</v>
      </c>
      <c r="R28" s="1293"/>
      <c r="S28" s="1293"/>
      <c r="T28" s="1279">
        <f t="shared" si="4"/>
        <v>0</v>
      </c>
      <c r="U28" s="1280"/>
      <c r="V28" s="1279">
        <f t="shared" si="5"/>
        <v>0</v>
      </c>
      <c r="W28" s="1282"/>
      <c r="X28" s="1282"/>
      <c r="Y28" s="1282"/>
      <c r="Z28" s="1282"/>
      <c r="AA28" s="1278"/>
      <c r="AB28" s="1631"/>
      <c r="AC28" s="2480"/>
      <c r="AD28" s="224">
        <f t="shared" si="6"/>
        <v>0</v>
      </c>
      <c r="AE28" s="602" t="b">
        <f t="shared" si="7"/>
        <v>1</v>
      </c>
      <c r="AF28" s="602" t="b">
        <f t="shared" si="8"/>
        <v>1</v>
      </c>
      <c r="AG28" s="602" t="b">
        <f t="shared" si="9"/>
        <v>1</v>
      </c>
      <c r="AI28" s="2722">
        <f t="shared" si="10"/>
        <v>0</v>
      </c>
      <c r="AJ28" s="2721">
        <f t="shared" si="11"/>
        <v>0</v>
      </c>
      <c r="AK28" s="2722">
        <f t="shared" si="12"/>
        <v>0</v>
      </c>
      <c r="AL28" s="2721">
        <f t="shared" si="13"/>
        <v>0</v>
      </c>
    </row>
    <row r="29" spans="1:38" s="603" customFormat="1" ht="15" customHeight="1">
      <c r="A29" s="1968"/>
      <c r="B29" s="1272"/>
      <c r="C29" s="1272"/>
      <c r="D29" s="633"/>
      <c r="E29" s="1272"/>
      <c r="F29" s="633"/>
      <c r="G29" s="633"/>
      <c r="H29" s="633"/>
      <c r="I29" s="633"/>
      <c r="J29" s="717"/>
      <c r="K29" s="718"/>
      <c r="L29" s="718"/>
      <c r="M29" s="718"/>
      <c r="N29" s="718"/>
      <c r="O29" s="718"/>
      <c r="P29" s="718"/>
      <c r="Q29" s="719"/>
      <c r="R29" s="718"/>
      <c r="S29" s="719"/>
      <c r="T29" s="718"/>
      <c r="U29" s="718"/>
      <c r="V29" s="719"/>
      <c r="W29" s="717"/>
      <c r="X29" s="729"/>
      <c r="Y29" s="729"/>
      <c r="Z29" s="729"/>
      <c r="AA29" s="718"/>
      <c r="AB29" s="1632"/>
      <c r="AC29" s="2481"/>
      <c r="AE29" s="602"/>
      <c r="AF29" s="602"/>
      <c r="AG29" s="602"/>
      <c r="AI29" s="2722">
        <f t="shared" si="10"/>
        <v>0</v>
      </c>
      <c r="AJ29" s="2721">
        <f t="shared" si="11"/>
        <v>0</v>
      </c>
      <c r="AK29" s="2722">
        <f t="shared" si="12"/>
        <v>0</v>
      </c>
      <c r="AL29" s="2721">
        <f t="shared" si="13"/>
        <v>0</v>
      </c>
    </row>
    <row r="30" spans="1:38" s="598" customFormat="1" ht="15" customHeight="1" thickBot="1">
      <c r="A30" s="2467"/>
      <c r="B30" s="2114" t="s">
        <v>220</v>
      </c>
      <c r="C30" s="2114"/>
      <c r="D30" s="1971"/>
      <c r="E30" s="2114"/>
      <c r="F30" s="1971"/>
      <c r="G30" s="1972">
        <f t="shared" ref="G30:N30" si="14">SUM(G9:G29)</f>
        <v>0</v>
      </c>
      <c r="H30" s="1972">
        <f t="shared" si="14"/>
        <v>0</v>
      </c>
      <c r="I30" s="1972">
        <f t="shared" si="14"/>
        <v>0</v>
      </c>
      <c r="J30" s="1972">
        <f t="shared" si="14"/>
        <v>0</v>
      </c>
      <c r="K30" s="1972">
        <f t="shared" si="14"/>
        <v>0</v>
      </c>
      <c r="L30" s="1972">
        <f t="shared" si="14"/>
        <v>0</v>
      </c>
      <c r="M30" s="1972">
        <f t="shared" si="14"/>
        <v>0</v>
      </c>
      <c r="N30" s="1972">
        <f t="shared" si="14"/>
        <v>0</v>
      </c>
      <c r="O30" s="1972"/>
      <c r="P30" s="1972"/>
      <c r="Q30" s="1972"/>
      <c r="R30" s="1972"/>
      <c r="S30" s="1972">
        <f t="shared" ref="S30:AA30" si="15">SUM(S9:S29)</f>
        <v>0</v>
      </c>
      <c r="T30" s="1972">
        <f t="shared" si="15"/>
        <v>0</v>
      </c>
      <c r="U30" s="1972">
        <f t="shared" si="15"/>
        <v>0</v>
      </c>
      <c r="V30" s="1972">
        <f t="shared" si="15"/>
        <v>0</v>
      </c>
      <c r="W30" s="1972">
        <f t="shared" si="15"/>
        <v>0</v>
      </c>
      <c r="X30" s="1972">
        <f t="shared" si="15"/>
        <v>0</v>
      </c>
      <c r="Y30" s="1972">
        <f t="shared" si="15"/>
        <v>0</v>
      </c>
      <c r="Z30" s="1972">
        <f t="shared" si="15"/>
        <v>0</v>
      </c>
      <c r="AA30" s="1972">
        <f t="shared" si="15"/>
        <v>0</v>
      </c>
      <c r="AB30" s="2482"/>
      <c r="AC30" s="2483"/>
      <c r="AI30" s="2722">
        <f t="shared" si="10"/>
        <v>0</v>
      </c>
      <c r="AJ30" s="2721">
        <f t="shared" si="11"/>
        <v>0</v>
      </c>
      <c r="AK30" s="2722">
        <f t="shared" si="12"/>
        <v>0</v>
      </c>
      <c r="AL30" s="2721">
        <f t="shared" si="13"/>
        <v>0</v>
      </c>
    </row>
    <row r="31" spans="1:38" ht="15" customHeight="1">
      <c r="A31" s="311" t="s">
        <v>190</v>
      </c>
    </row>
    <row r="32" spans="1:38" ht="15" customHeight="1">
      <c r="A32" s="311" t="s">
        <v>243</v>
      </c>
    </row>
    <row r="33" spans="1:1" ht="15" customHeight="1">
      <c r="A33" s="311" t="s">
        <v>210</v>
      </c>
    </row>
    <row r="34" spans="1:1" ht="15" customHeight="1">
      <c r="A34" s="311" t="s">
        <v>315</v>
      </c>
    </row>
    <row r="35" spans="1:1" ht="15" customHeight="1">
      <c r="A35" s="311" t="s">
        <v>316</v>
      </c>
    </row>
    <row r="36" spans="1:1" ht="15" customHeight="1">
      <c r="A36" s="311" t="s">
        <v>317</v>
      </c>
    </row>
  </sheetData>
  <sheetProtection formatColumns="0" formatRows="0" deleteRows="0" autoFilter="0"/>
  <protectedRanges>
    <protectedRange sqref="X9:Y29" name="区域2_2_1"/>
  </protectedRanges>
  <mergeCells count="21">
    <mergeCell ref="F7:F8"/>
    <mergeCell ref="E7:E8"/>
    <mergeCell ref="R7:R8"/>
    <mergeCell ref="O7:O8"/>
    <mergeCell ref="P7:P8"/>
    <mergeCell ref="A2:AC2"/>
    <mergeCell ref="C7:C8"/>
    <mergeCell ref="D7:D8"/>
    <mergeCell ref="Q7:Q8"/>
    <mergeCell ref="AA7:AA8"/>
    <mergeCell ref="AB7:AC7"/>
    <mergeCell ref="T7:U7"/>
    <mergeCell ref="V7:V8"/>
    <mergeCell ref="W7:Z7"/>
    <mergeCell ref="S7:S8"/>
    <mergeCell ref="A7:A8"/>
    <mergeCell ref="B7:B8"/>
    <mergeCell ref="G7:G8"/>
    <mergeCell ref="H7:I7"/>
    <mergeCell ref="J7:J8"/>
    <mergeCell ref="K7:N7"/>
  </mergeCells>
  <phoneticPr fontId="5" type="noConversion"/>
  <dataValidations count="2">
    <dataValidation type="list" allowBlank="1" showInputMessage="1" showErrorMessage="1" sqref="AC9:AC29">
      <formula1>"是,否"</formula1>
    </dataValidation>
    <dataValidation type="list" allowBlank="1" showInputMessage="1" showErrorMessage="1" sqref="C9:C28">
      <formula1>"合并范围内关联方,非合并范围关联方,非关联方"</formula1>
    </dataValidation>
  </dataValidations>
  <printOptions horizontalCentered="1"/>
  <pageMargins left="0.39370078740157483" right="0.39370078740157483" top="0.74803149606299213" bottom="0.74803149606299213" header="0.31496062992125984" footer="0.31496062992125984"/>
  <pageSetup paperSize="9" scale="49" fitToHeight="0" orientation="landscape" blackAndWhite="1" verticalDpi="1200" r:id="rId1"/>
  <headerFooter alignWithMargins="0"/>
  <legacyDrawingHF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tabColor rgb="FF7030A0"/>
    <pageSetUpPr fitToPage="1"/>
  </sheetPr>
  <dimension ref="A1:J3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E9" sqref="E9"/>
    </sheetView>
  </sheetViews>
  <sheetFormatPr defaultColWidth="9.140625" defaultRowHeight="12" customHeight="1"/>
  <cols>
    <col min="1" max="1" width="6.7109375" style="223" customWidth="1"/>
    <col min="2" max="2" width="25.7109375" style="223" customWidth="1"/>
    <col min="3" max="3" width="8.7109375" style="223" customWidth="1"/>
    <col min="4" max="4" width="16.7109375" style="223" customWidth="1"/>
    <col min="5" max="9" width="14.7109375" style="223" customWidth="1"/>
    <col min="10" max="10" width="16.7109375" style="224" customWidth="1"/>
    <col min="11" max="16384" width="9.140625" style="223"/>
  </cols>
  <sheetData>
    <row r="1" spans="1:10" s="629" customFormat="1" ht="15" customHeight="1">
      <c r="A1" s="2691" t="str">
        <f>HYPERLINK("#负债表审定!A1","返回负债表审定")</f>
        <v>返回负债表审定</v>
      </c>
      <c r="B1" s="2692" t="str">
        <f>HYPERLINK("#负债表原报!A1","返回负债表原报")</f>
        <v>返回负债表原报</v>
      </c>
      <c r="J1" s="696"/>
    </row>
    <row r="2" spans="1:10" s="294" customFormat="1" ht="30" customHeight="1">
      <c r="A2" s="594" t="s">
        <v>1295</v>
      </c>
      <c r="B2" s="180"/>
      <c r="C2" s="180"/>
      <c r="D2" s="180"/>
      <c r="E2" s="180"/>
      <c r="F2" s="180"/>
      <c r="G2" s="180"/>
      <c r="H2" s="180"/>
      <c r="I2" s="180"/>
      <c r="J2" s="353"/>
    </row>
    <row r="3" spans="1:10" s="935" customFormat="1" ht="11.25">
      <c r="A3" s="939"/>
      <c r="B3" s="943"/>
      <c r="C3" s="943"/>
      <c r="D3" s="943"/>
      <c r="E3" s="943"/>
      <c r="F3" s="943"/>
      <c r="G3" s="939"/>
      <c r="H3" s="1216"/>
      <c r="I3" s="944" t="str">
        <f>"单位："&amp;表头!$C$5</f>
        <v>单位：人民币元</v>
      </c>
      <c r="J3" s="1633"/>
    </row>
    <row r="4" spans="1:10" s="951" customFormat="1">
      <c r="A4" s="945" t="str">
        <f>"客户："&amp;表头!C3</f>
        <v>客户：</v>
      </c>
      <c r="B4" s="1220"/>
      <c r="C4" s="946"/>
      <c r="D4" s="1221"/>
      <c r="E4" s="948" t="str">
        <f>"编制人员："&amp;表头!$C$6</f>
        <v>编制人员：</v>
      </c>
      <c r="F4" s="1221"/>
      <c r="G4" s="970"/>
      <c r="H4" s="949" t="s">
        <v>1460</v>
      </c>
      <c r="I4" s="2085" t="s">
        <v>2071</v>
      </c>
      <c r="J4" s="1634"/>
    </row>
    <row r="5" spans="1:10" s="951" customFormat="1" ht="11.25">
      <c r="A5" s="945" t="str">
        <f>"报表截止日："&amp;TEXT(表头!C4,"yyyy-mm-dd")</f>
        <v>报表截止日：2019-12-31</v>
      </c>
      <c r="B5" s="1220"/>
      <c r="C5" s="946"/>
      <c r="D5" s="1221"/>
      <c r="E5" s="948" t="str">
        <f>"会计主管："&amp;表头!$C$7</f>
        <v>会计主管：</v>
      </c>
      <c r="F5" s="1221"/>
      <c r="G5" s="970"/>
      <c r="H5" s="949" t="s">
        <v>1461</v>
      </c>
      <c r="I5" s="950"/>
      <c r="J5" s="1634"/>
    </row>
    <row r="6" spans="1:10" s="962" customFormat="1" ht="8.1" customHeight="1" thickBot="1">
      <c r="A6" s="1301"/>
      <c r="B6" s="1302"/>
      <c r="C6" s="1302"/>
      <c r="D6" s="1302"/>
      <c r="E6" s="1302"/>
      <c r="F6" s="1302"/>
      <c r="G6" s="1302"/>
      <c r="H6" s="1302"/>
      <c r="I6" s="1302"/>
      <c r="J6" s="1635"/>
    </row>
    <row r="7" spans="1:10" s="935" customFormat="1" ht="15" customHeight="1">
      <c r="A7" s="2837" t="s">
        <v>1594</v>
      </c>
      <c r="B7" s="2838"/>
      <c r="C7" s="2838"/>
      <c r="D7" s="2838"/>
      <c r="E7" s="2838"/>
      <c r="F7" s="2838"/>
      <c r="G7" s="2838"/>
      <c r="H7" s="2838"/>
      <c r="I7" s="2839"/>
      <c r="J7" s="1633"/>
    </row>
    <row r="8" spans="1:10" s="935" customFormat="1" ht="22.5">
      <c r="A8" s="925" t="s">
        <v>398</v>
      </c>
      <c r="B8" s="1304" t="s">
        <v>1595</v>
      </c>
      <c r="C8" s="1304" t="s">
        <v>1596</v>
      </c>
      <c r="D8" s="1304" t="s">
        <v>1798</v>
      </c>
      <c r="E8" s="1304" t="s">
        <v>137</v>
      </c>
      <c r="F8" s="928" t="s">
        <v>1799</v>
      </c>
      <c r="G8" s="928" t="s">
        <v>1643</v>
      </c>
      <c r="H8" s="928" t="s">
        <v>1644</v>
      </c>
      <c r="I8" s="932" t="s">
        <v>1645</v>
      </c>
      <c r="J8" s="1636"/>
    </row>
    <row r="9" spans="1:10" ht="15" customHeight="1">
      <c r="A9" s="1305">
        <v>1</v>
      </c>
      <c r="B9" s="1306"/>
      <c r="C9" s="1254"/>
      <c r="D9" s="1306"/>
      <c r="E9" s="82">
        <f>F9+G9+H9+I9</f>
        <v>0</v>
      </c>
      <c r="F9" s="888"/>
      <c r="G9" s="888"/>
      <c r="H9" s="888"/>
      <c r="I9" s="1308"/>
    </row>
    <row r="10" spans="1:10" ht="15" customHeight="1">
      <c r="A10" s="1305">
        <v>2</v>
      </c>
      <c r="B10" s="1306"/>
      <c r="C10" s="1254"/>
      <c r="D10" s="1306"/>
      <c r="E10" s="82">
        <f t="shared" ref="E10:E18" si="0">F10+G10+H10+I10</f>
        <v>0</v>
      </c>
      <c r="F10" s="888"/>
      <c r="G10" s="888"/>
      <c r="H10" s="888"/>
      <c r="I10" s="1308"/>
    </row>
    <row r="11" spans="1:10" ht="15" customHeight="1">
      <c r="A11" s="1305">
        <v>3</v>
      </c>
      <c r="B11" s="1306"/>
      <c r="C11" s="1254"/>
      <c r="D11" s="1306"/>
      <c r="E11" s="82">
        <f t="shared" si="0"/>
        <v>0</v>
      </c>
      <c r="F11" s="888"/>
      <c r="G11" s="888"/>
      <c r="H11" s="888"/>
      <c r="I11" s="1308"/>
    </row>
    <row r="12" spans="1:10" ht="15" customHeight="1">
      <c r="A12" s="1305">
        <v>4</v>
      </c>
      <c r="B12" s="1306"/>
      <c r="C12" s="1254"/>
      <c r="D12" s="1306"/>
      <c r="E12" s="82">
        <f t="shared" si="0"/>
        <v>0</v>
      </c>
      <c r="F12" s="888"/>
      <c r="G12" s="888"/>
      <c r="H12" s="888"/>
      <c r="I12" s="1308"/>
    </row>
    <row r="13" spans="1:10" ht="15" customHeight="1">
      <c r="A13" s="1305">
        <v>5</v>
      </c>
      <c r="B13" s="1306"/>
      <c r="C13" s="1254"/>
      <c r="D13" s="1306"/>
      <c r="E13" s="82">
        <f t="shared" si="0"/>
        <v>0</v>
      </c>
      <c r="F13" s="888"/>
      <c r="G13" s="888"/>
      <c r="H13" s="888"/>
      <c r="I13" s="1308"/>
    </row>
    <row r="14" spans="1:10" ht="15" customHeight="1">
      <c r="A14" s="1305">
        <v>6</v>
      </c>
      <c r="B14" s="1306"/>
      <c r="C14" s="1254"/>
      <c r="D14" s="1306"/>
      <c r="E14" s="82">
        <f t="shared" si="0"/>
        <v>0</v>
      </c>
      <c r="F14" s="888"/>
      <c r="G14" s="888"/>
      <c r="H14" s="888"/>
      <c r="I14" s="1308"/>
    </row>
    <row r="15" spans="1:10" ht="15" customHeight="1">
      <c r="A15" s="1305">
        <v>7</v>
      </c>
      <c r="B15" s="1306"/>
      <c r="C15" s="1254"/>
      <c r="D15" s="1306"/>
      <c r="E15" s="82">
        <f t="shared" si="0"/>
        <v>0</v>
      </c>
      <c r="F15" s="888"/>
      <c r="G15" s="888"/>
      <c r="H15" s="888"/>
      <c r="I15" s="1308"/>
    </row>
    <row r="16" spans="1:10" ht="15" customHeight="1">
      <c r="A16" s="1305">
        <v>8</v>
      </c>
      <c r="B16" s="1306"/>
      <c r="C16" s="1254"/>
      <c r="D16" s="1306"/>
      <c r="E16" s="82">
        <f t="shared" si="0"/>
        <v>0</v>
      </c>
      <c r="F16" s="888"/>
      <c r="G16" s="888"/>
      <c r="H16" s="888"/>
      <c r="I16" s="1308"/>
    </row>
    <row r="17" spans="1:10" ht="15" customHeight="1">
      <c r="A17" s="1305">
        <v>9</v>
      </c>
      <c r="B17" s="1306"/>
      <c r="C17" s="1254"/>
      <c r="D17" s="1306"/>
      <c r="E17" s="82">
        <f t="shared" si="0"/>
        <v>0</v>
      </c>
      <c r="F17" s="888"/>
      <c r="G17" s="888"/>
      <c r="H17" s="888"/>
      <c r="I17" s="1308"/>
    </row>
    <row r="18" spans="1:10" ht="15" customHeight="1">
      <c r="A18" s="1305">
        <v>10</v>
      </c>
      <c r="B18" s="1306"/>
      <c r="C18" s="1254"/>
      <c r="D18" s="1306"/>
      <c r="E18" s="82">
        <f t="shared" si="0"/>
        <v>0</v>
      </c>
      <c r="F18" s="888"/>
      <c r="G18" s="888"/>
      <c r="H18" s="888"/>
      <c r="I18" s="1308"/>
    </row>
    <row r="19" spans="1:10" ht="15" customHeight="1">
      <c r="A19" s="3056" t="s">
        <v>220</v>
      </c>
      <c r="B19" s="3057"/>
      <c r="C19" s="1622"/>
      <c r="D19" s="1622"/>
      <c r="E19" s="82">
        <f>SUM(E9:E18)</f>
        <v>0</v>
      </c>
      <c r="F19" s="82">
        <f>SUM(F9:F18)</f>
        <v>0</v>
      </c>
      <c r="G19" s="82">
        <f>SUM(G9:G18)</f>
        <v>0</v>
      </c>
      <c r="H19" s="82">
        <f>SUM(H9:H18)</f>
        <v>0</v>
      </c>
      <c r="I19" s="1626">
        <f>SUM(I9:I18)</f>
        <v>0</v>
      </c>
    </row>
    <row r="20" spans="1:10" s="935" customFormat="1" ht="15" customHeight="1">
      <c r="A20" s="3058" t="s">
        <v>1800</v>
      </c>
      <c r="B20" s="3059"/>
      <c r="C20" s="3059"/>
      <c r="D20" s="3059"/>
      <c r="E20" s="3059"/>
      <c r="F20" s="3059"/>
      <c r="G20" s="3059"/>
      <c r="H20" s="3059"/>
      <c r="I20" s="3060"/>
      <c r="J20" s="1633"/>
    </row>
    <row r="21" spans="1:10" s="935" customFormat="1" ht="22.5">
      <c r="A21" s="925" t="s">
        <v>398</v>
      </c>
      <c r="B21" s="1304" t="s">
        <v>1595</v>
      </c>
      <c r="C21" s="1304" t="s">
        <v>1596</v>
      </c>
      <c r="D21" s="1304" t="s">
        <v>1801</v>
      </c>
      <c r="E21" s="1304" t="s">
        <v>57</v>
      </c>
      <c r="F21" s="928" t="str">
        <f>F8</f>
        <v>1年内</v>
      </c>
      <c r="G21" s="928" t="str">
        <f>G8</f>
        <v>1-2年</v>
      </c>
      <c r="H21" s="928" t="str">
        <f>H8</f>
        <v>2-3年</v>
      </c>
      <c r="I21" s="932" t="str">
        <f>I8</f>
        <v>3年以上</v>
      </c>
      <c r="J21" s="1636"/>
    </row>
    <row r="22" spans="1:10" ht="15" customHeight="1">
      <c r="A22" s="1305">
        <v>1</v>
      </c>
      <c r="B22" s="1306"/>
      <c r="C22" s="1254"/>
      <c r="D22" s="1306"/>
      <c r="E22" s="82">
        <f t="shared" ref="E22:E31" si="1">F22+G22+H22+I22</f>
        <v>0</v>
      </c>
      <c r="F22" s="888"/>
      <c r="G22" s="888"/>
      <c r="H22" s="888"/>
      <c r="I22" s="1308"/>
    </row>
    <row r="23" spans="1:10" ht="15" customHeight="1">
      <c r="A23" s="1305">
        <v>2</v>
      </c>
      <c r="B23" s="1306"/>
      <c r="C23" s="1254"/>
      <c r="D23" s="1306"/>
      <c r="E23" s="82">
        <f t="shared" si="1"/>
        <v>0</v>
      </c>
      <c r="F23" s="888"/>
      <c r="G23" s="888"/>
      <c r="H23" s="888"/>
      <c r="I23" s="1308"/>
    </row>
    <row r="24" spans="1:10" ht="15" customHeight="1">
      <c r="A24" s="1305">
        <v>3</v>
      </c>
      <c r="B24" s="1306"/>
      <c r="C24" s="1254"/>
      <c r="D24" s="1306"/>
      <c r="E24" s="82">
        <f t="shared" si="1"/>
        <v>0</v>
      </c>
      <c r="F24" s="888"/>
      <c r="G24" s="888"/>
      <c r="H24" s="888"/>
      <c r="I24" s="1308"/>
    </row>
    <row r="25" spans="1:10" ht="15" customHeight="1">
      <c r="A25" s="1305">
        <v>4</v>
      </c>
      <c r="B25" s="1306"/>
      <c r="C25" s="1254"/>
      <c r="D25" s="1306"/>
      <c r="E25" s="82">
        <f t="shared" si="1"/>
        <v>0</v>
      </c>
      <c r="F25" s="888"/>
      <c r="G25" s="888"/>
      <c r="H25" s="888"/>
      <c r="I25" s="1308"/>
    </row>
    <row r="26" spans="1:10" ht="15" customHeight="1">
      <c r="A26" s="1305">
        <v>5</v>
      </c>
      <c r="B26" s="1306"/>
      <c r="C26" s="1254"/>
      <c r="D26" s="1306"/>
      <c r="E26" s="82">
        <f t="shared" si="1"/>
        <v>0</v>
      </c>
      <c r="F26" s="888"/>
      <c r="G26" s="888"/>
      <c r="H26" s="888"/>
      <c r="I26" s="1308"/>
    </row>
    <row r="27" spans="1:10" ht="15" customHeight="1">
      <c r="A27" s="1305">
        <v>6</v>
      </c>
      <c r="B27" s="1306"/>
      <c r="C27" s="1254"/>
      <c r="D27" s="1306"/>
      <c r="E27" s="82">
        <f t="shared" si="1"/>
        <v>0</v>
      </c>
      <c r="F27" s="888"/>
      <c r="G27" s="888"/>
      <c r="H27" s="888"/>
      <c r="I27" s="1308"/>
    </row>
    <row r="28" spans="1:10" ht="15" customHeight="1">
      <c r="A28" s="1305">
        <v>7</v>
      </c>
      <c r="B28" s="1306"/>
      <c r="C28" s="1254"/>
      <c r="D28" s="1306"/>
      <c r="E28" s="82">
        <f t="shared" si="1"/>
        <v>0</v>
      </c>
      <c r="F28" s="888"/>
      <c r="G28" s="888"/>
      <c r="H28" s="888"/>
      <c r="I28" s="1308"/>
    </row>
    <row r="29" spans="1:10" ht="15" customHeight="1">
      <c r="A29" s="1305">
        <v>8</v>
      </c>
      <c r="B29" s="1306"/>
      <c r="C29" s="1254"/>
      <c r="D29" s="1306"/>
      <c r="E29" s="82">
        <f t="shared" si="1"/>
        <v>0</v>
      </c>
      <c r="F29" s="888"/>
      <c r="G29" s="888"/>
      <c r="H29" s="888"/>
      <c r="I29" s="1308"/>
    </row>
    <row r="30" spans="1:10" ht="15" customHeight="1">
      <c r="A30" s="1305">
        <v>9</v>
      </c>
      <c r="B30" s="1306"/>
      <c r="C30" s="1254"/>
      <c r="D30" s="1306"/>
      <c r="E30" s="82">
        <f t="shared" si="1"/>
        <v>0</v>
      </c>
      <c r="F30" s="888"/>
      <c r="G30" s="888"/>
      <c r="H30" s="888"/>
      <c r="I30" s="1308"/>
    </row>
    <row r="31" spans="1:10" ht="15" customHeight="1">
      <c r="A31" s="1305">
        <v>10</v>
      </c>
      <c r="B31" s="1306"/>
      <c r="C31" s="1254"/>
      <c r="D31" s="1306"/>
      <c r="E31" s="82">
        <f t="shared" si="1"/>
        <v>0</v>
      </c>
      <c r="F31" s="888"/>
      <c r="G31" s="888"/>
      <c r="H31" s="888"/>
      <c r="I31" s="1308"/>
    </row>
    <row r="32" spans="1:10" ht="15" customHeight="1">
      <c r="A32" s="3056" t="s">
        <v>220</v>
      </c>
      <c r="B32" s="3057"/>
      <c r="C32" s="1622"/>
      <c r="D32" s="1622"/>
      <c r="E32" s="82">
        <f>SUM(E22:E31)</f>
        <v>0</v>
      </c>
      <c r="F32" s="82">
        <f>SUM(F22:F31)</f>
        <v>0</v>
      </c>
      <c r="G32" s="82">
        <f>SUM(G22:G31)</f>
        <v>0</v>
      </c>
      <c r="H32" s="82">
        <f>SUM(H22:H31)</f>
        <v>0</v>
      </c>
      <c r="I32" s="1626">
        <f>SUM(I22:I31)</f>
        <v>0</v>
      </c>
    </row>
  </sheetData>
  <sheetProtection insertRows="0" deleteRows="0" autoFilter="0"/>
  <mergeCells count="4">
    <mergeCell ref="A7:I7"/>
    <mergeCell ref="A19:B19"/>
    <mergeCell ref="A20:I20"/>
    <mergeCell ref="A32:B32"/>
  </mergeCells>
  <phoneticPr fontId="5" type="noConversion"/>
  <dataValidations count="1">
    <dataValidation type="list" allowBlank="1" showInputMessage="1" showErrorMessage="1" sqref="C22:C31 C9:C18">
      <formula1>"是,否"</formula1>
    </dataValidation>
  </dataValidations>
  <printOptions horizontalCentered="1"/>
  <pageMargins left="0.70866141732283472" right="0.70866141732283472" top="0.74803149606299213" bottom="0.74803149606299213" header="0.31496062992125984" footer="0.31496062992125984"/>
  <pageSetup paperSize="9" scale="74" fitToHeight="0" orientation="portrait" blackAndWhite="1" verticalDpi="1200" r:id="rId1"/>
  <headerFooter alignWithMargins="0"/>
  <legacyDrawingHF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tabColor rgb="FF7030A0"/>
    <pageSetUpPr fitToPage="1"/>
  </sheetPr>
  <dimension ref="A1:K25"/>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H10" sqref="H10"/>
    </sheetView>
  </sheetViews>
  <sheetFormatPr defaultColWidth="9.140625" defaultRowHeight="12" customHeight="1"/>
  <cols>
    <col min="1" max="1" width="5.7109375" style="303" customWidth="1"/>
    <col min="2" max="2" width="30.7109375" style="303" customWidth="1"/>
    <col min="3" max="11" width="12.7109375" style="303" customWidth="1"/>
    <col min="12" max="16384" width="9.140625" style="303"/>
  </cols>
  <sheetData>
    <row r="1" spans="1:11" s="726" customFormat="1" ht="15" customHeight="1">
      <c r="A1" s="2691" t="str">
        <f>HYPERLINK("#负债表审定!A1","返回负债表审定")</f>
        <v>返回负债表审定</v>
      </c>
      <c r="B1" s="2692" t="str">
        <f>HYPERLINK("#负债表原报!A1","返回负债表原报")</f>
        <v>返回负债表原报</v>
      </c>
    </row>
    <row r="2" spans="1:11" s="727" customFormat="1" ht="30" customHeight="1">
      <c r="A2" s="582" t="s">
        <v>1294</v>
      </c>
      <c r="B2" s="704"/>
      <c r="C2" s="704"/>
      <c r="D2" s="704"/>
      <c r="E2" s="704"/>
      <c r="F2" s="704"/>
      <c r="G2" s="704"/>
      <c r="H2" s="704"/>
      <c r="I2" s="704"/>
      <c r="J2" s="704"/>
      <c r="K2" s="704"/>
    </row>
    <row r="3" spans="1:11" s="1200" customFormat="1" ht="11.25">
      <c r="A3" s="985"/>
      <c r="B3" s="985"/>
      <c r="C3" s="985"/>
      <c r="D3" s="985"/>
      <c r="E3" s="985"/>
      <c r="F3" s="985"/>
      <c r="G3" s="985"/>
      <c r="H3" s="985"/>
      <c r="I3" s="985"/>
      <c r="J3" s="985"/>
      <c r="K3" s="944" t="str">
        <f>"单位："&amp;表头!$C$5</f>
        <v>单位：人民币元</v>
      </c>
    </row>
    <row r="4" spans="1:11" s="958" customFormat="1">
      <c r="A4" s="1155" t="str">
        <f>"客户："&amp;表头!C3</f>
        <v>客户：</v>
      </c>
      <c r="B4" s="945"/>
      <c r="C4" s="956"/>
      <c r="D4" s="1221"/>
      <c r="E4" s="948" t="str">
        <f>"编制人员："&amp;表头!$C$6</f>
        <v>编制人员：</v>
      </c>
      <c r="F4" s="1221"/>
      <c r="G4" s="1221"/>
      <c r="H4" s="956"/>
      <c r="I4" s="956"/>
      <c r="J4" s="957" t="s">
        <v>1460</v>
      </c>
      <c r="K4" s="2026" t="s">
        <v>2072</v>
      </c>
    </row>
    <row r="5" spans="1:11" s="958" customFormat="1" ht="11.25">
      <c r="A5" s="1155" t="str">
        <f>"报表截止日："&amp;TEXT(表头!C4,"yyyy-mm-dd")</f>
        <v>报表截止日：2019-12-31</v>
      </c>
      <c r="B5" s="945"/>
      <c r="C5" s="956"/>
      <c r="D5" s="1221"/>
      <c r="E5" s="948" t="str">
        <f>"会计主管："&amp;表头!$C$7</f>
        <v>会计主管：</v>
      </c>
      <c r="F5" s="1221"/>
      <c r="G5" s="1221"/>
      <c r="H5" s="956"/>
      <c r="I5" s="956"/>
      <c r="J5" s="957" t="s">
        <v>1461</v>
      </c>
      <c r="K5" s="955"/>
    </row>
    <row r="6" spans="1:11" s="1200" customFormat="1" ht="8.1" customHeight="1" thickBot="1">
      <c r="A6" s="1337"/>
      <c r="B6" s="1337"/>
      <c r="C6" s="1337"/>
      <c r="D6" s="1337"/>
      <c r="E6" s="1337"/>
      <c r="F6" s="1337"/>
      <c r="G6" s="1337"/>
      <c r="H6" s="1337"/>
      <c r="I6" s="1337"/>
      <c r="J6" s="1337"/>
      <c r="K6" s="1337"/>
    </row>
    <row r="7" spans="1:11" s="1618" customFormat="1" ht="15" customHeight="1">
      <c r="A7" s="2891" t="s">
        <v>398</v>
      </c>
      <c r="B7" s="3038" t="s">
        <v>1050</v>
      </c>
      <c r="C7" s="2893" t="s">
        <v>2276</v>
      </c>
      <c r="D7" s="2893"/>
      <c r="E7" s="2893"/>
      <c r="F7" s="2945" t="s">
        <v>136</v>
      </c>
      <c r="G7" s="2945" t="s">
        <v>214</v>
      </c>
      <c r="H7" s="2893" t="s">
        <v>2277</v>
      </c>
      <c r="I7" s="2893"/>
      <c r="J7" s="2893"/>
      <c r="K7" s="2894" t="s">
        <v>7</v>
      </c>
    </row>
    <row r="8" spans="1:11" s="1618" customFormat="1" ht="15" customHeight="1">
      <c r="A8" s="2892"/>
      <c r="B8" s="3039"/>
      <c r="C8" s="894" t="s">
        <v>137</v>
      </c>
      <c r="D8" s="894" t="s">
        <v>829</v>
      </c>
      <c r="E8" s="894" t="s">
        <v>1038</v>
      </c>
      <c r="F8" s="2946"/>
      <c r="G8" s="2946"/>
      <c r="H8" s="894" t="s">
        <v>972</v>
      </c>
      <c r="I8" s="894" t="s">
        <v>827</v>
      </c>
      <c r="J8" s="894" t="s">
        <v>1040</v>
      </c>
      <c r="K8" s="2895"/>
    </row>
    <row r="9" spans="1:11" s="299" customFormat="1" ht="15" customHeight="1">
      <c r="A9" s="1355">
        <v>1</v>
      </c>
      <c r="B9" s="1306"/>
      <c r="C9" s="888"/>
      <c r="D9" s="1209"/>
      <c r="E9" s="1146">
        <f t="shared" ref="E9:E18" si="0">C9+D9</f>
        <v>0</v>
      </c>
      <c r="F9" s="888"/>
      <c r="G9" s="888"/>
      <c r="H9" s="1146">
        <f>C9+F9-G9</f>
        <v>0</v>
      </c>
      <c r="I9" s="1209"/>
      <c r="J9" s="1146">
        <f t="shared" ref="J9:J18" si="1">H9+I9</f>
        <v>0</v>
      </c>
      <c r="K9" s="1393"/>
    </row>
    <row r="10" spans="1:11" s="299" customFormat="1" ht="15" customHeight="1">
      <c r="A10" s="1355">
        <v>2</v>
      </c>
      <c r="B10" s="1306"/>
      <c r="C10" s="888"/>
      <c r="D10" s="1209"/>
      <c r="E10" s="1146">
        <f t="shared" si="0"/>
        <v>0</v>
      </c>
      <c r="F10" s="888"/>
      <c r="G10" s="888"/>
      <c r="H10" s="1146">
        <f t="shared" ref="H10:H18" si="2">C10+F10-G10</f>
        <v>0</v>
      </c>
      <c r="I10" s="1209"/>
      <c r="J10" s="1146">
        <f t="shared" si="1"/>
        <v>0</v>
      </c>
      <c r="K10" s="1393"/>
    </row>
    <row r="11" spans="1:11" s="299" customFormat="1" ht="15" customHeight="1">
      <c r="A11" s="1355">
        <v>3</v>
      </c>
      <c r="B11" s="1306"/>
      <c r="C11" s="888"/>
      <c r="D11" s="1209"/>
      <c r="E11" s="1146">
        <f t="shared" si="0"/>
        <v>0</v>
      </c>
      <c r="F11" s="888"/>
      <c r="G11" s="888"/>
      <c r="H11" s="1146">
        <f t="shared" si="2"/>
        <v>0</v>
      </c>
      <c r="I11" s="1209"/>
      <c r="J11" s="1146">
        <f t="shared" si="1"/>
        <v>0</v>
      </c>
      <c r="K11" s="1393"/>
    </row>
    <row r="12" spans="1:11" s="299" customFormat="1" ht="15" customHeight="1">
      <c r="A12" s="1355">
        <v>4</v>
      </c>
      <c r="B12" s="1306"/>
      <c r="C12" s="888"/>
      <c r="D12" s="1209"/>
      <c r="E12" s="1146">
        <f t="shared" si="0"/>
        <v>0</v>
      </c>
      <c r="F12" s="888"/>
      <c r="G12" s="888"/>
      <c r="H12" s="1146">
        <f t="shared" si="2"/>
        <v>0</v>
      </c>
      <c r="I12" s="1209"/>
      <c r="J12" s="1146">
        <f t="shared" si="1"/>
        <v>0</v>
      </c>
      <c r="K12" s="1393"/>
    </row>
    <row r="13" spans="1:11" s="299" customFormat="1" ht="15" customHeight="1">
      <c r="A13" s="1355">
        <v>5</v>
      </c>
      <c r="B13" s="1306"/>
      <c r="C13" s="888"/>
      <c r="D13" s="1209"/>
      <c r="E13" s="1146">
        <f t="shared" si="0"/>
        <v>0</v>
      </c>
      <c r="F13" s="888"/>
      <c r="G13" s="888"/>
      <c r="H13" s="1146">
        <f t="shared" si="2"/>
        <v>0</v>
      </c>
      <c r="I13" s="1209"/>
      <c r="J13" s="1146">
        <f t="shared" si="1"/>
        <v>0</v>
      </c>
      <c r="K13" s="1393"/>
    </row>
    <row r="14" spans="1:11" s="299" customFormat="1" ht="15" customHeight="1">
      <c r="A14" s="1355">
        <v>6</v>
      </c>
      <c r="B14" s="1306"/>
      <c r="C14" s="888"/>
      <c r="D14" s="1209"/>
      <c r="E14" s="1146">
        <f t="shared" si="0"/>
        <v>0</v>
      </c>
      <c r="F14" s="888"/>
      <c r="G14" s="888"/>
      <c r="H14" s="1146">
        <f t="shared" si="2"/>
        <v>0</v>
      </c>
      <c r="I14" s="1209"/>
      <c r="J14" s="1146">
        <f t="shared" si="1"/>
        <v>0</v>
      </c>
      <c r="K14" s="1393"/>
    </row>
    <row r="15" spans="1:11" s="299" customFormat="1" ht="15" customHeight="1">
      <c r="A15" s="1355">
        <v>7</v>
      </c>
      <c r="B15" s="1306"/>
      <c r="C15" s="888"/>
      <c r="D15" s="1209"/>
      <c r="E15" s="1146">
        <f t="shared" si="0"/>
        <v>0</v>
      </c>
      <c r="F15" s="888"/>
      <c r="G15" s="888"/>
      <c r="H15" s="1146">
        <f t="shared" si="2"/>
        <v>0</v>
      </c>
      <c r="I15" s="1209"/>
      <c r="J15" s="1146">
        <f t="shared" si="1"/>
        <v>0</v>
      </c>
      <c r="K15" s="1393"/>
    </row>
    <row r="16" spans="1:11" s="299" customFormat="1" ht="15" customHeight="1">
      <c r="A16" s="1355">
        <v>8</v>
      </c>
      <c r="B16" s="1306"/>
      <c r="C16" s="888"/>
      <c r="D16" s="1209"/>
      <c r="E16" s="1146">
        <f t="shared" si="0"/>
        <v>0</v>
      </c>
      <c r="F16" s="888"/>
      <c r="G16" s="888"/>
      <c r="H16" s="1146">
        <f t="shared" si="2"/>
        <v>0</v>
      </c>
      <c r="I16" s="1209"/>
      <c r="J16" s="1146">
        <f t="shared" si="1"/>
        <v>0</v>
      </c>
      <c r="K16" s="1393"/>
    </row>
    <row r="17" spans="1:11" s="299" customFormat="1" ht="15" customHeight="1">
      <c r="A17" s="1355">
        <v>9</v>
      </c>
      <c r="B17" s="1306"/>
      <c r="C17" s="888"/>
      <c r="D17" s="1209"/>
      <c r="E17" s="1146">
        <f t="shared" si="0"/>
        <v>0</v>
      </c>
      <c r="F17" s="888"/>
      <c r="G17" s="888"/>
      <c r="H17" s="1146">
        <f t="shared" si="2"/>
        <v>0</v>
      </c>
      <c r="I17" s="1209"/>
      <c r="J17" s="1146">
        <f t="shared" si="1"/>
        <v>0</v>
      </c>
      <c r="K17" s="1393"/>
    </row>
    <row r="18" spans="1:11" s="299" customFormat="1" ht="15" customHeight="1">
      <c r="A18" s="1355">
        <v>10</v>
      </c>
      <c r="B18" s="1306"/>
      <c r="C18" s="888"/>
      <c r="D18" s="1209"/>
      <c r="E18" s="1146">
        <f t="shared" si="0"/>
        <v>0</v>
      </c>
      <c r="F18" s="888"/>
      <c r="G18" s="888"/>
      <c r="H18" s="1146">
        <f t="shared" si="2"/>
        <v>0</v>
      </c>
      <c r="I18" s="1209"/>
      <c r="J18" s="1146">
        <f t="shared" si="1"/>
        <v>0</v>
      </c>
      <c r="K18" s="1393"/>
    </row>
    <row r="19" spans="1:11" ht="15" customHeight="1">
      <c r="A19" s="1358"/>
      <c r="B19" s="1359"/>
      <c r="C19" s="67"/>
      <c r="D19" s="67"/>
      <c r="E19" s="67"/>
      <c r="F19" s="67"/>
      <c r="G19" s="67"/>
      <c r="H19" s="67"/>
      <c r="I19" s="67"/>
      <c r="J19" s="67"/>
      <c r="K19" s="1492"/>
    </row>
    <row r="20" spans="1:11" ht="15" customHeight="1" thickBot="1">
      <c r="A20" s="2901" t="s">
        <v>220</v>
      </c>
      <c r="B20" s="2902"/>
      <c r="C20" s="1480">
        <f t="shared" ref="C20:J20" si="3">SUM(C9:C19)</f>
        <v>0</v>
      </c>
      <c r="D20" s="1480">
        <f t="shared" si="3"/>
        <v>0</v>
      </c>
      <c r="E20" s="1480">
        <f t="shared" si="3"/>
        <v>0</v>
      </c>
      <c r="F20" s="1480">
        <f t="shared" si="3"/>
        <v>0</v>
      </c>
      <c r="G20" s="1480">
        <f t="shared" si="3"/>
        <v>0</v>
      </c>
      <c r="H20" s="1480">
        <f t="shared" si="3"/>
        <v>0</v>
      </c>
      <c r="I20" s="1480">
        <f t="shared" si="3"/>
        <v>0</v>
      </c>
      <c r="J20" s="1480">
        <f t="shared" si="3"/>
        <v>0</v>
      </c>
      <c r="K20" s="1493"/>
    </row>
    <row r="21" spans="1:11" ht="15" customHeight="1">
      <c r="A21" s="322" t="s">
        <v>178</v>
      </c>
    </row>
    <row r="22" spans="1:11" ht="15" customHeight="1">
      <c r="A22" s="322" t="s">
        <v>197</v>
      </c>
    </row>
    <row r="23" spans="1:11" ht="15" customHeight="1"/>
    <row r="24" spans="1:11" ht="15" customHeight="1"/>
    <row r="25" spans="1:11" ht="15" customHeight="1"/>
  </sheetData>
  <sheetProtection insertRows="0" deleteRows="0" autoFilter="0"/>
  <mergeCells count="8">
    <mergeCell ref="K7:K8"/>
    <mergeCell ref="A20:B20"/>
    <mergeCell ref="A7:A8"/>
    <mergeCell ref="B7:B8"/>
    <mergeCell ref="C7:E7"/>
    <mergeCell ref="F7:F8"/>
    <mergeCell ref="G7:G8"/>
    <mergeCell ref="H7:J7"/>
  </mergeCells>
  <phoneticPr fontId="5" type="noConversion"/>
  <printOptions horizontalCentered="1"/>
  <pageMargins left="0.31496062992125984" right="0.31496062992125984" top="0.74803149606299213" bottom="0.74803149606299213" header="0.31496062992125984" footer="0.31496062992125984"/>
  <pageSetup paperSize="9" fitToHeight="0" orientation="landscape" blackAndWhite="1" verticalDpi="1200" r:id="rId1"/>
  <headerFooter alignWithMargins="0"/>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0000"/>
  </sheetPr>
  <dimension ref="A1:P77"/>
  <sheetViews>
    <sheetView showGridLines="0" showZeros="0" view="pageBreakPreview" zoomScaleSheetLayoutView="100" workbookViewId="0">
      <pane xSplit="10" ySplit="4" topLeftCell="K11" activePane="bottomRight" state="frozen"/>
      <selection activeCell="E16" sqref="E16"/>
      <selection pane="topRight" activeCell="E16" sqref="E16"/>
      <selection pane="bottomLeft" activeCell="E16" sqref="E16"/>
      <selection pane="bottomRight" activeCell="G17" sqref="G17"/>
    </sheetView>
  </sheetViews>
  <sheetFormatPr defaultColWidth="20.140625" defaultRowHeight="12" customHeight="1"/>
  <cols>
    <col min="1" max="1" width="53.5703125" style="184" customWidth="1"/>
    <col min="2" max="2" width="7.42578125" style="184" customWidth="1"/>
    <col min="3" max="4" width="20.140625" style="184"/>
    <col min="5" max="5" width="1.7109375" style="184" customWidth="1"/>
    <col min="6" max="6" width="14.42578125" style="192" customWidth="1"/>
    <col min="7" max="7" width="15" style="192" customWidth="1"/>
    <col min="8" max="8" width="7.140625" style="192" customWidth="1"/>
    <col min="9" max="9" width="16.7109375" style="192" customWidth="1"/>
    <col min="10" max="10" width="7.7109375" style="192" customWidth="1"/>
    <col min="11" max="16384" width="20.140625" style="184"/>
  </cols>
  <sheetData>
    <row r="1" spans="1:16" ht="24.75" customHeight="1">
      <c r="A1" s="2763" t="s">
        <v>2649</v>
      </c>
      <c r="B1" s="2764"/>
      <c r="C1" s="2764"/>
      <c r="D1" s="2764"/>
      <c r="F1" s="190" t="s">
        <v>61</v>
      </c>
      <c r="G1" s="191"/>
      <c r="H1" s="191"/>
      <c r="I1" s="191"/>
      <c r="J1" s="191"/>
    </row>
    <row r="2" spans="1:16" ht="18" customHeight="1" thickBot="1">
      <c r="A2" s="280" t="str">
        <f>利润表原报!A2</f>
        <v>编制单位：</v>
      </c>
      <c r="B2" s="2762" t="str">
        <f>利润表原报!B2</f>
        <v>2019年度</v>
      </c>
      <c r="C2" s="2762"/>
      <c r="D2" s="281" t="s">
        <v>396</v>
      </c>
      <c r="G2" s="2759" t="str">
        <f>IF(COUNTIF(H4:H77,"OK")+COUNTIF(J4:J77,"OK")+COUNTIF(C76:D77,"OK")=24,"现流表审核－OK！","现流表不平请耐心核对!")</f>
        <v>现流表审核－OK！</v>
      </c>
      <c r="H2" s="2759"/>
    </row>
    <row r="3" spans="1:16" ht="18" customHeight="1">
      <c r="A3" s="2248" t="s">
        <v>397</v>
      </c>
      <c r="B3" s="2249" t="s">
        <v>398</v>
      </c>
      <c r="C3" s="2250" t="s">
        <v>170</v>
      </c>
      <c r="D3" s="2251" t="s">
        <v>169</v>
      </c>
      <c r="F3" s="837" t="s">
        <v>168</v>
      </c>
      <c r="G3" s="837" t="s">
        <v>274</v>
      </c>
      <c r="H3" s="837" t="s">
        <v>55</v>
      </c>
      <c r="I3" s="837" t="s">
        <v>54</v>
      </c>
      <c r="J3" s="837" t="s">
        <v>115</v>
      </c>
      <c r="L3" s="837" t="s">
        <v>274</v>
      </c>
      <c r="M3" s="837" t="s">
        <v>54</v>
      </c>
      <c r="O3" s="837" t="s">
        <v>274</v>
      </c>
      <c r="P3" s="837" t="s">
        <v>54</v>
      </c>
    </row>
    <row r="4" spans="1:16" ht="20.100000000000001" customHeight="1">
      <c r="A4" s="2252" t="s">
        <v>430</v>
      </c>
      <c r="B4" s="282">
        <v>1</v>
      </c>
      <c r="C4" s="283"/>
      <c r="D4" s="2253"/>
      <c r="F4" s="854"/>
      <c r="G4" s="827"/>
      <c r="H4" s="827"/>
      <c r="I4" s="827"/>
      <c r="J4" s="827"/>
    </row>
    <row r="5" spans="1:16" ht="20.100000000000001" customHeight="1">
      <c r="A5" s="2254" t="s">
        <v>431</v>
      </c>
      <c r="B5" s="282">
        <v>2</v>
      </c>
      <c r="C5" s="888"/>
      <c r="D5" s="1308"/>
      <c r="F5" s="854"/>
      <c r="G5" s="827"/>
      <c r="H5" s="827"/>
      <c r="I5" s="827"/>
      <c r="J5" s="827"/>
    </row>
    <row r="6" spans="1:16" ht="20.100000000000001" customHeight="1">
      <c r="A6" s="2254" t="s">
        <v>432</v>
      </c>
      <c r="B6" s="282">
        <v>3</v>
      </c>
      <c r="C6" s="888"/>
      <c r="D6" s="1308"/>
      <c r="F6" s="854"/>
      <c r="G6" s="827"/>
      <c r="H6" s="827"/>
      <c r="I6" s="827"/>
      <c r="J6" s="827"/>
    </row>
    <row r="7" spans="1:16" ht="20.100000000000001" customHeight="1">
      <c r="A7" s="2254" t="s">
        <v>433</v>
      </c>
      <c r="B7" s="282">
        <v>4</v>
      </c>
      <c r="C7" s="888"/>
      <c r="D7" s="1308"/>
      <c r="F7" s="855" t="s">
        <v>470</v>
      </c>
      <c r="G7" s="825">
        <f>现流表明细!B14</f>
        <v>0</v>
      </c>
      <c r="H7" s="826" t="str">
        <f>IF(ROUND(G7-C7,2)&lt;&gt;0,"不平","OK")</f>
        <v>OK</v>
      </c>
      <c r="I7" s="825">
        <f>现流表明细!C14</f>
        <v>0</v>
      </c>
      <c r="J7" s="826" t="str">
        <f>IF(ROUND(I7-D7,2)&lt;&gt;0,"不平","OK")</f>
        <v>OK</v>
      </c>
    </row>
    <row r="8" spans="1:16" ht="20.100000000000001" customHeight="1">
      <c r="A8" s="2255" t="s">
        <v>434</v>
      </c>
      <c r="B8" s="282">
        <v>5</v>
      </c>
      <c r="C8" s="889">
        <f>SUM(C5:C7)</f>
        <v>0</v>
      </c>
      <c r="D8" s="1311">
        <f>SUM(D5:D7)</f>
        <v>0</v>
      </c>
      <c r="F8" s="854"/>
      <c r="G8" s="825"/>
      <c r="H8" s="826"/>
      <c r="I8" s="825"/>
      <c r="J8" s="826"/>
    </row>
    <row r="9" spans="1:16" ht="20.100000000000001" customHeight="1">
      <c r="A9" s="2254" t="s">
        <v>435</v>
      </c>
      <c r="B9" s="282">
        <v>6</v>
      </c>
      <c r="C9" s="888"/>
      <c r="D9" s="1308"/>
      <c r="F9" s="854"/>
      <c r="G9" s="825"/>
      <c r="H9" s="826"/>
      <c r="I9" s="825"/>
      <c r="J9" s="826"/>
    </row>
    <row r="10" spans="1:16" ht="20.100000000000001" customHeight="1">
      <c r="A10" s="2254" t="s">
        <v>436</v>
      </c>
      <c r="B10" s="282">
        <v>7</v>
      </c>
      <c r="C10" s="888"/>
      <c r="D10" s="1308"/>
      <c r="F10" s="854"/>
      <c r="G10" s="825"/>
      <c r="H10" s="826"/>
      <c r="I10" s="825"/>
      <c r="J10" s="826"/>
    </row>
    <row r="11" spans="1:16" ht="20.100000000000001" customHeight="1">
      <c r="A11" s="2254" t="s">
        <v>437</v>
      </c>
      <c r="B11" s="282">
        <v>8</v>
      </c>
      <c r="C11" s="888"/>
      <c r="D11" s="1308"/>
      <c r="F11" s="854"/>
      <c r="G11" s="825"/>
      <c r="H11" s="826"/>
      <c r="I11" s="825"/>
      <c r="J11" s="826"/>
    </row>
    <row r="12" spans="1:16" ht="20.100000000000001" customHeight="1">
      <c r="A12" s="2254" t="s">
        <v>438</v>
      </c>
      <c r="B12" s="282">
        <v>9</v>
      </c>
      <c r="C12" s="888"/>
      <c r="D12" s="1308"/>
      <c r="F12" s="855" t="s">
        <v>471</v>
      </c>
      <c r="G12" s="825">
        <f>现流表明细!B23</f>
        <v>0</v>
      </c>
      <c r="H12" s="826" t="str">
        <f t="shared" ref="H12:J57" si="0">IF(ROUND(G12-C12,2)&lt;&gt;0,"不平","OK")</f>
        <v>OK</v>
      </c>
      <c r="I12" s="825">
        <f>现流表明细!C23</f>
        <v>0</v>
      </c>
      <c r="J12" s="826" t="str">
        <f t="shared" ref="J12:J57" si="1">IF(ROUND(I12-D12,2)&lt;&gt;0,"不平","OK")</f>
        <v>OK</v>
      </c>
    </row>
    <row r="13" spans="1:16" ht="20.100000000000001" customHeight="1">
      <c r="A13" s="2255" t="s">
        <v>439</v>
      </c>
      <c r="B13" s="282">
        <v>10</v>
      </c>
      <c r="C13" s="889">
        <f>SUM(C9:C12)</f>
        <v>0</v>
      </c>
      <c r="D13" s="1311">
        <f>SUM(D9:D12)</f>
        <v>0</v>
      </c>
      <c r="F13" s="854"/>
      <c r="G13" s="825"/>
      <c r="H13" s="826"/>
      <c r="I13" s="825"/>
      <c r="J13" s="826"/>
    </row>
    <row r="14" spans="1:16" ht="20.100000000000001" customHeight="1">
      <c r="A14" s="2255" t="s">
        <v>415</v>
      </c>
      <c r="B14" s="282">
        <v>11</v>
      </c>
      <c r="C14" s="889">
        <f>C8-C13</f>
        <v>0</v>
      </c>
      <c r="D14" s="1311">
        <f>D8-D13</f>
        <v>0</v>
      </c>
      <c r="F14" s="854"/>
      <c r="G14" s="825"/>
      <c r="H14" s="826"/>
      <c r="I14" s="825"/>
      <c r="J14" s="826"/>
    </row>
    <row r="15" spans="1:16" ht="20.100000000000001" customHeight="1">
      <c r="A15" s="2252" t="s">
        <v>440</v>
      </c>
      <c r="B15" s="282">
        <v>12</v>
      </c>
      <c r="C15" s="890"/>
      <c r="D15" s="2256"/>
      <c r="F15" s="854"/>
      <c r="G15" s="825"/>
      <c r="H15" s="826"/>
      <c r="I15" s="825"/>
      <c r="J15" s="826"/>
    </row>
    <row r="16" spans="1:16" ht="20.100000000000001" customHeight="1">
      <c r="A16" s="2254" t="s">
        <v>441</v>
      </c>
      <c r="B16" s="282">
        <v>13</v>
      </c>
      <c r="C16" s="888"/>
      <c r="D16" s="1308"/>
      <c r="F16" s="854"/>
      <c r="G16" s="825"/>
      <c r="H16" s="826"/>
      <c r="I16" s="825"/>
      <c r="J16" s="826"/>
    </row>
    <row r="17" spans="1:10" ht="20.100000000000001" customHeight="1">
      <c r="A17" s="2254" t="s">
        <v>442</v>
      </c>
      <c r="B17" s="282">
        <v>14</v>
      </c>
      <c r="C17" s="888"/>
      <c r="D17" s="1308"/>
      <c r="F17" s="854"/>
      <c r="G17" s="825"/>
      <c r="H17" s="826"/>
      <c r="I17" s="825"/>
      <c r="J17" s="826"/>
    </row>
    <row r="18" spans="1:10" ht="20.100000000000001" customHeight="1">
      <c r="A18" s="2254" t="s">
        <v>443</v>
      </c>
      <c r="B18" s="282">
        <v>15</v>
      </c>
      <c r="C18" s="888"/>
      <c r="D18" s="1308"/>
      <c r="F18" s="854"/>
      <c r="G18" s="825"/>
      <c r="H18" s="826"/>
      <c r="I18" s="825"/>
      <c r="J18" s="826"/>
    </row>
    <row r="19" spans="1:10" ht="20.100000000000001" customHeight="1">
      <c r="A19" s="2254" t="s">
        <v>444</v>
      </c>
      <c r="B19" s="282">
        <v>16</v>
      </c>
      <c r="C19" s="888"/>
      <c r="D19" s="1308"/>
      <c r="F19" s="854"/>
      <c r="G19" s="825"/>
      <c r="H19" s="826"/>
      <c r="I19" s="825"/>
      <c r="J19" s="826"/>
    </row>
    <row r="20" spans="1:10" ht="20.100000000000001" customHeight="1">
      <c r="A20" s="2254" t="s">
        <v>445</v>
      </c>
      <c r="B20" s="282">
        <v>17</v>
      </c>
      <c r="C20" s="888"/>
      <c r="D20" s="1308"/>
      <c r="F20" s="855" t="s">
        <v>472</v>
      </c>
      <c r="G20" s="825">
        <f>现流表明细!B32</f>
        <v>0</v>
      </c>
      <c r="H20" s="826" t="str">
        <f t="shared" si="0"/>
        <v>OK</v>
      </c>
      <c r="I20" s="825">
        <f>现流表明细!C32</f>
        <v>0</v>
      </c>
      <c r="J20" s="826" t="str">
        <f t="shared" si="1"/>
        <v>OK</v>
      </c>
    </row>
    <row r="21" spans="1:10" ht="20.100000000000001" customHeight="1">
      <c r="A21" s="2255" t="s">
        <v>446</v>
      </c>
      <c r="B21" s="282">
        <v>18</v>
      </c>
      <c r="C21" s="889">
        <f>SUM(C16:C20)</f>
        <v>0</v>
      </c>
      <c r="D21" s="1311">
        <f>SUM(D16:D20)</f>
        <v>0</v>
      </c>
      <c r="F21" s="854"/>
      <c r="G21" s="825"/>
      <c r="H21" s="826"/>
      <c r="I21" s="825"/>
      <c r="J21" s="826"/>
    </row>
    <row r="22" spans="1:10" ht="20.100000000000001" customHeight="1">
      <c r="A22" s="2254" t="s">
        <v>447</v>
      </c>
      <c r="B22" s="282">
        <v>19</v>
      </c>
      <c r="C22" s="888"/>
      <c r="D22" s="1308"/>
      <c r="F22" s="854"/>
      <c r="G22" s="825"/>
      <c r="H22" s="826"/>
      <c r="I22" s="825"/>
      <c r="J22" s="826"/>
    </row>
    <row r="23" spans="1:10" ht="20.100000000000001" customHeight="1">
      <c r="A23" s="2254" t="s">
        <v>448</v>
      </c>
      <c r="B23" s="282">
        <v>20</v>
      </c>
      <c r="C23" s="888"/>
      <c r="D23" s="1308"/>
      <c r="F23" s="854"/>
      <c r="G23" s="825"/>
      <c r="H23" s="826"/>
      <c r="I23" s="825"/>
      <c r="J23" s="826"/>
    </row>
    <row r="24" spans="1:10" ht="20.100000000000001" customHeight="1">
      <c r="A24" s="2254" t="s">
        <v>449</v>
      </c>
      <c r="B24" s="282">
        <v>21</v>
      </c>
      <c r="C24" s="888"/>
      <c r="D24" s="1308"/>
      <c r="F24" s="854"/>
      <c r="G24" s="825"/>
      <c r="H24" s="826"/>
      <c r="I24" s="825"/>
      <c r="J24" s="826"/>
    </row>
    <row r="25" spans="1:10" ht="20.100000000000001" customHeight="1">
      <c r="A25" s="2254" t="s">
        <v>450</v>
      </c>
      <c r="B25" s="282">
        <v>22</v>
      </c>
      <c r="C25" s="888"/>
      <c r="D25" s="1308"/>
      <c r="F25" s="855" t="s">
        <v>473</v>
      </c>
      <c r="G25" s="825">
        <f>现流表明细!B41</f>
        <v>0</v>
      </c>
      <c r="H25" s="826" t="str">
        <f t="shared" si="0"/>
        <v>OK</v>
      </c>
      <c r="I25" s="825">
        <f>现流表明细!C41</f>
        <v>0</v>
      </c>
      <c r="J25" s="826" t="str">
        <f t="shared" si="1"/>
        <v>OK</v>
      </c>
    </row>
    <row r="26" spans="1:10" ht="20.100000000000001" customHeight="1">
      <c r="A26" s="2255" t="s">
        <v>451</v>
      </c>
      <c r="B26" s="282">
        <v>23</v>
      </c>
      <c r="C26" s="889">
        <f>SUM(C22:C25)</f>
        <v>0</v>
      </c>
      <c r="D26" s="1311">
        <f>SUM(D22:D25)</f>
        <v>0</v>
      </c>
      <c r="F26" s="854"/>
      <c r="G26" s="825"/>
      <c r="H26" s="826"/>
      <c r="I26" s="825"/>
      <c r="J26" s="826"/>
    </row>
    <row r="27" spans="1:10" ht="20.100000000000001" customHeight="1">
      <c r="A27" s="2255" t="s">
        <v>452</v>
      </c>
      <c r="B27" s="282">
        <v>24</v>
      </c>
      <c r="C27" s="889">
        <f>C21-C26</f>
        <v>0</v>
      </c>
      <c r="D27" s="1311">
        <f>D21-D26</f>
        <v>0</v>
      </c>
      <c r="F27" s="854"/>
      <c r="G27" s="825"/>
      <c r="H27" s="826"/>
      <c r="I27" s="825"/>
      <c r="J27" s="826"/>
    </row>
    <row r="28" spans="1:10" ht="20.100000000000001" customHeight="1">
      <c r="A28" s="2252" t="s">
        <v>453</v>
      </c>
      <c r="B28" s="282">
        <v>25</v>
      </c>
      <c r="C28" s="890"/>
      <c r="D28" s="2256"/>
      <c r="F28" s="854"/>
      <c r="G28" s="825"/>
      <c r="H28" s="826"/>
      <c r="I28" s="825"/>
      <c r="J28" s="826"/>
    </row>
    <row r="29" spans="1:10" ht="20.100000000000001" customHeight="1">
      <c r="A29" s="2254" t="s">
        <v>454</v>
      </c>
      <c r="B29" s="282">
        <v>26</v>
      </c>
      <c r="C29" s="888"/>
      <c r="D29" s="1308"/>
      <c r="F29" s="854"/>
      <c r="G29" s="825"/>
      <c r="H29" s="826"/>
      <c r="I29" s="825"/>
      <c r="J29" s="826"/>
    </row>
    <row r="30" spans="1:10" ht="20.100000000000001" customHeight="1">
      <c r="A30" s="2254" t="s">
        <v>455</v>
      </c>
      <c r="B30" s="282">
        <v>27</v>
      </c>
      <c r="C30" s="888"/>
      <c r="D30" s="1308"/>
      <c r="F30" s="854"/>
      <c r="G30" s="825"/>
      <c r="H30" s="826"/>
      <c r="I30" s="825"/>
      <c r="J30" s="826"/>
    </row>
    <row r="31" spans="1:10" ht="20.100000000000001" customHeight="1">
      <c r="A31" s="2254" t="s">
        <v>456</v>
      </c>
      <c r="B31" s="282">
        <v>28</v>
      </c>
      <c r="C31" s="2720"/>
      <c r="D31" s="1308"/>
      <c r="F31" s="854"/>
      <c r="G31" s="825"/>
      <c r="H31" s="826"/>
      <c r="I31" s="825"/>
      <c r="J31" s="826"/>
    </row>
    <row r="32" spans="1:10" ht="20.100000000000001" customHeight="1">
      <c r="A32" s="2254" t="s">
        <v>457</v>
      </c>
      <c r="B32" s="282">
        <v>29</v>
      </c>
      <c r="C32" s="888"/>
      <c r="D32" s="1308"/>
      <c r="F32" s="855" t="s">
        <v>475</v>
      </c>
      <c r="G32" s="825">
        <f>现流表明细!B50</f>
        <v>0</v>
      </c>
      <c r="H32" s="826" t="str">
        <f t="shared" si="0"/>
        <v>OK</v>
      </c>
      <c r="I32" s="825">
        <f>现流表明细!C50</f>
        <v>0</v>
      </c>
      <c r="J32" s="826" t="str">
        <f t="shared" si="1"/>
        <v>OK</v>
      </c>
    </row>
    <row r="33" spans="1:10" ht="20.100000000000001" customHeight="1">
      <c r="A33" s="2255" t="s">
        <v>458</v>
      </c>
      <c r="B33" s="282">
        <v>30</v>
      </c>
      <c r="C33" s="889">
        <f>C29+C31+C32</f>
        <v>0</v>
      </c>
      <c r="D33" s="1311">
        <f>D29+D31+D32</f>
        <v>0</v>
      </c>
      <c r="F33" s="854"/>
      <c r="G33" s="825"/>
      <c r="H33" s="826"/>
      <c r="I33" s="825"/>
      <c r="J33" s="826"/>
    </row>
    <row r="34" spans="1:10" ht="20.100000000000001" customHeight="1">
      <c r="A34" s="2254" t="s">
        <v>459</v>
      </c>
      <c r="B34" s="282">
        <v>31</v>
      </c>
      <c r="C34" s="2720"/>
      <c r="D34" s="1308"/>
      <c r="F34" s="854"/>
      <c r="G34" s="825"/>
      <c r="H34" s="826"/>
      <c r="I34" s="825"/>
      <c r="J34" s="826"/>
    </row>
    <row r="35" spans="1:10" ht="20.100000000000001" customHeight="1">
      <c r="A35" s="2254" t="s">
        <v>460</v>
      </c>
      <c r="B35" s="282">
        <v>32</v>
      </c>
      <c r="C35" s="2720"/>
      <c r="D35" s="1308"/>
      <c r="F35" s="854"/>
      <c r="G35" s="825"/>
      <c r="H35" s="826"/>
      <c r="I35" s="825"/>
      <c r="J35" s="826"/>
    </row>
    <row r="36" spans="1:10" ht="20.100000000000001" customHeight="1">
      <c r="A36" s="2254" t="s">
        <v>461</v>
      </c>
      <c r="B36" s="282">
        <v>33</v>
      </c>
      <c r="C36" s="888"/>
      <c r="D36" s="1308"/>
      <c r="F36" s="854"/>
      <c r="G36" s="825"/>
      <c r="H36" s="826"/>
      <c r="I36" s="825"/>
      <c r="J36" s="826"/>
    </row>
    <row r="37" spans="1:10" ht="20.100000000000001" customHeight="1">
      <c r="A37" s="2254" t="s">
        <v>462</v>
      </c>
      <c r="B37" s="282">
        <v>34</v>
      </c>
      <c r="C37" s="888"/>
      <c r="D37" s="1308"/>
      <c r="F37" s="855" t="s">
        <v>474</v>
      </c>
      <c r="G37" s="825">
        <f>现流表明细!B59</f>
        <v>0</v>
      </c>
      <c r="H37" s="826" t="str">
        <f t="shared" si="0"/>
        <v>OK</v>
      </c>
      <c r="I37" s="825">
        <f>现流表明细!C59</f>
        <v>0</v>
      </c>
      <c r="J37" s="826" t="str">
        <f t="shared" si="1"/>
        <v>OK</v>
      </c>
    </row>
    <row r="38" spans="1:10" ht="20.100000000000001" customHeight="1">
      <c r="A38" s="2255" t="s">
        <v>463</v>
      </c>
      <c r="B38" s="282">
        <v>35</v>
      </c>
      <c r="C38" s="889">
        <f>C34+C35+C37</f>
        <v>0</v>
      </c>
      <c r="D38" s="1311">
        <f>D34+D35+D37</f>
        <v>0</v>
      </c>
      <c r="F38" s="854"/>
      <c r="G38" s="825"/>
      <c r="H38" s="826"/>
      <c r="I38" s="825"/>
      <c r="J38" s="826"/>
    </row>
    <row r="39" spans="1:10" ht="20.100000000000001" customHeight="1">
      <c r="A39" s="2255" t="s">
        <v>464</v>
      </c>
      <c r="B39" s="282">
        <v>36</v>
      </c>
      <c r="C39" s="889">
        <f>C33-C38</f>
        <v>0</v>
      </c>
      <c r="D39" s="1311">
        <f>D33-D38</f>
        <v>0</v>
      </c>
      <c r="F39" s="854"/>
      <c r="G39" s="825"/>
      <c r="H39" s="826"/>
      <c r="I39" s="825"/>
      <c r="J39" s="826"/>
    </row>
    <row r="40" spans="1:10" ht="20.100000000000001" customHeight="1">
      <c r="A40" s="2257" t="s">
        <v>465</v>
      </c>
      <c r="B40" s="282">
        <v>37</v>
      </c>
      <c r="C40" s="888"/>
      <c r="D40" s="1308"/>
      <c r="F40" s="854"/>
      <c r="G40" s="825"/>
      <c r="H40" s="826"/>
      <c r="I40" s="825"/>
      <c r="J40" s="826"/>
    </row>
    <row r="41" spans="1:10" ht="20.100000000000001" customHeight="1">
      <c r="A41" s="2252" t="s">
        <v>466</v>
      </c>
      <c r="B41" s="282">
        <v>38</v>
      </c>
      <c r="C41" s="889">
        <f>C39+C40+C27+C14</f>
        <v>0</v>
      </c>
      <c r="D41" s="1311">
        <f>D39+D40+D27+D14</f>
        <v>0</v>
      </c>
      <c r="F41" s="854"/>
      <c r="G41" s="825"/>
      <c r="H41" s="826"/>
      <c r="I41" s="825"/>
      <c r="J41" s="826"/>
    </row>
    <row r="42" spans="1:10" ht="20.100000000000001" customHeight="1">
      <c r="A42" s="2257" t="s">
        <v>467</v>
      </c>
      <c r="B42" s="282">
        <v>39</v>
      </c>
      <c r="C42" s="888"/>
      <c r="D42" s="1308"/>
      <c r="F42" s="854"/>
      <c r="G42" s="825"/>
      <c r="H42" s="826"/>
      <c r="I42" s="825"/>
      <c r="J42" s="826"/>
    </row>
    <row r="43" spans="1:10" ht="20.100000000000001" customHeight="1" thickBot="1">
      <c r="A43" s="2258" t="s">
        <v>468</v>
      </c>
      <c r="B43" s="2259">
        <v>40</v>
      </c>
      <c r="C43" s="1296">
        <f>C41+C42</f>
        <v>0</v>
      </c>
      <c r="D43" s="2260">
        <f>D41+D42</f>
        <v>0</v>
      </c>
      <c r="F43" s="854"/>
      <c r="G43" s="825"/>
      <c r="H43" s="826"/>
      <c r="I43" s="825"/>
      <c r="J43" s="826"/>
    </row>
    <row r="44" spans="1:10" ht="20.100000000000001" customHeight="1">
      <c r="A44" s="463" t="str">
        <f>表头!$B$10&amp;":"&amp;表头!$C$10</f>
        <v>法定代表人:</v>
      </c>
      <c r="B44" s="463" t="str">
        <f>表头!$B$8&amp;":"&amp;表头!$C$8</f>
        <v>主管会计工作负责人:</v>
      </c>
      <c r="C44" s="463"/>
      <c r="D44" s="463" t="str">
        <f>表头!$B$9&amp;":"&amp;表头!$C$9</f>
        <v>会计机构负责人:</v>
      </c>
      <c r="F44" s="854"/>
      <c r="G44" s="825"/>
      <c r="H44" s="826"/>
      <c r="I44" s="825"/>
      <c r="J44" s="826"/>
    </row>
    <row r="45" spans="1:10" ht="20.100000000000001" customHeight="1">
      <c r="A45" s="2761" t="s">
        <v>469</v>
      </c>
      <c r="B45" s="2761"/>
      <c r="C45" s="2761"/>
      <c r="D45" s="2761"/>
      <c r="F45" s="854"/>
      <c r="G45" s="825"/>
      <c r="H45" s="826"/>
      <c r="I45" s="825"/>
      <c r="J45" s="826"/>
    </row>
    <row r="46" spans="1:10" ht="20.100000000000001" customHeight="1" thickBot="1">
      <c r="A46" s="280" t="str">
        <f>A2</f>
        <v>编制单位：</v>
      </c>
      <c r="B46" s="2762" t="str">
        <f>B2</f>
        <v>2019年度</v>
      </c>
      <c r="C46" s="2762"/>
      <c r="D46" s="281" t="s">
        <v>396</v>
      </c>
      <c r="F46" s="854"/>
      <c r="G46" s="825"/>
      <c r="H46" s="826"/>
      <c r="I46" s="825"/>
      <c r="J46" s="826"/>
    </row>
    <row r="47" spans="1:10" ht="20.100000000000001" customHeight="1">
      <c r="A47" s="2261" t="s">
        <v>399</v>
      </c>
      <c r="B47" s="2262" t="s">
        <v>398</v>
      </c>
      <c r="C47" s="2263" t="s">
        <v>170</v>
      </c>
      <c r="D47" s="2264" t="str">
        <f>IF(C47="本年金额","上年金额","上期金额")</f>
        <v>上期金额</v>
      </c>
      <c r="F47" s="854"/>
      <c r="G47" s="825"/>
      <c r="H47" s="826"/>
      <c r="I47" s="825"/>
      <c r="J47" s="826"/>
    </row>
    <row r="48" spans="1:10" ht="20.100000000000001" customHeight="1">
      <c r="A48" s="2265" t="s">
        <v>400</v>
      </c>
      <c r="B48" s="284">
        <v>1</v>
      </c>
      <c r="C48" s="286">
        <f>利润表原报!C27</f>
        <v>0</v>
      </c>
      <c r="D48" s="2266">
        <f>利润表原报!D27</f>
        <v>0</v>
      </c>
      <c r="F48" s="854"/>
      <c r="G48" s="825"/>
      <c r="H48" s="826"/>
      <c r="I48" s="825"/>
      <c r="J48" s="826"/>
    </row>
    <row r="49" spans="1:16" ht="20.100000000000001" customHeight="1">
      <c r="A49" s="2257" t="s">
        <v>401</v>
      </c>
      <c r="B49" s="284">
        <v>2</v>
      </c>
      <c r="C49" s="194"/>
      <c r="D49" s="2267"/>
      <c r="F49" s="855" t="s">
        <v>2204</v>
      </c>
      <c r="G49" s="2057">
        <f>L49+O49</f>
        <v>0</v>
      </c>
      <c r="H49" s="826" t="str">
        <f t="shared" si="0"/>
        <v>OK</v>
      </c>
      <c r="I49" s="2057">
        <f>M49+P49</f>
        <v>0</v>
      </c>
      <c r="J49" s="826" t="str">
        <f t="shared" si="0"/>
        <v>OK</v>
      </c>
      <c r="K49" s="855" t="s">
        <v>2200</v>
      </c>
      <c r="L49" s="825">
        <f>资产减值损失!C21</f>
        <v>0</v>
      </c>
      <c r="M49" s="2058">
        <f>资产减值损失!F21</f>
        <v>0</v>
      </c>
      <c r="N49" s="855" t="s">
        <v>2203</v>
      </c>
      <c r="O49" s="2058">
        <f>信用减值损失!C17</f>
        <v>0</v>
      </c>
      <c r="P49" s="2059">
        <f>信用减值损失!F17</f>
        <v>0</v>
      </c>
    </row>
    <row r="50" spans="1:16" ht="20.100000000000001" customHeight="1">
      <c r="A50" s="2257" t="s">
        <v>402</v>
      </c>
      <c r="B50" s="284">
        <v>3</v>
      </c>
      <c r="C50" s="194"/>
      <c r="D50" s="2267"/>
      <c r="F50" s="855"/>
      <c r="G50" s="825"/>
      <c r="H50" s="826"/>
      <c r="I50" s="825"/>
      <c r="J50" s="826"/>
    </row>
    <row r="51" spans="1:16" ht="20.100000000000001" customHeight="1">
      <c r="A51" s="2257" t="s">
        <v>403</v>
      </c>
      <c r="B51" s="284">
        <v>4</v>
      </c>
      <c r="C51" s="194"/>
      <c r="D51" s="2267"/>
      <c r="F51" s="855"/>
      <c r="G51" s="825"/>
      <c r="H51" s="826"/>
      <c r="I51" s="825"/>
      <c r="J51" s="826"/>
    </row>
    <row r="52" spans="1:16" ht="20.100000000000001" customHeight="1">
      <c r="A52" s="2257" t="s">
        <v>404</v>
      </c>
      <c r="B52" s="284">
        <v>5</v>
      </c>
      <c r="C52" s="194"/>
      <c r="D52" s="2267"/>
      <c r="F52" s="855"/>
      <c r="G52" s="825"/>
      <c r="H52" s="826"/>
      <c r="I52" s="825"/>
      <c r="J52" s="826"/>
    </row>
    <row r="53" spans="1:16" ht="20.100000000000001" customHeight="1">
      <c r="A53" s="2257" t="s">
        <v>405</v>
      </c>
      <c r="B53" s="284">
        <v>6</v>
      </c>
      <c r="C53" s="2719"/>
      <c r="D53" s="2267"/>
      <c r="F53" s="855" t="s">
        <v>2201</v>
      </c>
      <c r="G53" s="825">
        <f>-资产处置收益!C14</f>
        <v>0</v>
      </c>
      <c r="H53" s="826" t="str">
        <f t="shared" si="0"/>
        <v>OK</v>
      </c>
      <c r="I53" s="825">
        <f>-资产处置收益!F14</f>
        <v>0</v>
      </c>
      <c r="J53" s="826" t="str">
        <f t="shared" si="0"/>
        <v>OK</v>
      </c>
    </row>
    <row r="54" spans="1:16" ht="20.100000000000001" customHeight="1">
      <c r="A54" s="2257" t="s">
        <v>406</v>
      </c>
      <c r="B54" s="284">
        <v>7</v>
      </c>
      <c r="C54" s="194"/>
      <c r="D54" s="2267"/>
      <c r="F54" s="854"/>
      <c r="G54" s="825"/>
      <c r="H54" s="826"/>
      <c r="I54" s="825"/>
      <c r="J54" s="826"/>
    </row>
    <row r="55" spans="1:16" ht="20.100000000000001" customHeight="1">
      <c r="A55" s="2257" t="s">
        <v>407</v>
      </c>
      <c r="B55" s="284">
        <v>8</v>
      </c>
      <c r="C55" s="194"/>
      <c r="D55" s="2267"/>
      <c r="F55" s="855" t="s">
        <v>476</v>
      </c>
      <c r="G55" s="825">
        <f>-公允价值变动收益!C14</f>
        <v>0</v>
      </c>
      <c r="H55" s="826" t="str">
        <f t="shared" si="0"/>
        <v>OK</v>
      </c>
      <c r="I55" s="825">
        <f>-公允价值变动收益!F14</f>
        <v>0</v>
      </c>
      <c r="J55" s="826" t="str">
        <f t="shared" si="1"/>
        <v>OK</v>
      </c>
    </row>
    <row r="56" spans="1:16" ht="20.100000000000001" customHeight="1">
      <c r="A56" s="2257" t="s">
        <v>408</v>
      </c>
      <c r="B56" s="284">
        <v>9</v>
      </c>
      <c r="C56" s="2719"/>
      <c r="D56" s="2267"/>
      <c r="F56" s="854"/>
      <c r="G56" s="825"/>
      <c r="H56" s="826"/>
      <c r="I56" s="825"/>
      <c r="J56" s="826"/>
    </row>
    <row r="57" spans="1:16" ht="20.100000000000001" customHeight="1">
      <c r="A57" s="2257" t="s">
        <v>409</v>
      </c>
      <c r="B57" s="284">
        <v>10</v>
      </c>
      <c r="C57" s="194"/>
      <c r="D57" s="2267"/>
      <c r="F57" s="855" t="s">
        <v>477</v>
      </c>
      <c r="G57" s="825">
        <f>-投资收益!C21</f>
        <v>0</v>
      </c>
      <c r="H57" s="826" t="str">
        <f t="shared" si="0"/>
        <v>OK</v>
      </c>
      <c r="I57" s="825">
        <f>-投资收益!F21</f>
        <v>0</v>
      </c>
      <c r="J57" s="826" t="str">
        <f t="shared" si="1"/>
        <v>OK</v>
      </c>
    </row>
    <row r="58" spans="1:16" ht="20.100000000000001" customHeight="1">
      <c r="A58" s="2257" t="s">
        <v>410</v>
      </c>
      <c r="B58" s="284">
        <v>11</v>
      </c>
      <c r="C58" s="194"/>
      <c r="D58" s="2267"/>
      <c r="F58" s="854"/>
      <c r="G58" s="825"/>
      <c r="H58" s="826"/>
      <c r="I58" s="825"/>
      <c r="J58" s="826"/>
    </row>
    <row r="59" spans="1:16" ht="20.100000000000001" customHeight="1">
      <c r="A59" s="2257" t="s">
        <v>411</v>
      </c>
      <c r="B59" s="284">
        <v>12</v>
      </c>
      <c r="C59" s="194"/>
      <c r="D59" s="2267"/>
      <c r="F59" s="854"/>
      <c r="G59" s="825"/>
      <c r="H59" s="826"/>
      <c r="I59" s="825"/>
      <c r="J59" s="826"/>
    </row>
    <row r="60" spans="1:16" ht="20.100000000000001" customHeight="1">
      <c r="A60" s="2257" t="s">
        <v>412</v>
      </c>
      <c r="B60" s="284">
        <v>13</v>
      </c>
      <c r="C60" s="2719"/>
      <c r="D60" s="2267"/>
      <c r="F60" s="854"/>
      <c r="G60" s="825"/>
      <c r="H60" s="826"/>
      <c r="I60" s="825"/>
      <c r="J60" s="826"/>
    </row>
    <row r="61" spans="1:16" ht="20.100000000000001" customHeight="1">
      <c r="A61" s="2257" t="s">
        <v>413</v>
      </c>
      <c r="B61" s="284">
        <v>14</v>
      </c>
      <c r="C61" s="2719"/>
      <c r="D61" s="2267"/>
      <c r="F61" s="854"/>
      <c r="G61" s="825"/>
      <c r="H61" s="826"/>
      <c r="I61" s="825"/>
      <c r="J61" s="826"/>
    </row>
    <row r="62" spans="1:16" ht="20.100000000000001" customHeight="1">
      <c r="A62" s="2257" t="s">
        <v>2202</v>
      </c>
      <c r="B62" s="284">
        <v>15</v>
      </c>
      <c r="C62" s="2719"/>
      <c r="D62" s="2267"/>
      <c r="F62" s="854"/>
      <c r="G62" s="825"/>
      <c r="H62" s="826"/>
      <c r="I62" s="825"/>
      <c r="J62" s="826"/>
    </row>
    <row r="63" spans="1:16" ht="20.100000000000001" customHeight="1">
      <c r="A63" s="2257" t="s">
        <v>414</v>
      </c>
      <c r="B63" s="284">
        <v>16</v>
      </c>
      <c r="C63" s="194"/>
      <c r="D63" s="2267"/>
      <c r="F63" s="854"/>
      <c r="G63" s="825"/>
      <c r="H63" s="826"/>
      <c r="I63" s="825"/>
      <c r="J63" s="826"/>
    </row>
    <row r="64" spans="1:16" ht="20.100000000000001" customHeight="1">
      <c r="A64" s="2265" t="s">
        <v>415</v>
      </c>
      <c r="B64" s="284">
        <v>17</v>
      </c>
      <c r="C64" s="286">
        <f>SUM(C48:C63)</f>
        <v>0</v>
      </c>
      <c r="D64" s="2266">
        <f>SUM(D48:D63)</f>
        <v>0</v>
      </c>
      <c r="F64" s="854"/>
      <c r="G64" s="825"/>
      <c r="H64" s="826"/>
      <c r="I64" s="825"/>
      <c r="J64" s="826"/>
    </row>
    <row r="65" spans="1:10" ht="20.100000000000001" customHeight="1">
      <c r="A65" s="2268" t="s">
        <v>416</v>
      </c>
      <c r="B65" s="284">
        <v>18</v>
      </c>
      <c r="C65" s="291"/>
      <c r="D65" s="2269"/>
      <c r="F65" s="854"/>
      <c r="G65" s="825"/>
      <c r="H65" s="826"/>
      <c r="I65" s="825"/>
      <c r="J65" s="826"/>
    </row>
    <row r="66" spans="1:10" ht="20.100000000000001" customHeight="1">
      <c r="A66" s="2270" t="s">
        <v>417</v>
      </c>
      <c r="B66" s="284">
        <v>19</v>
      </c>
      <c r="C66" s="194"/>
      <c r="D66" s="2267"/>
      <c r="F66" s="854"/>
      <c r="G66" s="825"/>
      <c r="H66" s="826"/>
      <c r="I66" s="825"/>
      <c r="J66" s="826"/>
    </row>
    <row r="67" spans="1:10" ht="20.100000000000001" customHeight="1">
      <c r="A67" s="2270" t="s">
        <v>418</v>
      </c>
      <c r="B67" s="284">
        <v>20</v>
      </c>
      <c r="C67" s="194"/>
      <c r="D67" s="2267"/>
      <c r="F67" s="854"/>
      <c r="G67" s="825"/>
      <c r="H67" s="826"/>
      <c r="I67" s="825"/>
      <c r="J67" s="826"/>
    </row>
    <row r="68" spans="1:10" ht="15" customHeight="1">
      <c r="A68" s="2270" t="s">
        <v>419</v>
      </c>
      <c r="B68" s="284">
        <v>21</v>
      </c>
      <c r="C68" s="194"/>
      <c r="D68" s="2267"/>
      <c r="F68" s="854"/>
      <c r="G68" s="825"/>
      <c r="H68" s="826"/>
      <c r="I68" s="825"/>
      <c r="J68" s="826"/>
    </row>
    <row r="69" spans="1:10" ht="15" customHeight="1">
      <c r="A69" s="2268" t="s">
        <v>420</v>
      </c>
      <c r="B69" s="284">
        <v>22</v>
      </c>
      <c r="C69" s="291"/>
      <c r="D69" s="2269"/>
      <c r="F69" s="854"/>
      <c r="G69" s="825"/>
      <c r="H69" s="826"/>
      <c r="I69" s="825"/>
      <c r="J69" s="826"/>
    </row>
    <row r="70" spans="1:10" ht="15" customHeight="1">
      <c r="A70" s="2270" t="s">
        <v>421</v>
      </c>
      <c r="B70" s="284">
        <v>23</v>
      </c>
      <c r="C70" s="194"/>
      <c r="D70" s="2267"/>
      <c r="F70" s="854"/>
      <c r="G70" s="825"/>
      <c r="H70" s="826"/>
      <c r="I70" s="825"/>
      <c r="J70" s="826"/>
    </row>
    <row r="71" spans="1:10" ht="15" customHeight="1">
      <c r="A71" s="2270" t="s">
        <v>422</v>
      </c>
      <c r="B71" s="284">
        <v>24</v>
      </c>
      <c r="C71" s="290">
        <f>D70</f>
        <v>0</v>
      </c>
      <c r="D71" s="2267"/>
      <c r="F71" s="854"/>
      <c r="G71" s="825"/>
      <c r="H71" s="826"/>
      <c r="I71" s="825"/>
      <c r="J71" s="826"/>
    </row>
    <row r="72" spans="1:10" ht="15" customHeight="1">
      <c r="A72" s="2270" t="s">
        <v>423</v>
      </c>
      <c r="B72" s="284">
        <v>25</v>
      </c>
      <c r="C72" s="194"/>
      <c r="D72" s="2267"/>
      <c r="F72" s="854"/>
      <c r="G72" s="825"/>
      <c r="H72" s="826"/>
      <c r="I72" s="825"/>
      <c r="J72" s="826"/>
    </row>
    <row r="73" spans="1:10" ht="15" customHeight="1">
      <c r="A73" s="2270" t="s">
        <v>424</v>
      </c>
      <c r="B73" s="284">
        <v>26</v>
      </c>
      <c r="C73" s="194"/>
      <c r="D73" s="2267"/>
      <c r="F73" s="854"/>
      <c r="G73" s="825"/>
      <c r="H73" s="826"/>
      <c r="I73" s="825"/>
      <c r="J73" s="826"/>
    </row>
    <row r="74" spans="1:10" ht="15" customHeight="1" thickBot="1">
      <c r="A74" s="2271" t="s">
        <v>425</v>
      </c>
      <c r="B74" s="2272">
        <v>27</v>
      </c>
      <c r="C74" s="2273">
        <f>C70-C71+C72-C73</f>
        <v>0</v>
      </c>
      <c r="D74" s="2274">
        <f>D70-D71+D72-D73</f>
        <v>0</v>
      </c>
      <c r="F74" s="854"/>
      <c r="G74" s="825"/>
      <c r="H74" s="826"/>
      <c r="I74" s="825"/>
      <c r="J74" s="826"/>
    </row>
    <row r="75" spans="1:10" ht="12" customHeight="1">
      <c r="A75" s="285"/>
      <c r="B75" s="285"/>
      <c r="C75" s="287"/>
      <c r="D75" s="288"/>
      <c r="F75" s="854"/>
      <c r="G75" s="825"/>
      <c r="H75" s="826"/>
      <c r="I75" s="825"/>
      <c r="J75" s="826"/>
    </row>
    <row r="76" spans="1:10" ht="12" customHeight="1">
      <c r="A76" s="188" t="s">
        <v>426</v>
      </c>
      <c r="B76" s="189"/>
      <c r="C76" s="289" t="str">
        <f>IF(ROUND(C14-C64,2)&lt;&gt;0,"不平","OK")</f>
        <v>OK</v>
      </c>
      <c r="D76" s="289" t="str">
        <f>IF(ROUND(D14-D64,2)&lt;&gt;0,"不平","OK")</f>
        <v>OK</v>
      </c>
      <c r="F76" s="854"/>
      <c r="G76" s="825"/>
      <c r="H76" s="826"/>
      <c r="I76" s="825"/>
      <c r="J76" s="826"/>
    </row>
    <row r="77" spans="1:10" ht="12" customHeight="1">
      <c r="A77" s="188" t="s">
        <v>427</v>
      </c>
      <c r="B77" s="189"/>
      <c r="C77" s="289" t="str">
        <f>IF(ROUND(C74-C41,2)&lt;&gt;0,"不平","OK")</f>
        <v>OK</v>
      </c>
      <c r="D77" s="289" t="str">
        <f>IF(ROUND(D74-D41,2)&lt;&gt;0,"不平","OK")</f>
        <v>OK</v>
      </c>
      <c r="F77" s="854"/>
      <c r="G77" s="827"/>
      <c r="H77" s="827"/>
      <c r="I77" s="827"/>
      <c r="J77" s="827"/>
    </row>
  </sheetData>
  <sheetProtection formatColumns="0"/>
  <mergeCells count="5">
    <mergeCell ref="A45:D45"/>
    <mergeCell ref="B46:C46"/>
    <mergeCell ref="A1:D1"/>
    <mergeCell ref="B2:C2"/>
    <mergeCell ref="G2:H2"/>
  </mergeCells>
  <phoneticPr fontId="5" type="noConversion"/>
  <conditionalFormatting sqref="H50:H76 H7:H48">
    <cfRule type="expression" dxfId="11" priority="6">
      <formula>$C7-$G7&lt;&gt;0</formula>
    </cfRule>
  </conditionalFormatting>
  <conditionalFormatting sqref="J54:J76 J50:J52 J7:J48">
    <cfRule type="expression" dxfId="10" priority="5">
      <formula>$D7-$I7&lt;&gt;0</formula>
    </cfRule>
  </conditionalFormatting>
  <conditionalFormatting sqref="J53">
    <cfRule type="expression" dxfId="9" priority="4">
      <formula>$C53-$G53&lt;&gt;0</formula>
    </cfRule>
  </conditionalFormatting>
  <conditionalFormatting sqref="M49 O49">
    <cfRule type="expression" dxfId="8" priority="165">
      <formula>$C49-$L49&lt;&gt;0</formula>
    </cfRule>
  </conditionalFormatting>
  <conditionalFormatting sqref="H49">
    <cfRule type="expression" dxfId="7" priority="2">
      <formula>$C49-$G49&lt;&gt;0</formula>
    </cfRule>
  </conditionalFormatting>
  <conditionalFormatting sqref="J49">
    <cfRule type="expression" dxfId="6" priority="1">
      <formula>$C49-$G49&lt;&gt;0</formula>
    </cfRule>
  </conditionalFormatting>
  <hyperlinks>
    <hyperlink ref="F7" location="现流表明细!Print_Area" display="收到其他"/>
    <hyperlink ref="F12" location="现流表明细!Print_Area" display="收到其他"/>
    <hyperlink ref="F20" location="现流表明细!Print_Area" display="收到其他"/>
    <hyperlink ref="F25" location="现流表明细!Print_Area" display="收到其他"/>
    <hyperlink ref="F37" location="现流表明细!Print_Area" display="收到其他"/>
    <hyperlink ref="F32" location="现流表明细!Print_Area" display="收到其他"/>
    <hyperlink ref="K49" location="'资产减值损失'!R1C1" display="'资产减值损失"/>
    <hyperlink ref="F55" location="公允价值变动收益!Print_Area" display="公允价值变动收益!Print_Area"/>
    <hyperlink ref="F57" location="投资收益!A1" display="投资收益!A1"/>
    <hyperlink ref="F53" location="资产处置收益!Print_Area" display="资产处置收益"/>
    <hyperlink ref="N49" location="信用减值损失!A1" display="信用减值损失!A1"/>
  </hyperlinks>
  <printOptions horizontalCentered="1"/>
  <pageMargins left="0.39370078740157483" right="0.39370078740157483" top="0.78740157480314965" bottom="0.39370078740157483" header="0.39370078740157483" footer="0.62992125984251968"/>
  <pageSetup paperSize="9" scale="80" fitToHeight="2" orientation="portrait" blackAndWhite="1" horizontalDpi="1200" verticalDpi="1200" r:id="rId1"/>
  <headerFooter alignWithMargins="0">
    <oddFooter>&amp;C&amp;10 - 8 -</oddFooter>
  </headerFooter>
  <rowBreaks count="1" manualBreakCount="1">
    <brk id="44" max="3" man="1"/>
  </row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tabColor rgb="FF7030A0"/>
    <pageSetUpPr fitToPage="1"/>
  </sheetPr>
  <dimension ref="A1:L50"/>
  <sheetViews>
    <sheetView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O41" sqref="O41"/>
    </sheetView>
  </sheetViews>
  <sheetFormatPr defaultColWidth="9.140625" defaultRowHeight="12"/>
  <cols>
    <col min="1" max="1" width="34.140625" style="158" customWidth="1"/>
    <col min="2" max="2" width="14.7109375" style="158" customWidth="1"/>
    <col min="3" max="3" width="9.85546875" style="158" bestFit="1" customWidth="1"/>
    <col min="4" max="4" width="12" style="158" customWidth="1"/>
    <col min="5" max="6" width="14.7109375" style="158" customWidth="1"/>
    <col min="7" max="9" width="12.85546875" style="530" customWidth="1"/>
    <col min="10" max="10" width="13.140625" style="530" customWidth="1"/>
    <col min="11" max="12" width="9.140625" style="530"/>
    <col min="13" max="16384" width="9.140625" style="158"/>
  </cols>
  <sheetData>
    <row r="1" spans="1:12" s="721" customFormat="1" ht="15" customHeight="1">
      <c r="A1" s="2691" t="str">
        <f>HYPERLINK("#负债表审定!A1","返回负债表审定")</f>
        <v>返回负债表审定</v>
      </c>
      <c r="B1" s="2692" t="str">
        <f>HYPERLINK("#负债表原报!A1","返回负债表原报")</f>
        <v>返回负债表原报</v>
      </c>
      <c r="G1" s="722"/>
      <c r="H1" s="722"/>
      <c r="I1" s="722"/>
      <c r="J1" s="722"/>
      <c r="K1" s="722"/>
      <c r="L1" s="722"/>
    </row>
    <row r="2" spans="1:12" s="354" customFormat="1" ht="30" customHeight="1">
      <c r="A2" s="2859" t="s">
        <v>1293</v>
      </c>
      <c r="B2" s="2859"/>
      <c r="C2" s="2859"/>
      <c r="D2" s="2859"/>
      <c r="E2" s="2859"/>
      <c r="F2" s="2859"/>
      <c r="G2" s="2859"/>
      <c r="H2" s="2859"/>
      <c r="I2" s="2859"/>
      <c r="J2" s="2859"/>
      <c r="K2" s="529"/>
      <c r="L2" s="529"/>
    </row>
    <row r="3" spans="1:12" s="1641" customFormat="1" ht="11.25">
      <c r="A3" s="960"/>
      <c r="B3" s="1221"/>
      <c r="C3" s="1221"/>
      <c r="D3" s="1221"/>
      <c r="E3" s="1639"/>
      <c r="F3" s="944"/>
      <c r="G3" s="1640"/>
      <c r="H3" s="1640"/>
      <c r="I3" s="1640"/>
      <c r="J3" s="944" t="str">
        <f>"单位："&amp;表头!$C$5</f>
        <v>单位：人民币元</v>
      </c>
      <c r="K3" s="1640"/>
      <c r="L3" s="1640"/>
    </row>
    <row r="4" spans="1:12" s="1641" customFormat="1">
      <c r="A4" s="945" t="str">
        <f>"客户："&amp;表头!C3</f>
        <v>客户：</v>
      </c>
      <c r="B4" s="1221"/>
      <c r="C4" s="948"/>
      <c r="D4" s="1221"/>
      <c r="E4" s="948" t="str">
        <f>"编制人员："&amp;表头!$C$6</f>
        <v>编制人员：</v>
      </c>
      <c r="F4" s="950"/>
      <c r="G4" s="1640"/>
      <c r="H4" s="1640"/>
      <c r="I4" s="950" t="s">
        <v>1460</v>
      </c>
      <c r="J4" s="11" t="s">
        <v>239</v>
      </c>
      <c r="K4" s="1640"/>
      <c r="L4" s="1640"/>
    </row>
    <row r="5" spans="1:12" s="1641" customFormat="1" ht="11.25">
      <c r="A5" s="945" t="str">
        <f>"报表截止日："&amp;TEXT(表头!C4,"yyyy-mm-dd")</f>
        <v>报表截止日：2019-12-31</v>
      </c>
      <c r="B5" s="1221"/>
      <c r="C5" s="948"/>
      <c r="D5" s="1221"/>
      <c r="E5" s="948" t="str">
        <f>"会计主管："&amp;表头!$C$7</f>
        <v>会计主管：</v>
      </c>
      <c r="F5" s="950"/>
      <c r="G5" s="1640"/>
      <c r="H5" s="1640"/>
      <c r="I5" s="950" t="s">
        <v>1461</v>
      </c>
      <c r="J5" s="1640"/>
      <c r="K5" s="1640"/>
      <c r="L5" s="1640"/>
    </row>
    <row r="6" spans="1:12" s="1641" customFormat="1" ht="8.1" customHeight="1" thickBot="1">
      <c r="A6" s="1639"/>
      <c r="B6" s="1639"/>
      <c r="C6" s="1639"/>
      <c r="D6" s="1639"/>
      <c r="E6" s="1639"/>
      <c r="F6" s="1639"/>
      <c r="G6" s="1640"/>
      <c r="H6" s="1640"/>
      <c r="I6" s="1640"/>
      <c r="J6" s="1640"/>
      <c r="K6" s="1640"/>
      <c r="L6" s="1640"/>
    </row>
    <row r="7" spans="1:12" s="1641" customFormat="1" ht="15" customHeight="1">
      <c r="A7" s="2149" t="s">
        <v>138</v>
      </c>
      <c r="B7" s="2150" t="s">
        <v>137</v>
      </c>
      <c r="C7" s="2150" t="s">
        <v>1025</v>
      </c>
      <c r="D7" s="2150" t="s">
        <v>1026</v>
      </c>
      <c r="E7" s="2150" t="s">
        <v>136</v>
      </c>
      <c r="F7" s="2150" t="s">
        <v>214</v>
      </c>
      <c r="G7" s="2151" t="s">
        <v>135</v>
      </c>
      <c r="H7" s="2151" t="s">
        <v>1027</v>
      </c>
      <c r="I7" s="2151" t="s">
        <v>1028</v>
      </c>
      <c r="J7" s="2152" t="s">
        <v>7</v>
      </c>
      <c r="K7" s="1640"/>
      <c r="L7" s="1640"/>
    </row>
    <row r="8" spans="1:12" ht="15" customHeight="1">
      <c r="A8" s="2153" t="s">
        <v>1805</v>
      </c>
      <c r="B8" s="1317">
        <f>SUM(B9:B12)</f>
        <v>0</v>
      </c>
      <c r="C8" s="1317">
        <f t="shared" ref="C8:I8" si="0">SUM(C9:C12)</f>
        <v>0</v>
      </c>
      <c r="D8" s="1649">
        <f t="shared" si="0"/>
        <v>0</v>
      </c>
      <c r="E8" s="1317">
        <f t="shared" si="0"/>
        <v>0</v>
      </c>
      <c r="F8" s="1317">
        <f t="shared" si="0"/>
        <v>0</v>
      </c>
      <c r="G8" s="1317">
        <f t="shared" si="0"/>
        <v>0</v>
      </c>
      <c r="H8" s="1317">
        <f>SUM(H9:H12)</f>
        <v>0</v>
      </c>
      <c r="I8" s="1317">
        <f t="shared" si="0"/>
        <v>0</v>
      </c>
      <c r="J8" s="2158"/>
    </row>
    <row r="9" spans="1:12" ht="15" customHeight="1">
      <c r="A9" s="2153" t="s">
        <v>1806</v>
      </c>
      <c r="B9" s="1239"/>
      <c r="C9" s="1650"/>
      <c r="D9" s="1242">
        <f>B9+C9</f>
        <v>0</v>
      </c>
      <c r="E9" s="1239"/>
      <c r="F9" s="1239"/>
      <c r="G9" s="1649">
        <f t="shared" ref="G9:G33" si="1">B9+E9-F9</f>
        <v>0</v>
      </c>
      <c r="H9" s="1650"/>
      <c r="I9" s="1242">
        <f>G9+H9</f>
        <v>0</v>
      </c>
      <c r="J9" s="2155"/>
    </row>
    <row r="10" spans="1:12" ht="15" customHeight="1">
      <c r="A10" s="2153" t="s">
        <v>1807</v>
      </c>
      <c r="B10" s="1239"/>
      <c r="C10" s="1650"/>
      <c r="D10" s="1242">
        <f>B10+C10</f>
        <v>0</v>
      </c>
      <c r="E10" s="1239"/>
      <c r="F10" s="1239"/>
      <c r="G10" s="1649">
        <f t="shared" si="1"/>
        <v>0</v>
      </c>
      <c r="H10" s="1650"/>
      <c r="I10" s="1242">
        <f t="shared" ref="I10:I18" si="2">G10+H10</f>
        <v>0</v>
      </c>
      <c r="J10" s="2155"/>
    </row>
    <row r="11" spans="1:12" ht="15" customHeight="1">
      <c r="A11" s="2153" t="s">
        <v>1808</v>
      </c>
      <c r="B11" s="1239"/>
      <c r="C11" s="1650"/>
      <c r="D11" s="1242">
        <f>B11+C11</f>
        <v>0</v>
      </c>
      <c r="E11" s="1239"/>
      <c r="F11" s="1239"/>
      <c r="G11" s="1649">
        <f t="shared" si="1"/>
        <v>0</v>
      </c>
      <c r="H11" s="1650"/>
      <c r="I11" s="1242">
        <f t="shared" si="2"/>
        <v>0</v>
      </c>
      <c r="J11" s="2155"/>
    </row>
    <row r="12" spans="1:12" ht="15" customHeight="1">
      <c r="A12" s="2153" t="s">
        <v>1809</v>
      </c>
      <c r="B12" s="1239"/>
      <c r="C12" s="1650"/>
      <c r="D12" s="1242">
        <f>B12+C12</f>
        <v>0</v>
      </c>
      <c r="E12" s="1239"/>
      <c r="F12" s="1239"/>
      <c r="G12" s="1649">
        <f t="shared" si="1"/>
        <v>0</v>
      </c>
      <c r="H12" s="1650"/>
      <c r="I12" s="1242">
        <f t="shared" si="2"/>
        <v>0</v>
      </c>
      <c r="J12" s="2155"/>
    </row>
    <row r="13" spans="1:12" ht="15" customHeight="1">
      <c r="A13" s="2153" t="s">
        <v>1810</v>
      </c>
      <c r="B13" s="1239"/>
      <c r="C13" s="1650"/>
      <c r="D13" s="1242">
        <f>B13+C13</f>
        <v>0</v>
      </c>
      <c r="E13" s="1239"/>
      <c r="F13" s="1239"/>
      <c r="G13" s="1649">
        <f t="shared" si="1"/>
        <v>0</v>
      </c>
      <c r="H13" s="1650"/>
      <c r="I13" s="1242">
        <f t="shared" si="2"/>
        <v>0</v>
      </c>
      <c r="J13" s="2155"/>
    </row>
    <row r="14" spans="1:12" ht="15" customHeight="1">
      <c r="A14" s="2153" t="s">
        <v>1811</v>
      </c>
      <c r="B14" s="1317">
        <f>SUM(B15:B17)</f>
        <v>0</v>
      </c>
      <c r="C14" s="1317">
        <f t="shared" ref="C14:I14" si="3">SUM(C15:C17)</f>
        <v>0</v>
      </c>
      <c r="D14" s="1649">
        <f t="shared" si="3"/>
        <v>0</v>
      </c>
      <c r="E14" s="1317">
        <f t="shared" si="3"/>
        <v>0</v>
      </c>
      <c r="F14" s="1317">
        <f t="shared" si="3"/>
        <v>0</v>
      </c>
      <c r="G14" s="1317">
        <f t="shared" si="3"/>
        <v>0</v>
      </c>
      <c r="H14" s="1317">
        <f>SUM(H15:H17)</f>
        <v>0</v>
      </c>
      <c r="I14" s="1317">
        <f t="shared" si="3"/>
        <v>0</v>
      </c>
      <c r="J14" s="2158"/>
    </row>
    <row r="15" spans="1:12" ht="15" customHeight="1">
      <c r="A15" s="2153" t="s">
        <v>1812</v>
      </c>
      <c r="B15" s="1239"/>
      <c r="C15" s="1650"/>
      <c r="D15" s="1242">
        <f t="shared" ref="D15:D33" si="4">B15+C15</f>
        <v>0</v>
      </c>
      <c r="E15" s="1239"/>
      <c r="F15" s="1239"/>
      <c r="G15" s="1649">
        <f t="shared" si="1"/>
        <v>0</v>
      </c>
      <c r="H15" s="1650"/>
      <c r="I15" s="1242">
        <f t="shared" si="2"/>
        <v>0</v>
      </c>
      <c r="J15" s="2155"/>
    </row>
    <row r="16" spans="1:12" ht="15" customHeight="1">
      <c r="A16" s="2153" t="s">
        <v>1813</v>
      </c>
      <c r="B16" s="1239"/>
      <c r="C16" s="1650"/>
      <c r="D16" s="1242">
        <f t="shared" si="4"/>
        <v>0</v>
      </c>
      <c r="E16" s="1239"/>
      <c r="F16" s="1239"/>
      <c r="G16" s="1649">
        <f t="shared" si="1"/>
        <v>0</v>
      </c>
      <c r="H16" s="1650"/>
      <c r="I16" s="1242">
        <f t="shared" si="2"/>
        <v>0</v>
      </c>
      <c r="J16" s="2155"/>
    </row>
    <row r="17" spans="1:10" ht="15" customHeight="1">
      <c r="A17" s="2153" t="s">
        <v>1814</v>
      </c>
      <c r="B17" s="1239"/>
      <c r="C17" s="1650"/>
      <c r="D17" s="1242">
        <f t="shared" si="4"/>
        <v>0</v>
      </c>
      <c r="E17" s="1239"/>
      <c r="F17" s="1239"/>
      <c r="G17" s="1649">
        <f t="shared" si="1"/>
        <v>0</v>
      </c>
      <c r="H17" s="1650"/>
      <c r="I17" s="1242">
        <f t="shared" si="2"/>
        <v>0</v>
      </c>
      <c r="J17" s="2155"/>
    </row>
    <row r="18" spans="1:10" ht="15" customHeight="1">
      <c r="A18" s="2153" t="s">
        <v>1815</v>
      </c>
      <c r="B18" s="1239"/>
      <c r="C18" s="1650"/>
      <c r="D18" s="1242">
        <f t="shared" si="4"/>
        <v>0</v>
      </c>
      <c r="E18" s="1239"/>
      <c r="F18" s="1239"/>
      <c r="G18" s="1649">
        <f t="shared" si="1"/>
        <v>0</v>
      </c>
      <c r="H18" s="1650"/>
      <c r="I18" s="1242">
        <f t="shared" si="2"/>
        <v>0</v>
      </c>
      <c r="J18" s="2155"/>
    </row>
    <row r="19" spans="1:10" ht="15" customHeight="1">
      <c r="A19" s="2153" t="s">
        <v>1816</v>
      </c>
      <c r="B19" s="1317">
        <f>SUM(B20:B21)</f>
        <v>0</v>
      </c>
      <c r="C19" s="1317">
        <f t="shared" ref="C19:I19" si="5">SUM(C20:C21)</f>
        <v>0</v>
      </c>
      <c r="D19" s="1649">
        <f t="shared" si="5"/>
        <v>0</v>
      </c>
      <c r="E19" s="1317">
        <f t="shared" si="5"/>
        <v>0</v>
      </c>
      <c r="F19" s="1317">
        <f t="shared" si="5"/>
        <v>0</v>
      </c>
      <c r="G19" s="1317">
        <f t="shared" si="5"/>
        <v>0</v>
      </c>
      <c r="H19" s="1317">
        <f>SUM(H20:H21)</f>
        <v>0</v>
      </c>
      <c r="I19" s="1317">
        <f t="shared" si="5"/>
        <v>0</v>
      </c>
      <c r="J19" s="2158"/>
    </row>
    <row r="20" spans="1:10" ht="15" customHeight="1">
      <c r="A20" s="2153" t="s">
        <v>1817</v>
      </c>
      <c r="B20" s="1239"/>
      <c r="C20" s="1650"/>
      <c r="D20" s="1242">
        <f t="shared" si="4"/>
        <v>0</v>
      </c>
      <c r="E20" s="1239"/>
      <c r="F20" s="1239"/>
      <c r="G20" s="1649">
        <f t="shared" si="1"/>
        <v>0</v>
      </c>
      <c r="H20" s="1650"/>
      <c r="I20" s="1242">
        <f t="shared" ref="I20:I33" si="6">G20+H20</f>
        <v>0</v>
      </c>
      <c r="J20" s="2155"/>
    </row>
    <row r="21" spans="1:10" ht="15" customHeight="1">
      <c r="A21" s="2153" t="s">
        <v>1818</v>
      </c>
      <c r="B21" s="1239"/>
      <c r="C21" s="1650"/>
      <c r="D21" s="1242">
        <f t="shared" si="4"/>
        <v>0</v>
      </c>
      <c r="E21" s="1239"/>
      <c r="F21" s="1239"/>
      <c r="G21" s="1649">
        <f t="shared" si="1"/>
        <v>0</v>
      </c>
      <c r="H21" s="1650"/>
      <c r="I21" s="1242">
        <f t="shared" si="6"/>
        <v>0</v>
      </c>
      <c r="J21" s="2155"/>
    </row>
    <row r="22" spans="1:10" ht="15" customHeight="1">
      <c r="A22" s="2153" t="s">
        <v>1819</v>
      </c>
      <c r="B22" s="1239"/>
      <c r="C22" s="1650"/>
      <c r="D22" s="1242">
        <f t="shared" si="4"/>
        <v>0</v>
      </c>
      <c r="E22" s="1239"/>
      <c r="F22" s="1239"/>
      <c r="G22" s="1649">
        <f t="shared" si="1"/>
        <v>0</v>
      </c>
      <c r="H22" s="1650"/>
      <c r="I22" s="1242">
        <f t="shared" si="6"/>
        <v>0</v>
      </c>
      <c r="J22" s="2155"/>
    </row>
    <row r="23" spans="1:10" ht="15" customHeight="1">
      <c r="A23" s="2153" t="s">
        <v>1820</v>
      </c>
      <c r="B23" s="1239"/>
      <c r="C23" s="1650"/>
      <c r="D23" s="1242">
        <f t="shared" si="4"/>
        <v>0</v>
      </c>
      <c r="E23" s="1239"/>
      <c r="F23" s="1239"/>
      <c r="G23" s="1649">
        <f t="shared" si="1"/>
        <v>0</v>
      </c>
      <c r="H23" s="1650"/>
      <c r="I23" s="1242">
        <f t="shared" si="6"/>
        <v>0</v>
      </c>
      <c r="J23" s="2155"/>
    </row>
    <row r="24" spans="1:10" ht="15" customHeight="1">
      <c r="A24" s="2153" t="s">
        <v>1821</v>
      </c>
      <c r="B24" s="1317">
        <f t="shared" ref="B24:I24" si="7">SUM(B25:B27)</f>
        <v>0</v>
      </c>
      <c r="C24" s="1317">
        <f t="shared" si="7"/>
        <v>0</v>
      </c>
      <c r="D24" s="1649">
        <f t="shared" si="7"/>
        <v>0</v>
      </c>
      <c r="E24" s="1317">
        <f t="shared" si="7"/>
        <v>0</v>
      </c>
      <c r="F24" s="1317">
        <f t="shared" si="7"/>
        <v>0</v>
      </c>
      <c r="G24" s="1317">
        <f t="shared" si="7"/>
        <v>0</v>
      </c>
      <c r="H24" s="1317">
        <f>SUM(H25:H27)</f>
        <v>0</v>
      </c>
      <c r="I24" s="1317">
        <f t="shared" si="7"/>
        <v>0</v>
      </c>
      <c r="J24" s="2155"/>
    </row>
    <row r="25" spans="1:10" ht="15" customHeight="1">
      <c r="A25" s="2153" t="s">
        <v>1822</v>
      </c>
      <c r="B25" s="1239"/>
      <c r="C25" s="1650"/>
      <c r="D25" s="1242">
        <f t="shared" si="4"/>
        <v>0</v>
      </c>
      <c r="E25" s="1239"/>
      <c r="F25" s="1239"/>
      <c r="G25" s="1649">
        <f t="shared" si="1"/>
        <v>0</v>
      </c>
      <c r="H25" s="1650"/>
      <c r="I25" s="1242">
        <f t="shared" si="6"/>
        <v>0</v>
      </c>
      <c r="J25" s="2155"/>
    </row>
    <row r="26" spans="1:10" ht="15" customHeight="1">
      <c r="A26" s="2153" t="s">
        <v>1823</v>
      </c>
      <c r="B26" s="1239"/>
      <c r="C26" s="1650"/>
      <c r="D26" s="1242">
        <f t="shared" si="4"/>
        <v>0</v>
      </c>
      <c r="E26" s="1239"/>
      <c r="F26" s="1239"/>
      <c r="G26" s="1649">
        <f t="shared" si="1"/>
        <v>0</v>
      </c>
      <c r="H26" s="1650"/>
      <c r="I26" s="1242">
        <f t="shared" si="6"/>
        <v>0</v>
      </c>
      <c r="J26" s="2155"/>
    </row>
    <row r="27" spans="1:10" ht="15" customHeight="1">
      <c r="A27" s="2153" t="s">
        <v>1824</v>
      </c>
      <c r="B27" s="1239"/>
      <c r="C27" s="1650"/>
      <c r="D27" s="1242">
        <f t="shared" si="4"/>
        <v>0</v>
      </c>
      <c r="E27" s="1239"/>
      <c r="F27" s="1239"/>
      <c r="G27" s="1649">
        <f t="shared" si="1"/>
        <v>0</v>
      </c>
      <c r="H27" s="1650"/>
      <c r="I27" s="1242">
        <f t="shared" si="6"/>
        <v>0</v>
      </c>
      <c r="J27" s="2155"/>
    </row>
    <row r="28" spans="1:10" ht="15" customHeight="1">
      <c r="A28" s="2153" t="s">
        <v>1825</v>
      </c>
      <c r="B28" s="1317">
        <f t="shared" ref="B28:I28" si="8">SUM(B29:B30)</f>
        <v>0</v>
      </c>
      <c r="C28" s="1317">
        <f t="shared" si="8"/>
        <v>0</v>
      </c>
      <c r="D28" s="1649">
        <f t="shared" si="8"/>
        <v>0</v>
      </c>
      <c r="E28" s="1317">
        <f t="shared" si="8"/>
        <v>0</v>
      </c>
      <c r="F28" s="1317">
        <f t="shared" si="8"/>
        <v>0</v>
      </c>
      <c r="G28" s="1317">
        <f t="shared" si="8"/>
        <v>0</v>
      </c>
      <c r="H28" s="1317">
        <f>SUM(H29:H30)</f>
        <v>0</v>
      </c>
      <c r="I28" s="1317">
        <f t="shared" si="8"/>
        <v>0</v>
      </c>
      <c r="J28" s="2155"/>
    </row>
    <row r="29" spans="1:10" ht="15" customHeight="1">
      <c r="A29" s="2485" t="s">
        <v>1826</v>
      </c>
      <c r="B29" s="1239"/>
      <c r="C29" s="1650"/>
      <c r="D29" s="1242">
        <f t="shared" si="4"/>
        <v>0</v>
      </c>
      <c r="E29" s="1239"/>
      <c r="F29" s="1239"/>
      <c r="G29" s="1649">
        <f t="shared" si="1"/>
        <v>0</v>
      </c>
      <c r="H29" s="1650"/>
      <c r="I29" s="1242">
        <f t="shared" si="6"/>
        <v>0</v>
      </c>
      <c r="J29" s="2155"/>
    </row>
    <row r="30" spans="1:10" ht="15" customHeight="1">
      <c r="A30" s="2153" t="s">
        <v>1827</v>
      </c>
      <c r="B30" s="1239"/>
      <c r="C30" s="1650"/>
      <c r="D30" s="1242">
        <f t="shared" si="4"/>
        <v>0</v>
      </c>
      <c r="E30" s="1239"/>
      <c r="F30" s="1239"/>
      <c r="G30" s="1649">
        <f t="shared" si="1"/>
        <v>0</v>
      </c>
      <c r="H30" s="1650"/>
      <c r="I30" s="1242">
        <f t="shared" si="6"/>
        <v>0</v>
      </c>
      <c r="J30" s="2155"/>
    </row>
    <row r="31" spans="1:10" ht="15" customHeight="1">
      <c r="A31" s="2153" t="s">
        <v>1828</v>
      </c>
      <c r="B31" s="1239"/>
      <c r="C31" s="1650"/>
      <c r="D31" s="1242">
        <f t="shared" si="4"/>
        <v>0</v>
      </c>
      <c r="E31" s="1239"/>
      <c r="F31" s="1239"/>
      <c r="G31" s="1649">
        <f t="shared" si="1"/>
        <v>0</v>
      </c>
      <c r="H31" s="1650"/>
      <c r="I31" s="1242">
        <f t="shared" si="6"/>
        <v>0</v>
      </c>
      <c r="J31" s="2155"/>
    </row>
    <row r="32" spans="1:10" ht="15" customHeight="1">
      <c r="A32" s="2153" t="s">
        <v>1829</v>
      </c>
      <c r="B32" s="1239"/>
      <c r="C32" s="1650"/>
      <c r="D32" s="1242">
        <f t="shared" si="4"/>
        <v>0</v>
      </c>
      <c r="E32" s="1239"/>
      <c r="F32" s="1239"/>
      <c r="G32" s="1649">
        <f t="shared" si="1"/>
        <v>0</v>
      </c>
      <c r="H32" s="1650"/>
      <c r="I32" s="1242">
        <f t="shared" si="6"/>
        <v>0</v>
      </c>
      <c r="J32" s="2155"/>
    </row>
    <row r="33" spans="1:12" ht="15" customHeight="1">
      <c r="A33" s="2153" t="s">
        <v>1830</v>
      </c>
      <c r="B33" s="1239"/>
      <c r="C33" s="1650"/>
      <c r="D33" s="1242">
        <f t="shared" si="4"/>
        <v>0</v>
      </c>
      <c r="E33" s="1239"/>
      <c r="F33" s="1239"/>
      <c r="G33" s="1649">
        <f t="shared" si="1"/>
        <v>0</v>
      </c>
      <c r="H33" s="1650"/>
      <c r="I33" s="1242">
        <f t="shared" si="6"/>
        <v>0</v>
      </c>
      <c r="J33" s="2155"/>
    </row>
    <row r="34" spans="1:12" ht="15" customHeight="1">
      <c r="A34" s="2153"/>
      <c r="B34" s="1317"/>
      <c r="C34" s="1317"/>
      <c r="D34" s="1649"/>
      <c r="E34" s="1317"/>
      <c r="F34" s="1317"/>
      <c r="G34" s="1317"/>
      <c r="H34" s="1317"/>
      <c r="I34" s="1317"/>
      <c r="J34" s="2158"/>
    </row>
    <row r="35" spans="1:12" ht="15" customHeight="1" thickBot="1">
      <c r="A35" s="2159" t="s">
        <v>220</v>
      </c>
      <c r="B35" s="1926">
        <f>B8+B13+B14+B18+B19+B22+B23+B24+B28+B31+B32</f>
        <v>0</v>
      </c>
      <c r="C35" s="1926">
        <f>C8+C13+C14+C18+C19+C22+C23+C24+C28+C31+C32</f>
        <v>0</v>
      </c>
      <c r="D35" s="2486">
        <f>D8+D13+D14+D18+D19+D22+D23+D24+D28+D31+D32</f>
        <v>0</v>
      </c>
      <c r="E35" s="1926">
        <f t="shared" ref="E35:G35" si="9">E8+E13+E14+E18+E19+E22+E23+E24+E28+E31+E32</f>
        <v>0</v>
      </c>
      <c r="F35" s="1926">
        <f t="shared" si="9"/>
        <v>0</v>
      </c>
      <c r="G35" s="1926">
        <f t="shared" si="9"/>
        <v>0</v>
      </c>
      <c r="H35" s="1926">
        <f>H8+H13+H14+H18+H19+H22+H23+H24+H28+H31+H32</f>
        <v>0</v>
      </c>
      <c r="I35" s="1926">
        <f>I8+I13+I14+I18+I19+I22+I23+I24+I28+I31+I32</f>
        <v>0</v>
      </c>
      <c r="J35" s="2161"/>
    </row>
    <row r="36" spans="1:12" ht="15" customHeight="1">
      <c r="A36" s="2484" t="s">
        <v>240</v>
      </c>
      <c r="B36" s="360"/>
      <c r="C36" s="360"/>
      <c r="D36" s="360"/>
      <c r="E36" s="360"/>
      <c r="F36" s="171"/>
    </row>
    <row r="37" spans="1:12" ht="15" customHeight="1" thickBot="1">
      <c r="A37" s="1643" t="s">
        <v>1831</v>
      </c>
      <c r="B37" s="725"/>
      <c r="C37" s="113"/>
      <c r="D37" s="113"/>
      <c r="E37" s="113"/>
      <c r="F37" s="154"/>
    </row>
    <row r="38" spans="1:12" ht="15" customHeight="1" thickTop="1">
      <c r="A38" s="1644" t="s">
        <v>138</v>
      </c>
      <c r="B38" s="1651" t="s">
        <v>1612</v>
      </c>
      <c r="C38" s="155"/>
      <c r="D38" s="155"/>
      <c r="E38" s="155"/>
      <c r="F38" s="155"/>
    </row>
    <row r="39" spans="1:12" ht="15" customHeight="1">
      <c r="A39" s="1645" t="s">
        <v>1832</v>
      </c>
      <c r="B39" s="723"/>
      <c r="C39" s="155"/>
      <c r="D39" s="155"/>
      <c r="E39" s="155"/>
      <c r="F39" s="155"/>
    </row>
    <row r="40" spans="1:12" ht="15" customHeight="1">
      <c r="A40" s="1645" t="s">
        <v>618</v>
      </c>
      <c r="B40" s="723"/>
      <c r="C40" s="155"/>
      <c r="D40" s="155"/>
      <c r="E40" s="155"/>
      <c r="F40" s="155"/>
    </row>
    <row r="41" spans="1:12" ht="15" customHeight="1">
      <c r="A41" s="1645" t="s">
        <v>1698</v>
      </c>
      <c r="B41" s="723"/>
      <c r="C41" s="155"/>
      <c r="D41" s="155"/>
      <c r="E41" s="155"/>
      <c r="F41" s="155"/>
    </row>
    <row r="42" spans="1:12" ht="15" customHeight="1">
      <c r="A42" s="1645" t="s">
        <v>1699</v>
      </c>
      <c r="B42" s="723"/>
      <c r="C42" s="155"/>
      <c r="D42" s="155"/>
      <c r="E42" s="155"/>
      <c r="F42" s="155"/>
    </row>
    <row r="43" spans="1:12" ht="15" customHeight="1">
      <c r="A43" s="1645" t="s">
        <v>1833</v>
      </c>
      <c r="B43" s="723"/>
      <c r="C43" s="155"/>
      <c r="D43" s="155"/>
      <c r="E43" s="155"/>
      <c r="F43" s="155"/>
    </row>
    <row r="44" spans="1:12" ht="15" customHeight="1">
      <c r="A44" s="1645" t="s">
        <v>860</v>
      </c>
      <c r="B44" s="723"/>
      <c r="C44" s="155"/>
      <c r="D44" s="155"/>
      <c r="E44" s="155"/>
      <c r="F44" s="155"/>
    </row>
    <row r="45" spans="1:12" ht="15" customHeight="1" thickBot="1">
      <c r="A45" s="1646" t="s">
        <v>241</v>
      </c>
      <c r="B45" s="724">
        <f>SUM(B39:B44)</f>
        <v>0</v>
      </c>
      <c r="C45" s="531"/>
      <c r="D45" s="531"/>
      <c r="E45" s="531"/>
      <c r="F45" s="155"/>
    </row>
    <row r="46" spans="1:12" ht="15" customHeight="1" thickTop="1">
      <c r="A46" s="960" t="s">
        <v>2429</v>
      </c>
      <c r="B46" s="113"/>
      <c r="C46" s="113"/>
      <c r="D46" s="532"/>
      <c r="E46" s="531"/>
      <c r="F46" s="155"/>
    </row>
    <row r="47" spans="1:12" ht="15" customHeight="1">
      <c r="A47" s="1647" t="s">
        <v>2430</v>
      </c>
      <c r="B47" s="113"/>
      <c r="C47" s="113"/>
      <c r="D47" s="530"/>
      <c r="E47" s="530"/>
      <c r="F47" s="154"/>
    </row>
    <row r="48" spans="1:12" s="157" customFormat="1" ht="15" customHeight="1">
      <c r="A48" s="960" t="s">
        <v>2431</v>
      </c>
      <c r="B48" s="113"/>
      <c r="C48" s="113"/>
      <c r="D48" s="532"/>
      <c r="E48" s="532"/>
      <c r="F48" s="113"/>
      <c r="G48" s="531"/>
      <c r="H48" s="531"/>
      <c r="I48" s="531"/>
      <c r="J48" s="531"/>
      <c r="K48" s="531"/>
      <c r="L48" s="531"/>
    </row>
    <row r="49" spans="1:12" s="157" customFormat="1" ht="15" customHeight="1">
      <c r="A49" s="1648" t="s">
        <v>1834</v>
      </c>
      <c r="B49" s="103"/>
      <c r="C49" s="103"/>
      <c r="D49" s="103"/>
      <c r="E49" s="103"/>
      <c r="F49" s="103"/>
      <c r="G49" s="531"/>
      <c r="H49" s="531"/>
      <c r="I49" s="531"/>
      <c r="J49" s="531"/>
      <c r="K49" s="531"/>
      <c r="L49" s="531"/>
    </row>
    <row r="50" spans="1:12" s="157" customFormat="1" ht="15" customHeight="1">
      <c r="A50" s="1648" t="s">
        <v>2428</v>
      </c>
      <c r="B50" s="103"/>
      <c r="C50" s="103"/>
      <c r="D50" s="103"/>
      <c r="E50" s="103"/>
      <c r="F50" s="103"/>
      <c r="G50" s="531"/>
      <c r="H50" s="531"/>
      <c r="I50" s="531"/>
      <c r="J50" s="531"/>
      <c r="K50" s="531"/>
      <c r="L50" s="531"/>
    </row>
  </sheetData>
  <mergeCells count="1">
    <mergeCell ref="A2:J2"/>
  </mergeCells>
  <phoneticPr fontId="5" type="noConversion"/>
  <pageMargins left="0.70866141732283472" right="0.70866141732283472" top="0.74803149606299213" bottom="0.74803149606299213" header="0.31496062992125984" footer="0.31496062992125984"/>
  <pageSetup paperSize="9" scale="64" fitToHeight="0" orientation="portrait" blackAndWhite="1"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tabColor rgb="FF7030A0"/>
    <pageSetUpPr fitToPage="1"/>
  </sheetPr>
  <dimension ref="A1:M32"/>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E31" sqref="E31"/>
    </sheetView>
  </sheetViews>
  <sheetFormatPr defaultColWidth="10.28515625" defaultRowHeight="12" customHeight="1"/>
  <cols>
    <col min="1" max="1" width="18.85546875" style="350" customWidth="1"/>
    <col min="2" max="2" width="10.7109375" style="350" customWidth="1"/>
    <col min="3" max="12" width="12.7109375" style="350" customWidth="1"/>
    <col min="13" max="13" width="13.140625" style="350" customWidth="1"/>
    <col min="14" max="16384" width="10.28515625" style="350"/>
  </cols>
  <sheetData>
    <row r="1" spans="1:13" s="691" customFormat="1" ht="15" customHeight="1">
      <c r="A1" s="2691" t="str">
        <f>HYPERLINK("#负债表审定!A1","返回负债表审定")</f>
        <v>返回负债表审定</v>
      </c>
      <c r="B1" s="2692" t="str">
        <f>HYPERLINK("#负债表原报!A1","返回负债表原报")</f>
        <v>返回负债表原报</v>
      </c>
    </row>
    <row r="2" spans="1:13" s="720" customFormat="1" ht="30" customHeight="1">
      <c r="A2" s="701" t="s">
        <v>1292</v>
      </c>
      <c r="B2" s="701"/>
      <c r="C2" s="701"/>
      <c r="D2" s="701"/>
      <c r="E2" s="701"/>
      <c r="F2" s="701"/>
      <c r="G2" s="701"/>
      <c r="H2" s="701"/>
      <c r="I2" s="701"/>
      <c r="J2" s="701"/>
      <c r="K2" s="701"/>
      <c r="L2" s="701"/>
      <c r="M2" s="701"/>
    </row>
    <row r="3" spans="1:13" s="720" customFormat="1" ht="11.25">
      <c r="A3" s="1639"/>
      <c r="B3" s="960"/>
      <c r="C3" s="1268"/>
      <c r="D3" s="1268"/>
      <c r="E3" s="1268"/>
      <c r="F3" s="1268"/>
      <c r="G3" s="1268"/>
      <c r="H3" s="1268"/>
      <c r="I3" s="1639"/>
      <c r="J3" s="1639"/>
      <c r="K3" s="1639"/>
      <c r="L3" s="1639"/>
      <c r="M3" s="944" t="str">
        <f>"单位："&amp;表头!$C$5</f>
        <v>单位：人民币元</v>
      </c>
    </row>
    <row r="4" spans="1:13" s="1609" customFormat="1" ht="11.25">
      <c r="A4" s="945" t="str">
        <f>"客户："&amp;表头!C3</f>
        <v>客户：</v>
      </c>
      <c r="B4" s="1652"/>
      <c r="C4" s="1268"/>
      <c r="D4" s="1268"/>
      <c r="E4" s="1268"/>
      <c r="F4" s="1268"/>
      <c r="G4" s="948" t="str">
        <f>"编制人员："&amp;表头!$C$6</f>
        <v>编制人员：</v>
      </c>
      <c r="H4" s="1268"/>
      <c r="I4" s="1653"/>
      <c r="J4" s="1653"/>
      <c r="K4" s="1653"/>
      <c r="L4" s="1653" t="s">
        <v>1460</v>
      </c>
      <c r="M4" s="1652" t="s">
        <v>2073</v>
      </c>
    </row>
    <row r="5" spans="1:13" s="1609" customFormat="1" ht="11.25">
      <c r="A5" s="945" t="str">
        <f>"报表截止日："&amp;TEXT(表头!C4,"yyyy-mm-dd")</f>
        <v>报表截止日：2019-12-31</v>
      </c>
      <c r="B5" s="1652"/>
      <c r="C5" s="1268"/>
      <c r="D5" s="1268"/>
      <c r="E5" s="1268"/>
      <c r="F5" s="1268"/>
      <c r="G5" s="948" t="str">
        <f>"会计主管："&amp;表头!$C$7</f>
        <v>会计主管：</v>
      </c>
      <c r="H5" s="1268"/>
      <c r="I5" s="1653"/>
      <c r="J5" s="1653"/>
      <c r="K5" s="1653"/>
      <c r="L5" s="1653" t="s">
        <v>1461</v>
      </c>
      <c r="M5" s="1652"/>
    </row>
    <row r="6" spans="1:13" s="1608" customFormat="1" ht="11.85" customHeight="1" thickBot="1">
      <c r="A6" s="1654"/>
      <c r="B6" s="1654"/>
      <c r="C6" s="1654"/>
      <c r="D6" s="1654"/>
      <c r="E6" s="1654"/>
      <c r="F6" s="1654"/>
      <c r="G6" s="1654"/>
      <c r="H6" s="1654"/>
      <c r="I6" s="1654"/>
      <c r="J6" s="1654"/>
      <c r="K6" s="1654"/>
      <c r="L6" s="1654"/>
      <c r="M6" s="1654"/>
    </row>
    <row r="7" spans="1:13" s="1655" customFormat="1" ht="21" customHeight="1">
      <c r="A7" s="2487" t="s">
        <v>1835</v>
      </c>
      <c r="B7" s="2488" t="s">
        <v>1760</v>
      </c>
      <c r="C7" s="2488" t="s">
        <v>137</v>
      </c>
      <c r="D7" s="2488" t="s">
        <v>1046</v>
      </c>
      <c r="E7" s="2488" t="s">
        <v>1047</v>
      </c>
      <c r="F7" s="2488" t="s">
        <v>1021</v>
      </c>
      <c r="G7" s="2488" t="s">
        <v>1836</v>
      </c>
      <c r="H7" s="2488" t="s">
        <v>1837</v>
      </c>
      <c r="I7" s="2488" t="s">
        <v>972</v>
      </c>
      <c r="J7" s="2488" t="s">
        <v>1048</v>
      </c>
      <c r="K7" s="2488" t="s">
        <v>1049</v>
      </c>
      <c r="L7" s="2488" t="s">
        <v>1019</v>
      </c>
      <c r="M7" s="2489" t="s">
        <v>1838</v>
      </c>
    </row>
    <row r="8" spans="1:13" s="361" customFormat="1" ht="21" customHeight="1">
      <c r="A8" s="2490"/>
      <c r="B8" s="1659"/>
      <c r="C8" s="132"/>
      <c r="D8" s="1163"/>
      <c r="E8" s="1163"/>
      <c r="F8" s="1328">
        <f>C8+D8+E8</f>
        <v>0</v>
      </c>
      <c r="G8" s="132"/>
      <c r="H8" s="132"/>
      <c r="I8" s="1660">
        <f>C8+G8-H8</f>
        <v>0</v>
      </c>
      <c r="J8" s="1163"/>
      <c r="K8" s="1163"/>
      <c r="L8" s="1328">
        <f>I8+J8+K8</f>
        <v>0</v>
      </c>
      <c r="M8" s="2491"/>
    </row>
    <row r="9" spans="1:13" s="361" customFormat="1" ht="21" customHeight="1">
      <c r="A9" s="2490"/>
      <c r="B9" s="1659"/>
      <c r="C9" s="132"/>
      <c r="D9" s="1163"/>
      <c r="E9" s="1163"/>
      <c r="F9" s="1328">
        <f t="shared" ref="F9:F22" si="0">C9+D9+E9</f>
        <v>0</v>
      </c>
      <c r="G9" s="132"/>
      <c r="H9" s="132"/>
      <c r="I9" s="1660">
        <f t="shared" ref="I9:I22" si="1">C9+G9-H9</f>
        <v>0</v>
      </c>
      <c r="J9" s="1163"/>
      <c r="K9" s="1163"/>
      <c r="L9" s="1328">
        <f t="shared" ref="L9:L22" si="2">I9+J9+K9</f>
        <v>0</v>
      </c>
      <c r="M9" s="2491"/>
    </row>
    <row r="10" spans="1:13" s="361" customFormat="1" ht="21" customHeight="1">
      <c r="A10" s="2490"/>
      <c r="B10" s="1659"/>
      <c r="C10" s="132"/>
      <c r="D10" s="1163"/>
      <c r="E10" s="1163"/>
      <c r="F10" s="1328">
        <f t="shared" si="0"/>
        <v>0</v>
      </c>
      <c r="G10" s="132"/>
      <c r="H10" s="132"/>
      <c r="I10" s="1660">
        <f t="shared" si="1"/>
        <v>0</v>
      </c>
      <c r="J10" s="1163"/>
      <c r="K10" s="1163"/>
      <c r="L10" s="1328">
        <f t="shared" si="2"/>
        <v>0</v>
      </c>
      <c r="M10" s="2491"/>
    </row>
    <row r="11" spans="1:13" s="361" customFormat="1" ht="21" customHeight="1">
      <c r="A11" s="2490"/>
      <c r="B11" s="1659"/>
      <c r="C11" s="132"/>
      <c r="D11" s="1163"/>
      <c r="E11" s="1163"/>
      <c r="F11" s="1328">
        <f t="shared" si="0"/>
        <v>0</v>
      </c>
      <c r="G11" s="132"/>
      <c r="H11" s="132"/>
      <c r="I11" s="1660">
        <f t="shared" si="1"/>
        <v>0</v>
      </c>
      <c r="J11" s="1163"/>
      <c r="K11" s="1163"/>
      <c r="L11" s="1328">
        <f t="shared" si="2"/>
        <v>0</v>
      </c>
      <c r="M11" s="2491"/>
    </row>
    <row r="12" spans="1:13" s="361" customFormat="1" ht="21" customHeight="1">
      <c r="A12" s="2490"/>
      <c r="B12" s="1659"/>
      <c r="C12" s="132"/>
      <c r="D12" s="1163"/>
      <c r="E12" s="1163"/>
      <c r="F12" s="1328">
        <f t="shared" si="0"/>
        <v>0</v>
      </c>
      <c r="G12" s="132"/>
      <c r="H12" s="132"/>
      <c r="I12" s="1660">
        <f t="shared" si="1"/>
        <v>0</v>
      </c>
      <c r="J12" s="1163"/>
      <c r="K12" s="1163"/>
      <c r="L12" s="1328">
        <f t="shared" si="2"/>
        <v>0</v>
      </c>
      <c r="M12" s="2491"/>
    </row>
    <row r="13" spans="1:13" s="361" customFormat="1" ht="21" customHeight="1">
      <c r="A13" s="2490"/>
      <c r="B13" s="1659"/>
      <c r="C13" s="132"/>
      <c r="D13" s="1163"/>
      <c r="E13" s="1163"/>
      <c r="F13" s="1328">
        <f t="shared" si="0"/>
        <v>0</v>
      </c>
      <c r="G13" s="132"/>
      <c r="H13" s="132"/>
      <c r="I13" s="1660">
        <f t="shared" si="1"/>
        <v>0</v>
      </c>
      <c r="J13" s="1163"/>
      <c r="K13" s="1163"/>
      <c r="L13" s="1328">
        <f t="shared" si="2"/>
        <v>0</v>
      </c>
      <c r="M13" s="2491"/>
    </row>
    <row r="14" spans="1:13" s="361" customFormat="1" ht="21" customHeight="1">
      <c r="A14" s="2490"/>
      <c r="B14" s="1659"/>
      <c r="C14" s="132"/>
      <c r="D14" s="1163"/>
      <c r="E14" s="1163"/>
      <c r="F14" s="1328">
        <f t="shared" si="0"/>
        <v>0</v>
      </c>
      <c r="G14" s="132"/>
      <c r="H14" s="132"/>
      <c r="I14" s="1660">
        <f t="shared" si="1"/>
        <v>0</v>
      </c>
      <c r="J14" s="1163"/>
      <c r="K14" s="1163"/>
      <c r="L14" s="1328">
        <f t="shared" si="2"/>
        <v>0</v>
      </c>
      <c r="M14" s="2491"/>
    </row>
    <row r="15" spans="1:13" s="361" customFormat="1" ht="21" customHeight="1">
      <c r="A15" s="2490"/>
      <c r="B15" s="1659"/>
      <c r="C15" s="132"/>
      <c r="D15" s="1163"/>
      <c r="E15" s="1163"/>
      <c r="F15" s="1328">
        <f t="shared" si="0"/>
        <v>0</v>
      </c>
      <c r="G15" s="132"/>
      <c r="H15" s="132"/>
      <c r="I15" s="1660">
        <f t="shared" si="1"/>
        <v>0</v>
      </c>
      <c r="J15" s="1163"/>
      <c r="K15" s="1163"/>
      <c r="L15" s="1328">
        <f t="shared" si="2"/>
        <v>0</v>
      </c>
      <c r="M15" s="2491"/>
    </row>
    <row r="16" spans="1:13" s="361" customFormat="1" ht="21" customHeight="1">
      <c r="A16" s="2490"/>
      <c r="B16" s="1659"/>
      <c r="C16" s="132"/>
      <c r="D16" s="1163"/>
      <c r="E16" s="1163"/>
      <c r="F16" s="1328">
        <f t="shared" si="0"/>
        <v>0</v>
      </c>
      <c r="G16" s="132"/>
      <c r="H16" s="132"/>
      <c r="I16" s="1660">
        <f t="shared" si="1"/>
        <v>0</v>
      </c>
      <c r="J16" s="1163"/>
      <c r="K16" s="1163"/>
      <c r="L16" s="1328">
        <f t="shared" si="2"/>
        <v>0</v>
      </c>
      <c r="M16" s="2491"/>
    </row>
    <row r="17" spans="1:13" s="361" customFormat="1" ht="21" customHeight="1">
      <c r="A17" s="2490"/>
      <c r="B17" s="1659"/>
      <c r="C17" s="132"/>
      <c r="D17" s="1163"/>
      <c r="E17" s="1163"/>
      <c r="F17" s="1328">
        <f t="shared" si="0"/>
        <v>0</v>
      </c>
      <c r="G17" s="132"/>
      <c r="H17" s="132"/>
      <c r="I17" s="1660">
        <f t="shared" si="1"/>
        <v>0</v>
      </c>
      <c r="J17" s="1163"/>
      <c r="K17" s="1163"/>
      <c r="L17" s="1328">
        <f t="shared" si="2"/>
        <v>0</v>
      </c>
      <c r="M17" s="2491"/>
    </row>
    <row r="18" spans="1:13" s="361" customFormat="1" ht="21" customHeight="1">
      <c r="A18" s="2490"/>
      <c r="B18" s="1659"/>
      <c r="C18" s="132"/>
      <c r="D18" s="1163"/>
      <c r="E18" s="1163"/>
      <c r="F18" s="1328">
        <f t="shared" si="0"/>
        <v>0</v>
      </c>
      <c r="G18" s="132"/>
      <c r="H18" s="132"/>
      <c r="I18" s="1660">
        <f t="shared" si="1"/>
        <v>0</v>
      </c>
      <c r="J18" s="1163"/>
      <c r="K18" s="1163"/>
      <c r="L18" s="1328">
        <f t="shared" si="2"/>
        <v>0</v>
      </c>
      <c r="M18" s="2491"/>
    </row>
    <row r="19" spans="1:13" s="361" customFormat="1" ht="21" customHeight="1">
      <c r="A19" s="2490"/>
      <c r="B19" s="1659"/>
      <c r="C19" s="132"/>
      <c r="D19" s="1163"/>
      <c r="E19" s="1163"/>
      <c r="F19" s="1328">
        <f t="shared" si="0"/>
        <v>0</v>
      </c>
      <c r="G19" s="132"/>
      <c r="H19" s="132"/>
      <c r="I19" s="1660">
        <f t="shared" si="1"/>
        <v>0</v>
      </c>
      <c r="J19" s="1163"/>
      <c r="K19" s="1163"/>
      <c r="L19" s="1328">
        <f t="shared" si="2"/>
        <v>0</v>
      </c>
      <c r="M19" s="2491"/>
    </row>
    <row r="20" spans="1:13" s="361" customFormat="1" ht="21" customHeight="1">
      <c r="A20" s="2490"/>
      <c r="B20" s="1659"/>
      <c r="C20" s="132"/>
      <c r="D20" s="1163"/>
      <c r="E20" s="1163"/>
      <c r="F20" s="1328">
        <f t="shared" si="0"/>
        <v>0</v>
      </c>
      <c r="G20" s="132"/>
      <c r="H20" s="132"/>
      <c r="I20" s="1660">
        <f t="shared" si="1"/>
        <v>0</v>
      </c>
      <c r="J20" s="1163"/>
      <c r="K20" s="1163"/>
      <c r="L20" s="1328">
        <f t="shared" si="2"/>
        <v>0</v>
      </c>
      <c r="M20" s="2491"/>
    </row>
    <row r="21" spans="1:13" s="361" customFormat="1" ht="21" customHeight="1">
      <c r="A21" s="2490"/>
      <c r="B21" s="1659"/>
      <c r="C21" s="132"/>
      <c r="D21" s="1163"/>
      <c r="E21" s="1163"/>
      <c r="F21" s="1328">
        <f t="shared" si="0"/>
        <v>0</v>
      </c>
      <c r="G21" s="132"/>
      <c r="H21" s="132"/>
      <c r="I21" s="1660">
        <f t="shared" si="1"/>
        <v>0</v>
      </c>
      <c r="J21" s="1163"/>
      <c r="K21" s="1163"/>
      <c r="L21" s="1328">
        <f t="shared" si="2"/>
        <v>0</v>
      </c>
      <c r="M21" s="2491"/>
    </row>
    <row r="22" spans="1:13" s="361" customFormat="1" ht="21" customHeight="1">
      <c r="A22" s="2490"/>
      <c r="B22" s="1659"/>
      <c r="C22" s="132"/>
      <c r="D22" s="1163"/>
      <c r="E22" s="1163"/>
      <c r="F22" s="1328">
        <f t="shared" si="0"/>
        <v>0</v>
      </c>
      <c r="G22" s="132"/>
      <c r="H22" s="132"/>
      <c r="I22" s="1660">
        <f t="shared" si="1"/>
        <v>0</v>
      </c>
      <c r="J22" s="1163"/>
      <c r="K22" s="1163"/>
      <c r="L22" s="1328">
        <f t="shared" si="2"/>
        <v>0</v>
      </c>
      <c r="M22" s="2491"/>
    </row>
    <row r="23" spans="1:13" s="361" customFormat="1" ht="21" hidden="1" customHeight="1">
      <c r="A23" s="2492"/>
      <c r="B23" s="1329"/>
      <c r="C23" s="132"/>
      <c r="D23" s="132"/>
      <c r="E23" s="132"/>
      <c r="F23" s="132"/>
      <c r="G23" s="132"/>
      <c r="H23" s="132"/>
      <c r="I23" s="1660"/>
      <c r="J23" s="1660"/>
      <c r="K23" s="1660"/>
      <c r="L23" s="1660"/>
      <c r="M23" s="2491"/>
    </row>
    <row r="24" spans="1:13" s="361" customFormat="1" ht="21" customHeight="1">
      <c r="A24" s="2493"/>
      <c r="B24" s="177"/>
      <c r="C24" s="28"/>
      <c r="D24" s="28"/>
      <c r="E24" s="28"/>
      <c r="F24" s="28"/>
      <c r="G24" s="28"/>
      <c r="H24" s="28"/>
      <c r="I24" s="1660">
        <f>C24+G24-H24</f>
        <v>0</v>
      </c>
      <c r="J24" s="1660"/>
      <c r="K24" s="1660"/>
      <c r="L24" s="1660"/>
      <c r="M24" s="2494"/>
    </row>
    <row r="25" spans="1:13" s="322" customFormat="1" ht="21" customHeight="1" thickBot="1">
      <c r="A25" s="2495" t="s">
        <v>220</v>
      </c>
      <c r="B25" s="120"/>
      <c r="C25" s="1908">
        <f t="shared" ref="C25:H25" si="3">SUM(C8:C24)</f>
        <v>0</v>
      </c>
      <c r="D25" s="1908">
        <f t="shared" si="3"/>
        <v>0</v>
      </c>
      <c r="E25" s="1908">
        <f t="shared" si="3"/>
        <v>0</v>
      </c>
      <c r="F25" s="1908">
        <f t="shared" si="3"/>
        <v>0</v>
      </c>
      <c r="G25" s="1908">
        <f t="shared" si="3"/>
        <v>0</v>
      </c>
      <c r="H25" s="1908">
        <f t="shared" si="3"/>
        <v>0</v>
      </c>
      <c r="I25" s="1908">
        <f>C25+G25-H25</f>
        <v>0</v>
      </c>
      <c r="J25" s="1908">
        <f>SUM(J8:J24)</f>
        <v>0</v>
      </c>
      <c r="K25" s="1908">
        <f>SUM(K8:K24)</f>
        <v>0</v>
      </c>
      <c r="L25" s="1908">
        <f>SUM(L8:L24)</f>
        <v>0</v>
      </c>
      <c r="M25" s="2496"/>
    </row>
    <row r="26" spans="1:13" ht="8.4499999999999993" customHeight="1">
      <c r="A26" s="96"/>
      <c r="B26" s="96"/>
      <c r="C26" s="96"/>
      <c r="D26" s="96"/>
      <c r="E26" s="96"/>
      <c r="F26" s="96"/>
      <c r="G26" s="96"/>
      <c r="H26" s="96"/>
      <c r="I26" s="96"/>
      <c r="J26" s="96"/>
      <c r="K26" s="96"/>
      <c r="L26" s="96"/>
      <c r="M26" s="96"/>
    </row>
    <row r="27" spans="1:13" ht="15" customHeight="1">
      <c r="A27" s="1221" t="s">
        <v>1839</v>
      </c>
      <c r="B27" s="1602"/>
      <c r="C27" s="1602"/>
      <c r="D27" s="1602"/>
      <c r="E27" s="1602"/>
      <c r="F27" s="96"/>
      <c r="G27" s="96"/>
      <c r="H27" s="106"/>
      <c r="I27" s="96" t="s">
        <v>237</v>
      </c>
      <c r="J27" s="96"/>
      <c r="K27" s="96"/>
      <c r="L27" s="96"/>
      <c r="M27" s="96"/>
    </row>
    <row r="28" spans="1:13" ht="15" customHeight="1">
      <c r="A28" s="1221" t="s">
        <v>1840</v>
      </c>
      <c r="B28" s="1602"/>
      <c r="C28" s="1602"/>
      <c r="D28" s="1602"/>
      <c r="E28" s="1602"/>
      <c r="F28" s="96"/>
      <c r="G28" s="96"/>
      <c r="H28" s="105"/>
      <c r="I28" s="96" t="s">
        <v>238</v>
      </c>
      <c r="J28" s="96"/>
      <c r="K28" s="96"/>
      <c r="L28" s="96"/>
      <c r="M28" s="96"/>
    </row>
    <row r="29" spans="1:13" s="348" customFormat="1" ht="15" customHeight="1">
      <c r="A29" s="1656" t="s">
        <v>1834</v>
      </c>
      <c r="B29" s="1656"/>
      <c r="C29" s="1656"/>
      <c r="D29" s="1656"/>
      <c r="E29" s="1656"/>
    </row>
    <row r="30" spans="1:13" s="348" customFormat="1" ht="15" customHeight="1">
      <c r="A30" s="1657" t="s">
        <v>1841</v>
      </c>
      <c r="B30" s="1656"/>
      <c r="C30" s="1658"/>
      <c r="D30" s="1658"/>
      <c r="E30" s="1658"/>
      <c r="F30" s="349"/>
    </row>
    <row r="31" spans="1:13" s="363" customFormat="1" ht="15" customHeight="1">
      <c r="A31" s="1656" t="s">
        <v>1842</v>
      </c>
      <c r="B31" s="1656"/>
      <c r="C31" s="1656"/>
      <c r="D31" s="1656"/>
      <c r="E31" s="1656"/>
      <c r="F31" s="348"/>
      <c r="G31" s="348"/>
      <c r="H31" s="348"/>
      <c r="I31" s="348"/>
      <c r="J31" s="348"/>
      <c r="K31" s="348"/>
      <c r="L31" s="348"/>
      <c r="M31" s="348"/>
    </row>
    <row r="32" spans="1:13" ht="12" customHeight="1">
      <c r="A32" s="720"/>
      <c r="B32" s="720"/>
      <c r="C32" s="720"/>
      <c r="D32" s="720"/>
      <c r="E32" s="720"/>
    </row>
  </sheetData>
  <sheetProtection formatColumns="0" formatRows="0"/>
  <phoneticPr fontId="5" type="noConversion"/>
  <printOptions horizontalCentered="1"/>
  <pageMargins left="0.31496062992125984" right="0.19685039370078741" top="0.59055118110236227" bottom="0.70866141732283472" header="0.51181102362204722" footer="0.51181102362204722"/>
  <pageSetup paperSize="9" scale="93" fitToHeight="0" orientation="landscape" blackAndWhite="1" verticalDpi="1200" r:id="rId1"/>
  <headerFooter alignWithMargins="0">
    <oddHeader>&amp;R&amp;G</oddHeader>
  </headerFooter>
  <legacyDrawingHF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tabColor rgb="FF7030A0"/>
    <pageSetUpPr fitToPage="1"/>
  </sheetPr>
  <dimension ref="A1:G62"/>
  <sheetViews>
    <sheetView showZeros="0" view="pageBreakPreview" zoomScaleSheetLayoutView="100" workbookViewId="0">
      <selection activeCell="D9" sqref="D9"/>
    </sheetView>
  </sheetViews>
  <sheetFormatPr defaultColWidth="10.28515625" defaultRowHeight="12" customHeight="1"/>
  <cols>
    <col min="1" max="1" width="37.5703125" style="350" customWidth="1"/>
    <col min="2" max="2" width="6.42578125" style="350" customWidth="1"/>
    <col min="3" max="3" width="20.42578125" style="350" customWidth="1"/>
    <col min="4" max="4" width="20.28515625" style="350" customWidth="1"/>
    <col min="5" max="5" width="17.42578125" style="350" customWidth="1"/>
    <col min="6" max="16384" width="10.28515625" style="350"/>
  </cols>
  <sheetData>
    <row r="1" spans="1:5" s="691" customFormat="1" ht="15" customHeight="1">
      <c r="A1" s="2691" t="str">
        <f>HYPERLINK("#负债表审定!A1","返回负债表审定")</f>
        <v>返回负债表审定</v>
      </c>
      <c r="B1" s="2692" t="str">
        <f>HYPERLINK("#负债表原报!A1","返回负债表原报")</f>
        <v>返回负债表原报</v>
      </c>
    </row>
    <row r="2" spans="1:5" s="720" customFormat="1" ht="30" customHeight="1">
      <c r="A2" s="701" t="s">
        <v>1284</v>
      </c>
      <c r="B2" s="701"/>
      <c r="C2" s="701"/>
      <c r="D2" s="701"/>
      <c r="E2" s="701"/>
    </row>
    <row r="3" spans="1:5" s="720" customFormat="1" ht="11.25">
      <c r="A3" s="1639"/>
      <c r="B3" s="1639"/>
      <c r="C3" s="960"/>
      <c r="D3" s="1639"/>
      <c r="E3" s="944" t="str">
        <f>"单位："&amp;表头!$C$5</f>
        <v>单位：人民币元</v>
      </c>
    </row>
    <row r="4" spans="1:5" s="1609" customFormat="1">
      <c r="A4" s="945" t="str">
        <f>"客户："&amp;表头!C3</f>
        <v>客户：</v>
      </c>
      <c r="B4" s="945"/>
      <c r="C4" s="948" t="str">
        <f>"编制人员："&amp;表头!$C$6</f>
        <v>编制人员：</v>
      </c>
      <c r="D4" s="1653" t="s">
        <v>1460</v>
      </c>
      <c r="E4" s="2089" t="s">
        <v>2074</v>
      </c>
    </row>
    <row r="5" spans="1:5" s="1609" customFormat="1" ht="11.25">
      <c r="A5" s="945" t="str">
        <f>"报表截止日："&amp;TEXT(表头!C4,"yyyy-mm-dd")</f>
        <v>报表截止日：2019-12-31</v>
      </c>
      <c r="B5" s="945"/>
      <c r="C5" s="948" t="str">
        <f>"会计主管："&amp;表头!$C$7</f>
        <v>会计主管：</v>
      </c>
      <c r="D5" s="1653" t="s">
        <v>1461</v>
      </c>
      <c r="E5" s="1661"/>
    </row>
    <row r="6" spans="1:5" s="1608" customFormat="1" ht="12.75" customHeight="1" thickBot="1">
      <c r="A6" s="1654"/>
      <c r="B6" s="1654"/>
      <c r="C6" s="1654"/>
      <c r="D6" s="1654"/>
      <c r="E6" s="1654"/>
    </row>
    <row r="7" spans="1:5" s="1655" customFormat="1" ht="20.100000000000001" customHeight="1">
      <c r="A7" s="3064" t="s">
        <v>138</v>
      </c>
      <c r="B7" s="3065"/>
      <c r="C7" s="3065"/>
      <c r="D7" s="2642" t="s">
        <v>729</v>
      </c>
      <c r="E7" s="2643" t="s">
        <v>7</v>
      </c>
    </row>
    <row r="8" spans="1:5" s="361" customFormat="1" ht="20.100000000000001" customHeight="1">
      <c r="A8" s="3066" t="s">
        <v>2531</v>
      </c>
      <c r="B8" s="3067"/>
      <c r="C8" s="3067"/>
      <c r="D8" s="1662"/>
      <c r="E8" s="2497"/>
    </row>
    <row r="9" spans="1:5" s="361" customFormat="1" ht="20.100000000000001" customHeight="1">
      <c r="A9" s="3066" t="s">
        <v>1843</v>
      </c>
      <c r="B9" s="3067"/>
      <c r="C9" s="3067"/>
      <c r="D9" s="1662"/>
      <c r="E9" s="2497"/>
    </row>
    <row r="10" spans="1:5" s="361" customFormat="1" ht="20.100000000000001" customHeight="1">
      <c r="A10" s="3066" t="s">
        <v>1844</v>
      </c>
      <c r="B10" s="3067"/>
      <c r="C10" s="3067"/>
      <c r="D10" s="1662"/>
      <c r="E10" s="2497"/>
    </row>
    <row r="11" spans="1:5" s="361" customFormat="1" ht="20.100000000000001" customHeight="1">
      <c r="A11" s="3066" t="s">
        <v>1285</v>
      </c>
      <c r="B11" s="3067"/>
      <c r="C11" s="3067"/>
      <c r="D11" s="1662"/>
      <c r="E11" s="2497"/>
    </row>
    <row r="12" spans="1:5" s="361" customFormat="1" ht="20.100000000000001" customHeight="1">
      <c r="A12" s="3062" t="s">
        <v>1286</v>
      </c>
      <c r="B12" s="3063"/>
      <c r="C12" s="3063"/>
      <c r="D12" s="1662"/>
      <c r="E12" s="2497"/>
    </row>
    <row r="13" spans="1:5" s="361" customFormat="1" ht="20.100000000000001" customHeight="1">
      <c r="A13" s="3062" t="s">
        <v>1287</v>
      </c>
      <c r="B13" s="3063"/>
      <c r="C13" s="3063"/>
      <c r="D13" s="1662"/>
      <c r="E13" s="2497"/>
    </row>
    <row r="14" spans="1:5" s="361" customFormat="1" ht="20.100000000000001" customHeight="1">
      <c r="A14" s="3062" t="s">
        <v>2528</v>
      </c>
      <c r="B14" s="3063"/>
      <c r="C14" s="3063"/>
      <c r="D14" s="1662"/>
      <c r="E14" s="2497"/>
    </row>
    <row r="15" spans="1:5" s="361" customFormat="1" ht="20.100000000000001" customHeight="1">
      <c r="A15" s="3062" t="s">
        <v>1845</v>
      </c>
      <c r="B15" s="3063"/>
      <c r="C15" s="3063"/>
      <c r="D15" s="1662"/>
      <c r="E15" s="2497"/>
    </row>
    <row r="16" spans="1:5" s="361" customFormat="1" ht="20.100000000000001" customHeight="1">
      <c r="A16" s="3062" t="s">
        <v>1288</v>
      </c>
      <c r="B16" s="3063"/>
      <c r="C16" s="3063"/>
      <c r="D16" s="1662"/>
      <c r="E16" s="2497"/>
    </row>
    <row r="17" spans="1:7" s="361" customFormat="1" ht="20.100000000000001" customHeight="1">
      <c r="A17" s="3062" t="s">
        <v>1289</v>
      </c>
      <c r="B17" s="3063"/>
      <c r="C17" s="3063"/>
      <c r="D17" s="1662"/>
      <c r="E17" s="2497"/>
    </row>
    <row r="18" spans="1:7" s="361" customFormat="1" ht="20.100000000000001" customHeight="1">
      <c r="A18" s="3062" t="s">
        <v>1290</v>
      </c>
      <c r="B18" s="3063"/>
      <c r="C18" s="3063"/>
      <c r="D18" s="1662"/>
      <c r="E18" s="2498"/>
    </row>
    <row r="19" spans="1:7" s="322" customFormat="1" ht="20.100000000000001" customHeight="1">
      <c r="A19" s="3062" t="s">
        <v>1291</v>
      </c>
      <c r="B19" s="3063"/>
      <c r="C19" s="3063"/>
      <c r="D19" s="1662"/>
      <c r="E19" s="2498"/>
    </row>
    <row r="20" spans="1:7" ht="20.100000000000001" customHeight="1">
      <c r="A20" s="3062" t="s">
        <v>1846</v>
      </c>
      <c r="B20" s="3063"/>
      <c r="C20" s="3063"/>
      <c r="D20" s="1663"/>
      <c r="E20" s="2499"/>
    </row>
    <row r="21" spans="1:7" s="348" customFormat="1" ht="20.100000000000001" customHeight="1">
      <c r="A21" s="3062" t="s">
        <v>2530</v>
      </c>
      <c r="B21" s="3063"/>
      <c r="C21" s="3063"/>
      <c r="D21" s="1663"/>
      <c r="E21" s="2499"/>
    </row>
    <row r="22" spans="1:7" s="348" customFormat="1" ht="20.100000000000001" customHeight="1">
      <c r="A22" s="3066" t="s">
        <v>1847</v>
      </c>
      <c r="B22" s="3067"/>
      <c r="C22" s="3067"/>
      <c r="D22" s="1663"/>
      <c r="E22" s="2499"/>
    </row>
    <row r="23" spans="1:7" s="348" customFormat="1" ht="20.100000000000001" customHeight="1">
      <c r="A23" s="3066" t="s">
        <v>1848</v>
      </c>
      <c r="B23" s="3067"/>
      <c r="C23" s="3067"/>
      <c r="D23" s="1663"/>
      <c r="E23" s="2499"/>
    </row>
    <row r="24" spans="1:7" s="348" customFormat="1" ht="20.100000000000001" customHeight="1">
      <c r="A24" s="3066" t="s">
        <v>1849</v>
      </c>
      <c r="B24" s="3067"/>
      <c r="C24" s="3067"/>
      <c r="D24" s="1663"/>
      <c r="E24" s="2499"/>
    </row>
    <row r="25" spans="1:7" s="348" customFormat="1" ht="20.100000000000001" customHeight="1">
      <c r="A25" s="3066" t="s">
        <v>1850</v>
      </c>
      <c r="B25" s="3067"/>
      <c r="C25" s="3067"/>
      <c r="D25" s="1663"/>
      <c r="E25" s="2499"/>
    </row>
    <row r="26" spans="1:7" s="361" customFormat="1" ht="20.100000000000001" customHeight="1">
      <c r="A26" s="3066" t="s">
        <v>2501</v>
      </c>
      <c r="B26" s="3067"/>
      <c r="C26" s="3067"/>
      <c r="D26" s="1662"/>
      <c r="E26" s="2497"/>
      <c r="G26" s="2665"/>
    </row>
    <row r="27" spans="1:7" s="361" customFormat="1" ht="20.100000000000001" customHeight="1">
      <c r="A27" s="3066" t="s">
        <v>2518</v>
      </c>
      <c r="B27" s="3067"/>
      <c r="C27" s="3067"/>
      <c r="D27" s="1662"/>
      <c r="E27" s="2497"/>
    </row>
    <row r="28" spans="1:7" s="361" customFormat="1" ht="20.100000000000001" customHeight="1">
      <c r="A28" s="3066" t="s">
        <v>2519</v>
      </c>
      <c r="B28" s="3067"/>
      <c r="C28" s="3067"/>
      <c r="D28" s="1662"/>
      <c r="E28" s="2497"/>
    </row>
    <row r="29" spans="1:7" s="361" customFormat="1" ht="20.100000000000001" customHeight="1">
      <c r="A29" s="3066" t="s">
        <v>2520</v>
      </c>
      <c r="B29" s="3067"/>
      <c r="C29" s="3067"/>
      <c r="D29" s="1662"/>
      <c r="E29" s="2497"/>
    </row>
    <row r="30" spans="1:7" s="361" customFormat="1" ht="20.100000000000001" customHeight="1">
      <c r="A30" s="3066" t="s">
        <v>2521</v>
      </c>
      <c r="B30" s="3067"/>
      <c r="C30" s="3067"/>
      <c r="D30" s="1662"/>
      <c r="E30" s="2497"/>
    </row>
    <row r="31" spans="1:7" s="361" customFormat="1" ht="20.100000000000001" customHeight="1">
      <c r="A31" s="3066" t="s">
        <v>2502</v>
      </c>
      <c r="B31" s="3067"/>
      <c r="C31" s="3067"/>
      <c r="D31" s="1662"/>
      <c r="E31" s="2497"/>
      <c r="G31" s="2665"/>
    </row>
    <row r="32" spans="1:7" s="361" customFormat="1" ht="20.100000000000001" customHeight="1">
      <c r="A32" s="3066" t="s">
        <v>2510</v>
      </c>
      <c r="B32" s="3067"/>
      <c r="C32" s="3067"/>
      <c r="D32" s="1662"/>
      <c r="E32" s="2497"/>
    </row>
    <row r="33" spans="1:7" s="361" customFormat="1" ht="20.100000000000001" customHeight="1">
      <c r="A33" s="3066" t="s">
        <v>2511</v>
      </c>
      <c r="B33" s="3067"/>
      <c r="C33" s="3067"/>
      <c r="D33" s="1662"/>
      <c r="E33" s="2497"/>
    </row>
    <row r="34" spans="1:7" s="361" customFormat="1" ht="20.100000000000001" customHeight="1">
      <c r="A34" s="3066" t="s">
        <v>2522</v>
      </c>
      <c r="B34" s="3067"/>
      <c r="C34" s="3067"/>
      <c r="D34" s="1662"/>
      <c r="E34" s="2497"/>
    </row>
    <row r="35" spans="1:7" s="361" customFormat="1" ht="20.100000000000001" customHeight="1">
      <c r="A35" s="3066" t="s">
        <v>2512</v>
      </c>
      <c r="B35" s="3067"/>
      <c r="C35" s="3067"/>
      <c r="D35" s="1662"/>
      <c r="E35" s="2497"/>
    </row>
    <row r="36" spans="1:7" s="361" customFormat="1" ht="20.100000000000001" customHeight="1">
      <c r="A36" s="3066" t="s">
        <v>2503</v>
      </c>
      <c r="B36" s="3067"/>
      <c r="C36" s="3067"/>
      <c r="D36" s="1662"/>
      <c r="E36" s="2497"/>
    </row>
    <row r="37" spans="1:7" s="361" customFormat="1" ht="20.100000000000001" customHeight="1">
      <c r="A37" s="3066" t="s">
        <v>2504</v>
      </c>
      <c r="B37" s="3067"/>
      <c r="C37" s="3067"/>
      <c r="D37" s="1662"/>
      <c r="E37" s="2497"/>
      <c r="G37" s="2665"/>
    </row>
    <row r="38" spans="1:7" s="361" customFormat="1" ht="20.100000000000001" customHeight="1">
      <c r="A38" s="3066" t="s">
        <v>2513</v>
      </c>
      <c r="B38" s="3067"/>
      <c r="C38" s="3067"/>
      <c r="D38" s="1662"/>
      <c r="E38" s="2497"/>
    </row>
    <row r="39" spans="1:7" s="361" customFormat="1" ht="20.100000000000001" customHeight="1">
      <c r="A39" s="3066" t="s">
        <v>2514</v>
      </c>
      <c r="B39" s="3067"/>
      <c r="C39" s="3067"/>
      <c r="D39" s="1662"/>
      <c r="E39" s="2497"/>
    </row>
    <row r="40" spans="1:7" s="361" customFormat="1" ht="20.100000000000001" customHeight="1">
      <c r="A40" s="3066" t="s">
        <v>2515</v>
      </c>
      <c r="B40" s="3067"/>
      <c r="C40" s="3067"/>
      <c r="D40" s="1662"/>
      <c r="E40" s="2497"/>
    </row>
    <row r="41" spans="1:7" s="361" customFormat="1" ht="20.100000000000001" customHeight="1">
      <c r="A41" s="3066" t="s">
        <v>2516</v>
      </c>
      <c r="B41" s="3067"/>
      <c r="C41" s="3067"/>
      <c r="D41" s="1662"/>
      <c r="E41" s="2497"/>
    </row>
    <row r="42" spans="1:7" s="361" customFormat="1" ht="20.100000000000001" customHeight="1">
      <c r="A42" s="3066" t="s">
        <v>2505</v>
      </c>
      <c r="B42" s="3067"/>
      <c r="C42" s="3067"/>
      <c r="D42" s="1662"/>
      <c r="E42" s="2497"/>
      <c r="G42" s="2665"/>
    </row>
    <row r="43" spans="1:7" s="361" customFormat="1" ht="20.100000000000001" customHeight="1">
      <c r="A43" s="3066" t="s">
        <v>2523</v>
      </c>
      <c r="B43" s="3067"/>
      <c r="C43" s="3067"/>
      <c r="D43" s="1662"/>
      <c r="E43" s="2497"/>
    </row>
    <row r="44" spans="1:7" s="361" customFormat="1" ht="20.100000000000001" customHeight="1">
      <c r="A44" s="3066" t="s">
        <v>2524</v>
      </c>
      <c r="B44" s="3067"/>
      <c r="C44" s="3067"/>
      <c r="D44" s="1662"/>
      <c r="E44" s="2497"/>
    </row>
    <row r="45" spans="1:7" s="361" customFormat="1" ht="20.100000000000001" customHeight="1">
      <c r="A45" s="3066" t="s">
        <v>2525</v>
      </c>
      <c r="B45" s="3067"/>
      <c r="C45" s="3067"/>
      <c r="D45" s="1662"/>
      <c r="E45" s="2497"/>
    </row>
    <row r="46" spans="1:7" s="361" customFormat="1" ht="20.100000000000001" customHeight="1">
      <c r="A46" s="3066" t="s">
        <v>2526</v>
      </c>
      <c r="B46" s="3067"/>
      <c r="C46" s="3067"/>
      <c r="D46" s="1662"/>
      <c r="E46" s="2497"/>
    </row>
    <row r="47" spans="1:7" s="361" customFormat="1" ht="20.100000000000001" customHeight="1">
      <c r="A47" s="3066" t="s">
        <v>2506</v>
      </c>
      <c r="B47" s="3067"/>
      <c r="C47" s="3067"/>
      <c r="D47" s="1662"/>
      <c r="E47" s="2497"/>
    </row>
    <row r="48" spans="1:7" s="361" customFormat="1" ht="20.100000000000001" customHeight="1">
      <c r="A48" s="3066" t="s">
        <v>2527</v>
      </c>
      <c r="B48" s="3067"/>
      <c r="C48" s="3067"/>
      <c r="D48" s="1662"/>
      <c r="E48" s="2497"/>
    </row>
    <row r="49" spans="1:5" s="361" customFormat="1" ht="20.100000000000001" customHeight="1">
      <c r="A49" s="3066" t="s">
        <v>2517</v>
      </c>
      <c r="B49" s="3067"/>
      <c r="C49" s="3067"/>
      <c r="D49" s="1662"/>
      <c r="E49" s="2497"/>
    </row>
    <row r="50" spans="1:5" s="361" customFormat="1" ht="20.100000000000001" customHeight="1">
      <c r="A50" s="3066" t="s">
        <v>1849</v>
      </c>
      <c r="B50" s="3067"/>
      <c r="C50" s="3067"/>
      <c r="D50" s="1662"/>
      <c r="E50" s="2497"/>
    </row>
    <row r="51" spans="1:5" s="361" customFormat="1" ht="20.100000000000001" customHeight="1">
      <c r="A51" s="3066" t="s">
        <v>1850</v>
      </c>
      <c r="B51" s="3067"/>
      <c r="C51" s="3067"/>
      <c r="D51" s="1662"/>
      <c r="E51" s="2497"/>
    </row>
    <row r="52" spans="1:5" s="361" customFormat="1" ht="20.100000000000001" customHeight="1">
      <c r="A52" s="3066" t="s">
        <v>2507</v>
      </c>
      <c r="B52" s="3067"/>
      <c r="C52" s="3067"/>
      <c r="D52" s="1662"/>
      <c r="E52" s="2497"/>
    </row>
    <row r="53" spans="1:5" s="361" customFormat="1" ht="20.100000000000001" customHeight="1">
      <c r="A53" s="3066" t="s">
        <v>2532</v>
      </c>
      <c r="B53" s="3067"/>
      <c r="C53" s="3067"/>
      <c r="D53" s="1662"/>
      <c r="E53" s="2497"/>
    </row>
    <row r="54" spans="1:5" s="361" customFormat="1" ht="20.100000000000001" customHeight="1">
      <c r="A54" s="3066" t="s">
        <v>2533</v>
      </c>
      <c r="B54" s="3067"/>
      <c r="C54" s="3067"/>
      <c r="D54" s="1662"/>
      <c r="E54" s="2497"/>
    </row>
    <row r="55" spans="1:5" s="361" customFormat="1" ht="20.100000000000001" customHeight="1">
      <c r="A55" s="3066" t="s">
        <v>1849</v>
      </c>
      <c r="B55" s="3067"/>
      <c r="C55" s="3067"/>
      <c r="D55" s="1662"/>
      <c r="E55" s="2497"/>
    </row>
    <row r="56" spans="1:5" s="361" customFormat="1" ht="20.100000000000001" customHeight="1">
      <c r="A56" s="3066" t="s">
        <v>2535</v>
      </c>
      <c r="B56" s="3067"/>
      <c r="C56" s="3067"/>
      <c r="D56" s="1662"/>
      <c r="E56" s="2497"/>
    </row>
    <row r="57" spans="1:5" s="361" customFormat="1" ht="20.100000000000001" customHeight="1">
      <c r="A57" s="3066" t="s">
        <v>2534</v>
      </c>
      <c r="B57" s="3067"/>
      <c r="C57" s="3067"/>
      <c r="D57" s="1662"/>
      <c r="E57" s="2497"/>
    </row>
    <row r="58" spans="1:5" s="361" customFormat="1" ht="20.100000000000001" customHeight="1">
      <c r="A58" s="3066" t="s">
        <v>2508</v>
      </c>
      <c r="B58" s="3067"/>
      <c r="C58" s="3067"/>
      <c r="D58" s="1662"/>
      <c r="E58" s="2497"/>
    </row>
    <row r="59" spans="1:5" s="348" customFormat="1" ht="20.100000000000001" customHeight="1">
      <c r="A59" s="3066" t="s">
        <v>1847</v>
      </c>
      <c r="B59" s="3067"/>
      <c r="C59" s="3067"/>
      <c r="D59" s="1663"/>
      <c r="E59" s="2499"/>
    </row>
    <row r="60" spans="1:5" s="348" customFormat="1" ht="20.100000000000001" customHeight="1">
      <c r="A60" s="3066" t="s">
        <v>2509</v>
      </c>
      <c r="B60" s="3067"/>
      <c r="C60" s="3067"/>
      <c r="D60" s="1663"/>
      <c r="E60" s="2499"/>
    </row>
    <row r="61" spans="1:5" s="348" customFormat="1" ht="20.100000000000001" customHeight="1">
      <c r="A61" s="3066" t="s">
        <v>1849</v>
      </c>
      <c r="B61" s="3067"/>
      <c r="C61" s="3067"/>
      <c r="D61" s="1663"/>
      <c r="E61" s="2499"/>
    </row>
    <row r="62" spans="1:5" s="348" customFormat="1" ht="20.100000000000001" customHeight="1" thickBot="1">
      <c r="A62" s="3068" t="s">
        <v>1850</v>
      </c>
      <c r="B62" s="3069"/>
      <c r="C62" s="3069"/>
      <c r="D62" s="2500"/>
      <c r="E62" s="2501"/>
    </row>
  </sheetData>
  <sheetProtection formatColumns="0" formatRows="0"/>
  <mergeCells count="56">
    <mergeCell ref="A54:C54"/>
    <mergeCell ref="A48:C48"/>
    <mergeCell ref="A49:C49"/>
    <mergeCell ref="A59:C59"/>
    <mergeCell ref="A60:C60"/>
    <mergeCell ref="A56:C56"/>
    <mergeCell ref="A61:C61"/>
    <mergeCell ref="A62:C62"/>
    <mergeCell ref="A32:C32"/>
    <mergeCell ref="A55:C55"/>
    <mergeCell ref="A57:C57"/>
    <mergeCell ref="A50:C50"/>
    <mergeCell ref="A51:C51"/>
    <mergeCell ref="A52:C52"/>
    <mergeCell ref="A53:C53"/>
    <mergeCell ref="A58:C58"/>
    <mergeCell ref="A43:C43"/>
    <mergeCell ref="A44:C44"/>
    <mergeCell ref="A45:C45"/>
    <mergeCell ref="A46:C46"/>
    <mergeCell ref="A47:C47"/>
    <mergeCell ref="A38:C38"/>
    <mergeCell ref="A39:C39"/>
    <mergeCell ref="A40:C40"/>
    <mergeCell ref="A41:C41"/>
    <mergeCell ref="A42:C42"/>
    <mergeCell ref="A37:C37"/>
    <mergeCell ref="A31:C31"/>
    <mergeCell ref="A33:C33"/>
    <mergeCell ref="A34:C34"/>
    <mergeCell ref="A35:C35"/>
    <mergeCell ref="A36:C36"/>
    <mergeCell ref="A26:C26"/>
    <mergeCell ref="A27:C27"/>
    <mergeCell ref="A28:C28"/>
    <mergeCell ref="A29:C29"/>
    <mergeCell ref="A30:C30"/>
    <mergeCell ref="A22:C22"/>
    <mergeCell ref="A23:C23"/>
    <mergeCell ref="A24:C24"/>
    <mergeCell ref="A25:C25"/>
    <mergeCell ref="A16:C16"/>
    <mergeCell ref="A17:C17"/>
    <mergeCell ref="A18:C18"/>
    <mergeCell ref="A19:C19"/>
    <mergeCell ref="A20:C20"/>
    <mergeCell ref="A21:C21"/>
    <mergeCell ref="A15:C15"/>
    <mergeCell ref="A7:C7"/>
    <mergeCell ref="A8:C8"/>
    <mergeCell ref="A9:C9"/>
    <mergeCell ref="A10:C10"/>
    <mergeCell ref="A11:C11"/>
    <mergeCell ref="A12:C12"/>
    <mergeCell ref="A13:C13"/>
    <mergeCell ref="A14:C14"/>
  </mergeCells>
  <phoneticPr fontId="9" type="noConversion"/>
  <printOptions horizontalCentered="1"/>
  <pageMargins left="0.31496062992125984" right="0.19685039370078741" top="0.59055118110236227" bottom="0.70866141732283472" header="0.51181102362204722" footer="0.51181102362204722"/>
  <pageSetup paperSize="9" fitToHeight="0" orientation="portrait" blackAndWhite="1" verticalDpi="1200" r:id="rId1"/>
  <headerFooter alignWithMargins="0">
    <oddHeader>&amp;R&amp;G</oddHeader>
  </headerFooter>
  <legacyDrawingHF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tabColor rgb="FF7030A0"/>
    <pageSetUpPr fitToPage="1"/>
  </sheetPr>
  <dimension ref="A1:AG31"/>
  <sheetViews>
    <sheetView showZeros="0" view="pageBreakPreview" zoomScaleSheetLayoutView="100" workbookViewId="0">
      <pane xSplit="3" ySplit="8" topLeftCell="I9" activePane="bottomRight" state="frozen"/>
      <selection activeCell="I9" sqref="I9"/>
      <selection pane="topRight" activeCell="I9" sqref="I9"/>
      <selection pane="bottomLeft" activeCell="I9" sqref="I9"/>
      <selection pane="bottomRight" activeCell="A7" sqref="A7:X27"/>
    </sheetView>
  </sheetViews>
  <sheetFormatPr defaultColWidth="9.140625" defaultRowHeight="12" customHeight="1"/>
  <cols>
    <col min="1" max="1" width="5.7109375" style="311" customWidth="1"/>
    <col min="2" max="2" width="20.7109375" style="311" customWidth="1"/>
    <col min="3" max="7" width="10.5703125" style="311" customWidth="1"/>
    <col min="8" max="8" width="10.5703125" style="223" customWidth="1"/>
    <col min="9" max="17" width="10.5703125" style="311" customWidth="1"/>
    <col min="18" max="18" width="10.5703125" style="223" customWidth="1"/>
    <col min="19" max="22" width="10.5703125" style="311" customWidth="1"/>
    <col min="23" max="23" width="13.28515625" style="311" customWidth="1"/>
    <col min="24" max="24" width="15.85546875" style="311" customWidth="1"/>
    <col min="25" max="25" width="9.140625" style="311"/>
    <col min="26" max="28" width="9.140625" style="223"/>
    <col min="29" max="29" width="9.140625" style="311"/>
    <col min="30" max="32" width="14.85546875" style="311" bestFit="1" customWidth="1"/>
    <col min="33" max="16384" width="9.140625" style="311"/>
  </cols>
  <sheetData>
    <row r="1" spans="1:33" s="671" customFormat="1" ht="15" customHeight="1">
      <c r="A1" s="2691" t="str">
        <f>HYPERLINK("#负债表审定!A1","返回负债表审定")</f>
        <v>返回负债表审定</v>
      </c>
      <c r="B1" s="2692" t="str">
        <f>HYPERLINK("#负债表原报!A1","返回负债表原报")</f>
        <v>返回负债表原报</v>
      </c>
      <c r="H1" s="629"/>
      <c r="R1" s="629"/>
    </row>
    <row r="2" spans="1:33" s="707" customFormat="1" ht="30" customHeight="1">
      <c r="A2" s="2859" t="s">
        <v>1283</v>
      </c>
      <c r="B2" s="2859"/>
      <c r="C2" s="2859"/>
      <c r="D2" s="2859"/>
      <c r="E2" s="2859"/>
      <c r="F2" s="2859"/>
      <c r="G2" s="2859"/>
      <c r="H2" s="2859"/>
      <c r="I2" s="2859"/>
      <c r="J2" s="2859"/>
      <c r="K2" s="2859"/>
      <c r="L2" s="2859"/>
      <c r="M2" s="2859"/>
      <c r="N2" s="2859"/>
      <c r="O2" s="2859"/>
      <c r="P2" s="2859"/>
      <c r="Q2" s="2859"/>
      <c r="R2" s="2859"/>
      <c r="S2" s="2859"/>
      <c r="T2" s="2859"/>
      <c r="U2" s="2859"/>
      <c r="V2" s="2859"/>
      <c r="W2" s="2859"/>
      <c r="X2" s="2859"/>
    </row>
    <row r="3" spans="1:33" s="962" customFormat="1" ht="11.25">
      <c r="A3" s="946"/>
      <c r="B3" s="946"/>
      <c r="C3" s="946"/>
      <c r="D3" s="946"/>
      <c r="E3" s="946"/>
      <c r="F3" s="946"/>
      <c r="G3" s="946"/>
      <c r="H3" s="946"/>
      <c r="I3" s="946"/>
      <c r="J3" s="946"/>
      <c r="K3" s="946"/>
      <c r="L3" s="946"/>
      <c r="M3" s="946"/>
      <c r="N3" s="1268"/>
      <c r="O3" s="1268"/>
      <c r="P3" s="1268"/>
      <c r="Q3" s="1268"/>
      <c r="R3" s="1268"/>
      <c r="S3" s="1268"/>
      <c r="T3" s="1268"/>
      <c r="U3" s="1220"/>
      <c r="V3" s="970"/>
      <c r="W3" s="970"/>
      <c r="X3" s="944" t="str">
        <f>"单位："&amp;表头!$C$5</f>
        <v>单位：人民币元</v>
      </c>
    </row>
    <row r="4" spans="1:33" s="951" customFormat="1">
      <c r="A4" s="945" t="str">
        <f>"客户："&amp;表头!C3</f>
        <v>客户：</v>
      </c>
      <c r="B4" s="946"/>
      <c r="C4" s="946"/>
      <c r="D4" s="946"/>
      <c r="E4" s="946"/>
      <c r="F4" s="946"/>
      <c r="G4" s="946"/>
      <c r="H4" s="1220"/>
      <c r="I4" s="1220"/>
      <c r="J4" s="1220"/>
      <c r="K4" s="1220"/>
      <c r="L4" s="948" t="str">
        <f>"编制人员："&amp;表头!$C$6</f>
        <v>编制人员：</v>
      </c>
      <c r="M4" s="1220"/>
      <c r="N4" s="1268"/>
      <c r="O4" s="1268"/>
      <c r="P4" s="1268"/>
      <c r="Q4" s="1268"/>
      <c r="R4" s="948"/>
      <c r="S4" s="1268"/>
      <c r="T4" s="1268"/>
      <c r="U4" s="950"/>
      <c r="V4" s="950"/>
      <c r="W4" s="950" t="s">
        <v>1460</v>
      </c>
      <c r="X4" s="11" t="s">
        <v>127</v>
      </c>
    </row>
    <row r="5" spans="1:33" s="951" customFormat="1" ht="11.25">
      <c r="A5" s="945" t="str">
        <f>"报表截止日："&amp;TEXT(表头!C4,"yyyy-mm-dd")</f>
        <v>报表截止日：2019-12-31</v>
      </c>
      <c r="B5" s="946"/>
      <c r="C5" s="946"/>
      <c r="D5" s="946"/>
      <c r="E5" s="946"/>
      <c r="F5" s="946"/>
      <c r="G5" s="946"/>
      <c r="H5" s="1220"/>
      <c r="I5" s="1220"/>
      <c r="J5" s="1220"/>
      <c r="K5" s="1220"/>
      <c r="L5" s="948" t="str">
        <f>"会计主管："&amp;表头!$C$7</f>
        <v>会计主管：</v>
      </c>
      <c r="M5" s="1220"/>
      <c r="N5" s="1268"/>
      <c r="O5" s="1268"/>
      <c r="P5" s="1268"/>
      <c r="Q5" s="1268"/>
      <c r="R5" s="948"/>
      <c r="S5" s="1268"/>
      <c r="T5" s="1268"/>
      <c r="U5" s="950"/>
      <c r="V5" s="950"/>
      <c r="W5" s="950" t="s">
        <v>1461</v>
      </c>
      <c r="X5" s="950"/>
    </row>
    <row r="6" spans="1:33" s="951" customFormat="1" ht="12.75" customHeight="1" thickBot="1">
      <c r="A6" s="1301"/>
      <c r="B6" s="1301"/>
      <c r="C6" s="1301"/>
      <c r="D6" s="1301"/>
      <c r="E6" s="1301"/>
      <c r="F6" s="1301"/>
      <c r="G6" s="1301"/>
      <c r="H6" s="1301"/>
      <c r="I6" s="1301"/>
      <c r="J6" s="1301"/>
      <c r="K6" s="1301"/>
      <c r="L6" s="1301"/>
      <c r="M6" s="1301"/>
      <c r="N6" s="1268"/>
      <c r="O6" s="1268"/>
      <c r="P6" s="1268"/>
      <c r="Q6" s="1268"/>
      <c r="R6" s="1268"/>
      <c r="S6" s="1268"/>
      <c r="T6" s="1268"/>
      <c r="U6" s="1301"/>
      <c r="V6" s="1301"/>
      <c r="W6" s="1301"/>
      <c r="X6" s="1301"/>
    </row>
    <row r="7" spans="1:33" s="1664" customFormat="1" ht="11.45" customHeight="1">
      <c r="A7" s="2822" t="s">
        <v>183</v>
      </c>
      <c r="B7" s="2824" t="s">
        <v>1595</v>
      </c>
      <c r="C7" s="2824" t="s">
        <v>1798</v>
      </c>
      <c r="D7" s="2824" t="s">
        <v>1297</v>
      </c>
      <c r="E7" s="2824" t="s">
        <v>2288</v>
      </c>
      <c r="F7" s="2824" t="s">
        <v>829</v>
      </c>
      <c r="G7" s="2824"/>
      <c r="H7" s="2824" t="s">
        <v>955</v>
      </c>
      <c r="I7" s="2919" t="s">
        <v>833</v>
      </c>
      <c r="J7" s="2919"/>
      <c r="K7" s="2919"/>
      <c r="L7" s="2919"/>
      <c r="M7" s="2824" t="s">
        <v>1167</v>
      </c>
      <c r="N7" s="2824" t="s">
        <v>1168</v>
      </c>
      <c r="O7" s="2824" t="s">
        <v>2296</v>
      </c>
      <c r="P7" s="2824" t="s">
        <v>827</v>
      </c>
      <c r="Q7" s="2824"/>
      <c r="R7" s="2824" t="s">
        <v>2064</v>
      </c>
      <c r="S7" s="2919" t="s">
        <v>834</v>
      </c>
      <c r="T7" s="2919"/>
      <c r="U7" s="2919"/>
      <c r="V7" s="2919"/>
      <c r="W7" s="2824" t="s">
        <v>2260</v>
      </c>
      <c r="X7" s="3070" t="s">
        <v>126</v>
      </c>
      <c r="Z7" s="616" t="s">
        <v>2199</v>
      </c>
      <c r="AA7" s="616"/>
      <c r="AB7" s="616"/>
    </row>
    <row r="8" spans="1:33" s="1664" customFormat="1">
      <c r="A8" s="2823"/>
      <c r="B8" s="2825"/>
      <c r="C8" s="2825"/>
      <c r="D8" s="2825"/>
      <c r="E8" s="2825"/>
      <c r="F8" s="2101" t="s">
        <v>826</v>
      </c>
      <c r="G8" s="2101" t="s">
        <v>825</v>
      </c>
      <c r="H8" s="2825"/>
      <c r="I8" s="2112" t="s">
        <v>831</v>
      </c>
      <c r="J8" s="2112" t="s">
        <v>12</v>
      </c>
      <c r="K8" s="2112" t="s">
        <v>11</v>
      </c>
      <c r="L8" s="2112" t="s">
        <v>832</v>
      </c>
      <c r="M8" s="2825"/>
      <c r="N8" s="2825"/>
      <c r="O8" s="2825"/>
      <c r="P8" s="2101" t="s">
        <v>826</v>
      </c>
      <c r="Q8" s="2101" t="s">
        <v>825</v>
      </c>
      <c r="R8" s="2825"/>
      <c r="S8" s="2112" t="s">
        <v>831</v>
      </c>
      <c r="T8" s="2112" t="s">
        <v>12</v>
      </c>
      <c r="U8" s="2112" t="s">
        <v>11</v>
      </c>
      <c r="V8" s="2112" t="s">
        <v>832</v>
      </c>
      <c r="W8" s="2825"/>
      <c r="X8" s="3071"/>
      <c r="Y8" s="517" t="s">
        <v>2194</v>
      </c>
      <c r="Z8" s="661" t="s">
        <v>12</v>
      </c>
      <c r="AA8" s="661" t="s">
        <v>11</v>
      </c>
      <c r="AB8" s="661" t="s">
        <v>2623</v>
      </c>
      <c r="AD8" s="616" t="s">
        <v>2634</v>
      </c>
      <c r="AE8" s="616" t="s">
        <v>2635</v>
      </c>
      <c r="AF8" s="616" t="s">
        <v>2626</v>
      </c>
      <c r="AG8" s="616" t="s">
        <v>2636</v>
      </c>
    </row>
    <row r="9" spans="1:33" ht="15" customHeight="1">
      <c r="A9" s="2502">
        <v>1</v>
      </c>
      <c r="B9" s="728"/>
      <c r="C9" s="728"/>
      <c r="D9" s="1224"/>
      <c r="E9" s="1275"/>
      <c r="F9" s="1279">
        <f>IF(E9&gt;0,0,-E9)</f>
        <v>0</v>
      </c>
      <c r="G9" s="1276"/>
      <c r="H9" s="1279">
        <f>SUM(E9:G9)</f>
        <v>0</v>
      </c>
      <c r="I9" s="1278"/>
      <c r="J9" s="1278"/>
      <c r="K9" s="1278"/>
      <c r="L9" s="1278"/>
      <c r="M9" s="1278"/>
      <c r="N9" s="1278"/>
      <c r="O9" s="1279">
        <f>E9+N9-M9</f>
        <v>0</v>
      </c>
      <c r="P9" s="1279">
        <f>IF(O9&gt;0,0,-O9)</f>
        <v>0</v>
      </c>
      <c r="Q9" s="1280"/>
      <c r="R9" s="1279">
        <f>SUM(O9:Q9)</f>
        <v>0</v>
      </c>
      <c r="S9" s="1278"/>
      <c r="T9" s="1278"/>
      <c r="U9" s="1278"/>
      <c r="V9" s="1278"/>
      <c r="W9" s="1278"/>
      <c r="X9" s="2465"/>
      <c r="Y9" s="224">
        <f>SUM(S9:V9)-R9</f>
        <v>0</v>
      </c>
      <c r="Z9" s="602" t="b">
        <f>IF(T9&lt;=I9,TRUE,FALSE)</f>
        <v>1</v>
      </c>
      <c r="AA9" s="602" t="b">
        <f t="shared" ref="AA9" si="0">IF(U9&lt;=J9,TRUE,FALSE)</f>
        <v>1</v>
      </c>
      <c r="AB9" s="602" t="b">
        <f>IF(V9&lt;=K9+L9,TRUE,FALSE)</f>
        <v>1</v>
      </c>
      <c r="AD9" s="2723">
        <f>E9-I9-J9-K9-L9</f>
        <v>0</v>
      </c>
      <c r="AE9" s="2723">
        <f>H9-I9-J9-K9-L9</f>
        <v>0</v>
      </c>
      <c r="AF9" s="2723">
        <f>O9-S9-T9-U9-V9</f>
        <v>0</v>
      </c>
      <c r="AG9" s="2723">
        <f>R9-S9-T9-U9-V9</f>
        <v>0</v>
      </c>
    </row>
    <row r="10" spans="1:33" ht="15" customHeight="1">
      <c r="A10" s="2502">
        <v>2</v>
      </c>
      <c r="B10" s="728"/>
      <c r="C10" s="728"/>
      <c r="D10" s="1224"/>
      <c r="E10" s="1275"/>
      <c r="F10" s="1279">
        <f t="shared" ref="F10:F25" si="1">IF(E10&gt;0,0,-E10)</f>
        <v>0</v>
      </c>
      <c r="G10" s="1276"/>
      <c r="H10" s="1279">
        <f>SUM(E10:G10)</f>
        <v>0</v>
      </c>
      <c r="I10" s="1278"/>
      <c r="J10" s="1278"/>
      <c r="K10" s="1278"/>
      <c r="L10" s="1278"/>
      <c r="M10" s="1278"/>
      <c r="N10" s="1278"/>
      <c r="O10" s="1279">
        <f>E10+N10-M10</f>
        <v>0</v>
      </c>
      <c r="P10" s="1279">
        <f t="shared" ref="P10:P25" si="2">IF(O10&gt;0,0,-O10)</f>
        <v>0</v>
      </c>
      <c r="Q10" s="1280"/>
      <c r="R10" s="1279">
        <f>SUM(O10:Q10)</f>
        <v>0</v>
      </c>
      <c r="S10" s="1278"/>
      <c r="T10" s="1278"/>
      <c r="U10" s="1278"/>
      <c r="V10" s="1278"/>
      <c r="W10" s="1278"/>
      <c r="X10" s="2465"/>
      <c r="Y10" s="224">
        <f t="shared" ref="Y10:Y25" si="3">SUM(S10:V10)-R10</f>
        <v>0</v>
      </c>
      <c r="Z10" s="602" t="b">
        <f t="shared" ref="Z10:Z25" si="4">IF(T10&lt;=I10,TRUE,FALSE)</f>
        <v>1</v>
      </c>
      <c r="AA10" s="602" t="b">
        <f t="shared" ref="AA10:AA25" si="5">IF(U10&lt;=J10,TRUE,FALSE)</f>
        <v>1</v>
      </c>
      <c r="AB10" s="602" t="b">
        <f t="shared" ref="AB10:AB25" si="6">IF(V10&lt;=K10+L10,TRUE,FALSE)</f>
        <v>1</v>
      </c>
      <c r="AD10" s="2723">
        <f t="shared" ref="AD10:AD27" si="7">E10-I10-J10-K10-L10</f>
        <v>0</v>
      </c>
      <c r="AE10" s="2723">
        <f t="shared" ref="AE10:AE27" si="8">H10-I10-J10-K10-L10</f>
        <v>0</v>
      </c>
      <c r="AF10" s="2723">
        <f t="shared" ref="AF10:AF27" si="9">O10-S10-T10-U10-V10</f>
        <v>0</v>
      </c>
      <c r="AG10" s="2723">
        <f t="shared" ref="AG10:AG27" si="10">R10-S10-T10-U10-V10</f>
        <v>0</v>
      </c>
    </row>
    <row r="11" spans="1:33" ht="15" customHeight="1">
      <c r="A11" s="2502">
        <v>3</v>
      </c>
      <c r="B11" s="728"/>
      <c r="C11" s="728"/>
      <c r="D11" s="1224"/>
      <c r="E11" s="1275"/>
      <c r="F11" s="1279">
        <f t="shared" si="1"/>
        <v>0</v>
      </c>
      <c r="G11" s="1276"/>
      <c r="H11" s="1279">
        <f>SUM(E11:G11)</f>
        <v>0</v>
      </c>
      <c r="I11" s="1278"/>
      <c r="J11" s="1278"/>
      <c r="K11" s="1278"/>
      <c r="L11" s="1278"/>
      <c r="M11" s="1278"/>
      <c r="N11" s="1278"/>
      <c r="O11" s="1279">
        <f>E11+N11-M11</f>
        <v>0</v>
      </c>
      <c r="P11" s="1279">
        <f t="shared" si="2"/>
        <v>0</v>
      </c>
      <c r="Q11" s="1280"/>
      <c r="R11" s="1279">
        <f>SUM(O11:Q11)</f>
        <v>0</v>
      </c>
      <c r="S11" s="1278"/>
      <c r="T11" s="1278"/>
      <c r="U11" s="1278"/>
      <c r="V11" s="1278"/>
      <c r="W11" s="1278"/>
      <c r="X11" s="2465"/>
      <c r="Y11" s="224">
        <f t="shared" si="3"/>
        <v>0</v>
      </c>
      <c r="Z11" s="602" t="b">
        <f t="shared" si="4"/>
        <v>1</v>
      </c>
      <c r="AA11" s="602" t="b">
        <f t="shared" si="5"/>
        <v>1</v>
      </c>
      <c r="AB11" s="602" t="b">
        <f t="shared" si="6"/>
        <v>1</v>
      </c>
      <c r="AD11" s="2723">
        <f t="shared" si="7"/>
        <v>0</v>
      </c>
      <c r="AE11" s="2723">
        <f t="shared" si="8"/>
        <v>0</v>
      </c>
      <c r="AF11" s="2723">
        <f t="shared" si="9"/>
        <v>0</v>
      </c>
      <c r="AG11" s="2723">
        <f t="shared" si="10"/>
        <v>0</v>
      </c>
    </row>
    <row r="12" spans="1:33" ht="15" customHeight="1">
      <c r="A12" s="2502">
        <v>4</v>
      </c>
      <c r="B12" s="728"/>
      <c r="C12" s="728"/>
      <c r="D12" s="1224"/>
      <c r="E12" s="1275"/>
      <c r="F12" s="1279">
        <f t="shared" si="1"/>
        <v>0</v>
      </c>
      <c r="G12" s="1276"/>
      <c r="H12" s="1279">
        <f>SUM(E12:G12)</f>
        <v>0</v>
      </c>
      <c r="I12" s="1278"/>
      <c r="J12" s="1278"/>
      <c r="K12" s="1278"/>
      <c r="L12" s="1278"/>
      <c r="M12" s="1278"/>
      <c r="N12" s="1278"/>
      <c r="O12" s="1279">
        <f>E12+N12-M12</f>
        <v>0</v>
      </c>
      <c r="P12" s="1279">
        <f t="shared" si="2"/>
        <v>0</v>
      </c>
      <c r="Q12" s="1280"/>
      <c r="R12" s="1279">
        <f>SUM(O12:Q12)</f>
        <v>0</v>
      </c>
      <c r="S12" s="1278"/>
      <c r="T12" s="1278"/>
      <c r="U12" s="1278"/>
      <c r="V12" s="1278"/>
      <c r="W12" s="1278"/>
      <c r="X12" s="2465"/>
      <c r="Y12" s="224">
        <f t="shared" si="3"/>
        <v>0</v>
      </c>
      <c r="Z12" s="602" t="b">
        <f t="shared" si="4"/>
        <v>1</v>
      </c>
      <c r="AA12" s="602" t="b">
        <f t="shared" si="5"/>
        <v>1</v>
      </c>
      <c r="AB12" s="602" t="b">
        <f t="shared" si="6"/>
        <v>1</v>
      </c>
      <c r="AD12" s="2723">
        <f t="shared" si="7"/>
        <v>0</v>
      </c>
      <c r="AE12" s="2723">
        <f t="shared" si="8"/>
        <v>0</v>
      </c>
      <c r="AF12" s="2723">
        <f t="shared" si="9"/>
        <v>0</v>
      </c>
      <c r="AG12" s="2723">
        <f t="shared" si="10"/>
        <v>0</v>
      </c>
    </row>
    <row r="13" spans="1:33" ht="15" customHeight="1">
      <c r="A13" s="2502">
        <v>5</v>
      </c>
      <c r="B13" s="728"/>
      <c r="C13" s="728"/>
      <c r="D13" s="1224"/>
      <c r="E13" s="1275"/>
      <c r="F13" s="1279">
        <f t="shared" si="1"/>
        <v>0</v>
      </c>
      <c r="G13" s="1276"/>
      <c r="H13" s="1279">
        <f t="shared" ref="H13:H24" si="11">SUM(E13:G13)</f>
        <v>0</v>
      </c>
      <c r="I13" s="1278"/>
      <c r="J13" s="1278"/>
      <c r="K13" s="1278"/>
      <c r="L13" s="1278"/>
      <c r="M13" s="1278"/>
      <c r="N13" s="1278"/>
      <c r="O13" s="1279">
        <f t="shared" ref="O13:O25" si="12">E13+N13-M13</f>
        <v>0</v>
      </c>
      <c r="P13" s="1279">
        <f t="shared" si="2"/>
        <v>0</v>
      </c>
      <c r="Q13" s="1280"/>
      <c r="R13" s="1279">
        <f t="shared" ref="R13:R25" si="13">SUM(O13:Q13)</f>
        <v>0</v>
      </c>
      <c r="S13" s="1278"/>
      <c r="T13" s="1278"/>
      <c r="U13" s="1278"/>
      <c r="V13" s="1278"/>
      <c r="W13" s="1278"/>
      <c r="X13" s="2465"/>
      <c r="Y13" s="224">
        <f t="shared" si="3"/>
        <v>0</v>
      </c>
      <c r="Z13" s="602" t="b">
        <f t="shared" si="4"/>
        <v>1</v>
      </c>
      <c r="AA13" s="602" t="b">
        <f t="shared" si="5"/>
        <v>1</v>
      </c>
      <c r="AB13" s="602" t="b">
        <f t="shared" si="6"/>
        <v>1</v>
      </c>
      <c r="AD13" s="2723">
        <f t="shared" si="7"/>
        <v>0</v>
      </c>
      <c r="AE13" s="2723">
        <f t="shared" si="8"/>
        <v>0</v>
      </c>
      <c r="AF13" s="2723">
        <f t="shared" si="9"/>
        <v>0</v>
      </c>
      <c r="AG13" s="2723">
        <f t="shared" si="10"/>
        <v>0</v>
      </c>
    </row>
    <row r="14" spans="1:33" ht="15" customHeight="1">
      <c r="A14" s="2502">
        <v>6</v>
      </c>
      <c r="B14" s="728"/>
      <c r="C14" s="728"/>
      <c r="D14" s="1224"/>
      <c r="E14" s="1275"/>
      <c r="F14" s="1279">
        <f t="shared" si="1"/>
        <v>0</v>
      </c>
      <c r="G14" s="1276"/>
      <c r="H14" s="1279">
        <f t="shared" si="11"/>
        <v>0</v>
      </c>
      <c r="I14" s="1278"/>
      <c r="J14" s="1278"/>
      <c r="K14" s="1278"/>
      <c r="L14" s="1278"/>
      <c r="M14" s="1278"/>
      <c r="N14" s="1278"/>
      <c r="O14" s="1279">
        <f t="shared" si="12"/>
        <v>0</v>
      </c>
      <c r="P14" s="1279">
        <f t="shared" si="2"/>
        <v>0</v>
      </c>
      <c r="Q14" s="1280"/>
      <c r="R14" s="1279">
        <f t="shared" si="13"/>
        <v>0</v>
      </c>
      <c r="S14" s="1278"/>
      <c r="T14" s="1278"/>
      <c r="U14" s="1278"/>
      <c r="V14" s="1278"/>
      <c r="W14" s="1278"/>
      <c r="X14" s="2465"/>
      <c r="Y14" s="224">
        <f t="shared" si="3"/>
        <v>0</v>
      </c>
      <c r="Z14" s="602" t="b">
        <f t="shared" si="4"/>
        <v>1</v>
      </c>
      <c r="AA14" s="602" t="b">
        <f t="shared" si="5"/>
        <v>1</v>
      </c>
      <c r="AB14" s="602" t="b">
        <f t="shared" si="6"/>
        <v>1</v>
      </c>
      <c r="AD14" s="2723">
        <f t="shared" si="7"/>
        <v>0</v>
      </c>
      <c r="AE14" s="2723">
        <f t="shared" si="8"/>
        <v>0</v>
      </c>
      <c r="AF14" s="2723">
        <f t="shared" si="9"/>
        <v>0</v>
      </c>
      <c r="AG14" s="2723">
        <f t="shared" si="10"/>
        <v>0</v>
      </c>
    </row>
    <row r="15" spans="1:33" ht="15" customHeight="1">
      <c r="A15" s="2502">
        <v>7</v>
      </c>
      <c r="B15" s="728"/>
      <c r="C15" s="728"/>
      <c r="D15" s="1224"/>
      <c r="E15" s="1275"/>
      <c r="F15" s="1279">
        <f t="shared" si="1"/>
        <v>0</v>
      </c>
      <c r="G15" s="1276"/>
      <c r="H15" s="1279">
        <f t="shared" si="11"/>
        <v>0</v>
      </c>
      <c r="I15" s="1278"/>
      <c r="J15" s="1278"/>
      <c r="K15" s="1278"/>
      <c r="L15" s="1278"/>
      <c r="M15" s="1278"/>
      <c r="N15" s="1278"/>
      <c r="O15" s="1279">
        <f t="shared" si="12"/>
        <v>0</v>
      </c>
      <c r="P15" s="1279">
        <f t="shared" si="2"/>
        <v>0</v>
      </c>
      <c r="Q15" s="1280"/>
      <c r="R15" s="1279">
        <f t="shared" si="13"/>
        <v>0</v>
      </c>
      <c r="S15" s="1278"/>
      <c r="T15" s="1278"/>
      <c r="U15" s="1278"/>
      <c r="V15" s="1278"/>
      <c r="W15" s="1278"/>
      <c r="X15" s="2465"/>
      <c r="Y15" s="224">
        <f t="shared" si="3"/>
        <v>0</v>
      </c>
      <c r="Z15" s="602" t="b">
        <f t="shared" si="4"/>
        <v>1</v>
      </c>
      <c r="AA15" s="602" t="b">
        <f t="shared" si="5"/>
        <v>1</v>
      </c>
      <c r="AB15" s="602" t="b">
        <f t="shared" si="6"/>
        <v>1</v>
      </c>
      <c r="AD15" s="2723">
        <f t="shared" si="7"/>
        <v>0</v>
      </c>
      <c r="AE15" s="2723">
        <f t="shared" si="8"/>
        <v>0</v>
      </c>
      <c r="AF15" s="2723">
        <f t="shared" si="9"/>
        <v>0</v>
      </c>
      <c r="AG15" s="2723">
        <f t="shared" si="10"/>
        <v>0</v>
      </c>
    </row>
    <row r="16" spans="1:33" ht="15" customHeight="1">
      <c r="A16" s="2502">
        <v>8</v>
      </c>
      <c r="B16" s="728"/>
      <c r="C16" s="728"/>
      <c r="D16" s="1224"/>
      <c r="E16" s="1275"/>
      <c r="F16" s="1279">
        <f t="shared" si="1"/>
        <v>0</v>
      </c>
      <c r="G16" s="1276"/>
      <c r="H16" s="1279">
        <f t="shared" si="11"/>
        <v>0</v>
      </c>
      <c r="I16" s="1278"/>
      <c r="J16" s="1278"/>
      <c r="K16" s="1278"/>
      <c r="L16" s="1278"/>
      <c r="M16" s="1278"/>
      <c r="N16" s="1278"/>
      <c r="O16" s="1279">
        <f t="shared" si="12"/>
        <v>0</v>
      </c>
      <c r="P16" s="1279">
        <f t="shared" si="2"/>
        <v>0</v>
      </c>
      <c r="Q16" s="1280"/>
      <c r="R16" s="1279">
        <f t="shared" si="13"/>
        <v>0</v>
      </c>
      <c r="S16" s="1278"/>
      <c r="T16" s="1278"/>
      <c r="U16" s="1278"/>
      <c r="V16" s="1278"/>
      <c r="W16" s="1278"/>
      <c r="X16" s="2465"/>
      <c r="Y16" s="224">
        <f t="shared" si="3"/>
        <v>0</v>
      </c>
      <c r="Z16" s="602" t="b">
        <f t="shared" si="4"/>
        <v>1</v>
      </c>
      <c r="AA16" s="602" t="b">
        <f t="shared" si="5"/>
        <v>1</v>
      </c>
      <c r="AB16" s="602" t="b">
        <f t="shared" si="6"/>
        <v>1</v>
      </c>
      <c r="AD16" s="2723">
        <f t="shared" si="7"/>
        <v>0</v>
      </c>
      <c r="AE16" s="2723">
        <f t="shared" si="8"/>
        <v>0</v>
      </c>
      <c r="AF16" s="2723">
        <f t="shared" si="9"/>
        <v>0</v>
      </c>
      <c r="AG16" s="2723">
        <f t="shared" si="10"/>
        <v>0</v>
      </c>
    </row>
    <row r="17" spans="1:33" ht="15" customHeight="1">
      <c r="A17" s="2502">
        <v>9</v>
      </c>
      <c r="B17" s="728"/>
      <c r="C17" s="728"/>
      <c r="D17" s="1224"/>
      <c r="E17" s="1275"/>
      <c r="F17" s="1279">
        <f t="shared" si="1"/>
        <v>0</v>
      </c>
      <c r="G17" s="1276"/>
      <c r="H17" s="1279">
        <f t="shared" si="11"/>
        <v>0</v>
      </c>
      <c r="I17" s="1278"/>
      <c r="J17" s="1278"/>
      <c r="K17" s="1278"/>
      <c r="L17" s="1278"/>
      <c r="M17" s="1278"/>
      <c r="N17" s="1278"/>
      <c r="O17" s="1279">
        <f t="shared" si="12"/>
        <v>0</v>
      </c>
      <c r="P17" s="1279">
        <f t="shared" si="2"/>
        <v>0</v>
      </c>
      <c r="Q17" s="1280"/>
      <c r="R17" s="1279">
        <f t="shared" si="13"/>
        <v>0</v>
      </c>
      <c r="S17" s="1278"/>
      <c r="T17" s="1278"/>
      <c r="U17" s="1278"/>
      <c r="V17" s="1278"/>
      <c r="W17" s="1278"/>
      <c r="X17" s="2465"/>
      <c r="Y17" s="224">
        <f t="shared" si="3"/>
        <v>0</v>
      </c>
      <c r="Z17" s="602" t="b">
        <f t="shared" si="4"/>
        <v>1</v>
      </c>
      <c r="AA17" s="602" t="b">
        <f t="shared" si="5"/>
        <v>1</v>
      </c>
      <c r="AB17" s="602" t="b">
        <f t="shared" si="6"/>
        <v>1</v>
      </c>
      <c r="AD17" s="2723">
        <f t="shared" si="7"/>
        <v>0</v>
      </c>
      <c r="AE17" s="2723">
        <f t="shared" si="8"/>
        <v>0</v>
      </c>
      <c r="AF17" s="2723">
        <f t="shared" si="9"/>
        <v>0</v>
      </c>
      <c r="AG17" s="2723">
        <f t="shared" si="10"/>
        <v>0</v>
      </c>
    </row>
    <row r="18" spans="1:33" ht="15" customHeight="1">
      <c r="A18" s="2502">
        <v>10</v>
      </c>
      <c r="B18" s="728"/>
      <c r="C18" s="728"/>
      <c r="D18" s="1224"/>
      <c r="E18" s="1275"/>
      <c r="F18" s="1279">
        <f t="shared" si="1"/>
        <v>0</v>
      </c>
      <c r="G18" s="1276"/>
      <c r="H18" s="1279">
        <f t="shared" si="11"/>
        <v>0</v>
      </c>
      <c r="I18" s="1278"/>
      <c r="J18" s="1278"/>
      <c r="K18" s="1278"/>
      <c r="L18" s="1278"/>
      <c r="M18" s="1278"/>
      <c r="N18" s="1278"/>
      <c r="O18" s="1279">
        <f t="shared" si="12"/>
        <v>0</v>
      </c>
      <c r="P18" s="1279">
        <f t="shared" si="2"/>
        <v>0</v>
      </c>
      <c r="Q18" s="1280"/>
      <c r="R18" s="1279">
        <f t="shared" si="13"/>
        <v>0</v>
      </c>
      <c r="S18" s="1278"/>
      <c r="T18" s="1278"/>
      <c r="U18" s="1278"/>
      <c r="V18" s="1278"/>
      <c r="W18" s="1278"/>
      <c r="X18" s="2465"/>
      <c r="Y18" s="224">
        <f t="shared" si="3"/>
        <v>0</v>
      </c>
      <c r="Z18" s="602" t="b">
        <f t="shared" si="4"/>
        <v>1</v>
      </c>
      <c r="AA18" s="602" t="b">
        <f t="shared" si="5"/>
        <v>1</v>
      </c>
      <c r="AB18" s="602" t="b">
        <f t="shared" si="6"/>
        <v>1</v>
      </c>
      <c r="AD18" s="2723">
        <f t="shared" si="7"/>
        <v>0</v>
      </c>
      <c r="AE18" s="2723">
        <f t="shared" si="8"/>
        <v>0</v>
      </c>
      <c r="AF18" s="2723">
        <f t="shared" si="9"/>
        <v>0</v>
      </c>
      <c r="AG18" s="2723">
        <f t="shared" si="10"/>
        <v>0</v>
      </c>
    </row>
    <row r="19" spans="1:33" ht="15" customHeight="1">
      <c r="A19" s="2502">
        <v>11</v>
      </c>
      <c r="B19" s="728"/>
      <c r="C19" s="728"/>
      <c r="D19" s="1224"/>
      <c r="E19" s="1275"/>
      <c r="F19" s="1279">
        <f t="shared" si="1"/>
        <v>0</v>
      </c>
      <c r="G19" s="1276"/>
      <c r="H19" s="1279">
        <f t="shared" si="11"/>
        <v>0</v>
      </c>
      <c r="I19" s="1278"/>
      <c r="J19" s="1278"/>
      <c r="K19" s="1278"/>
      <c r="L19" s="1278"/>
      <c r="M19" s="1278"/>
      <c r="N19" s="1278"/>
      <c r="O19" s="1279">
        <f t="shared" si="12"/>
        <v>0</v>
      </c>
      <c r="P19" s="1279">
        <f t="shared" si="2"/>
        <v>0</v>
      </c>
      <c r="Q19" s="1280"/>
      <c r="R19" s="1279">
        <f t="shared" si="13"/>
        <v>0</v>
      </c>
      <c r="S19" s="1278"/>
      <c r="T19" s="1278"/>
      <c r="U19" s="1278"/>
      <c r="V19" s="1278"/>
      <c r="W19" s="1278"/>
      <c r="X19" s="2465"/>
      <c r="Y19" s="224">
        <f t="shared" si="3"/>
        <v>0</v>
      </c>
      <c r="Z19" s="602" t="b">
        <f t="shared" si="4"/>
        <v>1</v>
      </c>
      <c r="AA19" s="602" t="b">
        <f t="shared" si="5"/>
        <v>1</v>
      </c>
      <c r="AB19" s="602" t="b">
        <f t="shared" si="6"/>
        <v>1</v>
      </c>
      <c r="AD19" s="2723">
        <f t="shared" si="7"/>
        <v>0</v>
      </c>
      <c r="AE19" s="2723">
        <f t="shared" si="8"/>
        <v>0</v>
      </c>
      <c r="AF19" s="2723">
        <f t="shared" si="9"/>
        <v>0</v>
      </c>
      <c r="AG19" s="2723">
        <f t="shared" si="10"/>
        <v>0</v>
      </c>
    </row>
    <row r="20" spans="1:33" ht="15" customHeight="1">
      <c r="A20" s="2502">
        <v>12</v>
      </c>
      <c r="B20" s="728"/>
      <c r="C20" s="728"/>
      <c r="D20" s="1224"/>
      <c r="E20" s="1275"/>
      <c r="F20" s="1279">
        <f t="shared" si="1"/>
        <v>0</v>
      </c>
      <c r="G20" s="1276"/>
      <c r="H20" s="1279">
        <f t="shared" si="11"/>
        <v>0</v>
      </c>
      <c r="I20" s="1278"/>
      <c r="J20" s="1278"/>
      <c r="K20" s="1278"/>
      <c r="L20" s="1278"/>
      <c r="M20" s="1278"/>
      <c r="N20" s="1278"/>
      <c r="O20" s="1279">
        <f t="shared" si="12"/>
        <v>0</v>
      </c>
      <c r="P20" s="1279">
        <f t="shared" si="2"/>
        <v>0</v>
      </c>
      <c r="Q20" s="1280"/>
      <c r="R20" s="1279">
        <f t="shared" si="13"/>
        <v>0</v>
      </c>
      <c r="S20" s="1278"/>
      <c r="T20" s="1278"/>
      <c r="U20" s="1278"/>
      <c r="V20" s="1278"/>
      <c r="W20" s="1278"/>
      <c r="X20" s="2465"/>
      <c r="Y20" s="224">
        <f t="shared" si="3"/>
        <v>0</v>
      </c>
      <c r="Z20" s="602" t="b">
        <f t="shared" si="4"/>
        <v>1</v>
      </c>
      <c r="AA20" s="602" t="b">
        <f t="shared" si="5"/>
        <v>1</v>
      </c>
      <c r="AB20" s="602" t="b">
        <f t="shared" si="6"/>
        <v>1</v>
      </c>
      <c r="AD20" s="2723">
        <f t="shared" si="7"/>
        <v>0</v>
      </c>
      <c r="AE20" s="2723">
        <f t="shared" si="8"/>
        <v>0</v>
      </c>
      <c r="AF20" s="2723">
        <f t="shared" si="9"/>
        <v>0</v>
      </c>
      <c r="AG20" s="2723">
        <f t="shared" si="10"/>
        <v>0</v>
      </c>
    </row>
    <row r="21" spans="1:33" ht="15" customHeight="1">
      <c r="A21" s="2502">
        <v>13</v>
      </c>
      <c r="B21" s="728"/>
      <c r="C21" s="728"/>
      <c r="D21" s="1224"/>
      <c r="E21" s="1275"/>
      <c r="F21" s="1279">
        <f t="shared" si="1"/>
        <v>0</v>
      </c>
      <c r="G21" s="1276"/>
      <c r="H21" s="1279">
        <f t="shared" si="11"/>
        <v>0</v>
      </c>
      <c r="I21" s="1278"/>
      <c r="J21" s="1278"/>
      <c r="K21" s="1278"/>
      <c r="L21" s="1278"/>
      <c r="M21" s="1278"/>
      <c r="N21" s="1278"/>
      <c r="O21" s="1279">
        <f t="shared" si="12"/>
        <v>0</v>
      </c>
      <c r="P21" s="1279">
        <f t="shared" si="2"/>
        <v>0</v>
      </c>
      <c r="Q21" s="1280"/>
      <c r="R21" s="1279">
        <f t="shared" si="13"/>
        <v>0</v>
      </c>
      <c r="S21" s="1278"/>
      <c r="T21" s="1278"/>
      <c r="U21" s="1278"/>
      <c r="V21" s="1278"/>
      <c r="W21" s="1278"/>
      <c r="X21" s="2465"/>
      <c r="Y21" s="224">
        <f t="shared" si="3"/>
        <v>0</v>
      </c>
      <c r="Z21" s="602" t="b">
        <f t="shared" si="4"/>
        <v>1</v>
      </c>
      <c r="AA21" s="602" t="b">
        <f t="shared" si="5"/>
        <v>1</v>
      </c>
      <c r="AB21" s="602" t="b">
        <f t="shared" si="6"/>
        <v>1</v>
      </c>
      <c r="AD21" s="2723">
        <f t="shared" si="7"/>
        <v>0</v>
      </c>
      <c r="AE21" s="2723">
        <f t="shared" si="8"/>
        <v>0</v>
      </c>
      <c r="AF21" s="2723">
        <f t="shared" si="9"/>
        <v>0</v>
      </c>
      <c r="AG21" s="2723">
        <f t="shared" si="10"/>
        <v>0</v>
      </c>
    </row>
    <row r="22" spans="1:33" ht="15" customHeight="1">
      <c r="A22" s="2502">
        <v>14</v>
      </c>
      <c r="B22" s="728"/>
      <c r="C22" s="728"/>
      <c r="D22" s="1224"/>
      <c r="E22" s="1275"/>
      <c r="F22" s="1279">
        <f t="shared" si="1"/>
        <v>0</v>
      </c>
      <c r="G22" s="1276"/>
      <c r="H22" s="1279">
        <f t="shared" si="11"/>
        <v>0</v>
      </c>
      <c r="I22" s="1278"/>
      <c r="J22" s="1278"/>
      <c r="K22" s="1278"/>
      <c r="L22" s="1278"/>
      <c r="M22" s="1278"/>
      <c r="N22" s="1278"/>
      <c r="O22" s="1279">
        <f t="shared" si="12"/>
        <v>0</v>
      </c>
      <c r="P22" s="1279">
        <f t="shared" si="2"/>
        <v>0</v>
      </c>
      <c r="Q22" s="1280"/>
      <c r="R22" s="1279">
        <f t="shared" si="13"/>
        <v>0</v>
      </c>
      <c r="S22" s="1278"/>
      <c r="T22" s="1278"/>
      <c r="U22" s="1278"/>
      <c r="V22" s="1278"/>
      <c r="W22" s="1278"/>
      <c r="X22" s="2465"/>
      <c r="Y22" s="224">
        <f t="shared" si="3"/>
        <v>0</v>
      </c>
      <c r="Z22" s="602" t="b">
        <f t="shared" si="4"/>
        <v>1</v>
      </c>
      <c r="AA22" s="602" t="b">
        <f t="shared" si="5"/>
        <v>1</v>
      </c>
      <c r="AB22" s="602" t="b">
        <f t="shared" si="6"/>
        <v>1</v>
      </c>
      <c r="AD22" s="2723">
        <f t="shared" si="7"/>
        <v>0</v>
      </c>
      <c r="AE22" s="2723">
        <f t="shared" si="8"/>
        <v>0</v>
      </c>
      <c r="AF22" s="2723">
        <f t="shared" si="9"/>
        <v>0</v>
      </c>
      <c r="AG22" s="2723">
        <f t="shared" si="10"/>
        <v>0</v>
      </c>
    </row>
    <row r="23" spans="1:33" ht="15" customHeight="1">
      <c r="A23" s="2502">
        <v>15</v>
      </c>
      <c r="B23" s="728"/>
      <c r="C23" s="728"/>
      <c r="D23" s="1224"/>
      <c r="E23" s="1275"/>
      <c r="F23" s="1279">
        <f t="shared" si="1"/>
        <v>0</v>
      </c>
      <c r="G23" s="1276"/>
      <c r="H23" s="1279">
        <f t="shared" si="11"/>
        <v>0</v>
      </c>
      <c r="I23" s="1278"/>
      <c r="J23" s="1278"/>
      <c r="K23" s="1278"/>
      <c r="L23" s="1278"/>
      <c r="M23" s="1278"/>
      <c r="N23" s="1278"/>
      <c r="O23" s="1279">
        <f t="shared" si="12"/>
        <v>0</v>
      </c>
      <c r="P23" s="1279">
        <f t="shared" si="2"/>
        <v>0</v>
      </c>
      <c r="Q23" s="1280"/>
      <c r="R23" s="1279">
        <f t="shared" si="13"/>
        <v>0</v>
      </c>
      <c r="S23" s="1278"/>
      <c r="T23" s="1278"/>
      <c r="U23" s="1278"/>
      <c r="V23" s="1278"/>
      <c r="W23" s="1278"/>
      <c r="X23" s="2465"/>
      <c r="Y23" s="224">
        <f t="shared" si="3"/>
        <v>0</v>
      </c>
      <c r="Z23" s="602" t="b">
        <f t="shared" si="4"/>
        <v>1</v>
      </c>
      <c r="AA23" s="602" t="b">
        <f t="shared" si="5"/>
        <v>1</v>
      </c>
      <c r="AB23" s="602" t="b">
        <f t="shared" si="6"/>
        <v>1</v>
      </c>
      <c r="AD23" s="2723">
        <f t="shared" si="7"/>
        <v>0</v>
      </c>
      <c r="AE23" s="2723">
        <f t="shared" si="8"/>
        <v>0</v>
      </c>
      <c r="AF23" s="2723">
        <f t="shared" si="9"/>
        <v>0</v>
      </c>
      <c r="AG23" s="2723">
        <f t="shared" si="10"/>
        <v>0</v>
      </c>
    </row>
    <row r="24" spans="1:33" ht="15" customHeight="1">
      <c r="A24" s="2502">
        <v>16</v>
      </c>
      <c r="B24" s="728"/>
      <c r="C24" s="728"/>
      <c r="D24" s="1224"/>
      <c r="E24" s="1275"/>
      <c r="F24" s="1279">
        <f t="shared" si="1"/>
        <v>0</v>
      </c>
      <c r="G24" s="1276"/>
      <c r="H24" s="1279">
        <f t="shared" si="11"/>
        <v>0</v>
      </c>
      <c r="I24" s="1278"/>
      <c r="J24" s="1278"/>
      <c r="K24" s="1278"/>
      <c r="L24" s="1278"/>
      <c r="M24" s="1278"/>
      <c r="N24" s="1278"/>
      <c r="O24" s="1279">
        <f t="shared" si="12"/>
        <v>0</v>
      </c>
      <c r="P24" s="1279">
        <f t="shared" si="2"/>
        <v>0</v>
      </c>
      <c r="Q24" s="1280"/>
      <c r="R24" s="1279">
        <f t="shared" si="13"/>
        <v>0</v>
      </c>
      <c r="S24" s="1278"/>
      <c r="T24" s="1278"/>
      <c r="U24" s="1278"/>
      <c r="V24" s="1278"/>
      <c r="W24" s="1278"/>
      <c r="X24" s="2465"/>
      <c r="Y24" s="224">
        <f t="shared" si="3"/>
        <v>0</v>
      </c>
      <c r="Z24" s="602" t="b">
        <f t="shared" si="4"/>
        <v>1</v>
      </c>
      <c r="AA24" s="602" t="b">
        <f t="shared" si="5"/>
        <v>1</v>
      </c>
      <c r="AB24" s="602" t="b">
        <f t="shared" si="6"/>
        <v>1</v>
      </c>
      <c r="AD24" s="2723">
        <f t="shared" si="7"/>
        <v>0</v>
      </c>
      <c r="AE24" s="2723">
        <f t="shared" si="8"/>
        <v>0</v>
      </c>
      <c r="AF24" s="2723">
        <f t="shared" si="9"/>
        <v>0</v>
      </c>
      <c r="AG24" s="2723">
        <f t="shared" si="10"/>
        <v>0</v>
      </c>
    </row>
    <row r="25" spans="1:33" ht="15" customHeight="1">
      <c r="A25" s="2502">
        <v>17</v>
      </c>
      <c r="B25" s="728"/>
      <c r="C25" s="728"/>
      <c r="D25" s="1224"/>
      <c r="E25" s="1275"/>
      <c r="F25" s="1279">
        <f t="shared" si="1"/>
        <v>0</v>
      </c>
      <c r="G25" s="1276"/>
      <c r="H25" s="1279">
        <f>SUM(E25:G25)</f>
        <v>0</v>
      </c>
      <c r="I25" s="1278"/>
      <c r="J25" s="1278"/>
      <c r="K25" s="1278"/>
      <c r="L25" s="1278"/>
      <c r="M25" s="1278"/>
      <c r="N25" s="1278"/>
      <c r="O25" s="1279">
        <f t="shared" si="12"/>
        <v>0</v>
      </c>
      <c r="P25" s="1279">
        <f t="shared" si="2"/>
        <v>0</v>
      </c>
      <c r="Q25" s="1280"/>
      <c r="R25" s="1279">
        <f t="shared" si="13"/>
        <v>0</v>
      </c>
      <c r="S25" s="1278"/>
      <c r="T25" s="1278"/>
      <c r="U25" s="1278"/>
      <c r="V25" s="1278"/>
      <c r="W25" s="1278"/>
      <c r="X25" s="2465"/>
      <c r="Y25" s="224">
        <f t="shared" si="3"/>
        <v>0</v>
      </c>
      <c r="Z25" s="602" t="b">
        <f t="shared" si="4"/>
        <v>1</v>
      </c>
      <c r="AA25" s="602" t="b">
        <f t="shared" si="5"/>
        <v>1</v>
      </c>
      <c r="AB25" s="602" t="b">
        <f t="shared" si="6"/>
        <v>1</v>
      </c>
      <c r="AD25" s="2723">
        <f t="shared" si="7"/>
        <v>0</v>
      </c>
      <c r="AE25" s="2723">
        <f t="shared" si="8"/>
        <v>0</v>
      </c>
      <c r="AF25" s="2723">
        <f t="shared" si="9"/>
        <v>0</v>
      </c>
      <c r="AG25" s="2723">
        <f t="shared" si="10"/>
        <v>0</v>
      </c>
    </row>
    <row r="26" spans="1:33" s="522" customFormat="1" ht="15" customHeight="1">
      <c r="A26" s="1968"/>
      <c r="B26" s="1272"/>
      <c r="C26" s="1272"/>
      <c r="D26" s="1272"/>
      <c r="E26" s="1277"/>
      <c r="F26" s="1277"/>
      <c r="G26" s="1277"/>
      <c r="H26" s="717"/>
      <c r="I26" s="1284"/>
      <c r="J26" s="1284"/>
      <c r="K26" s="1284"/>
      <c r="L26" s="1284"/>
      <c r="M26" s="1284"/>
      <c r="N26" s="1284"/>
      <c r="O26" s="717"/>
      <c r="P26" s="1284"/>
      <c r="Q26" s="1284"/>
      <c r="R26" s="717"/>
      <c r="S26" s="717"/>
      <c r="T26" s="717"/>
      <c r="U26" s="717"/>
      <c r="V26" s="717"/>
      <c r="W26" s="1284"/>
      <c r="X26" s="2466"/>
      <c r="Y26" s="224"/>
      <c r="Z26" s="602"/>
      <c r="AA26" s="602"/>
      <c r="AB26" s="602"/>
      <c r="AD26" s="2723">
        <f t="shared" si="7"/>
        <v>0</v>
      </c>
      <c r="AE26" s="2723">
        <f t="shared" si="8"/>
        <v>0</v>
      </c>
      <c r="AF26" s="2723">
        <f t="shared" si="9"/>
        <v>0</v>
      </c>
      <c r="AG26" s="2723">
        <f t="shared" si="10"/>
        <v>0</v>
      </c>
    </row>
    <row r="27" spans="1:33" s="223" customFormat="1" ht="15" customHeight="1" thickBot="1">
      <c r="A27" s="2467"/>
      <c r="B27" s="2114" t="s">
        <v>220</v>
      </c>
      <c r="C27" s="2114"/>
      <c r="D27" s="2114"/>
      <c r="E27" s="2468">
        <f>SUM(E9:E26)</f>
        <v>0</v>
      </c>
      <c r="F27" s="2468">
        <f t="shared" ref="F27:W27" si="14">SUM(F9:F26)</f>
        <v>0</v>
      </c>
      <c r="G27" s="2468">
        <f>SUM(G9:G26)</f>
        <v>0</v>
      </c>
      <c r="H27" s="2468">
        <f t="shared" si="14"/>
        <v>0</v>
      </c>
      <c r="I27" s="2468">
        <f t="shared" si="14"/>
        <v>0</v>
      </c>
      <c r="J27" s="2468">
        <f t="shared" si="14"/>
        <v>0</v>
      </c>
      <c r="K27" s="2468">
        <f t="shared" si="14"/>
        <v>0</v>
      </c>
      <c r="L27" s="2468">
        <f t="shared" si="14"/>
        <v>0</v>
      </c>
      <c r="M27" s="2468">
        <f t="shared" si="14"/>
        <v>0</v>
      </c>
      <c r="N27" s="2468">
        <f t="shared" si="14"/>
        <v>0</v>
      </c>
      <c r="O27" s="2468">
        <f t="shared" si="14"/>
        <v>0</v>
      </c>
      <c r="P27" s="2468">
        <f t="shared" si="14"/>
        <v>0</v>
      </c>
      <c r="Q27" s="2468">
        <f t="shared" si="14"/>
        <v>0</v>
      </c>
      <c r="R27" s="2468">
        <f t="shared" si="14"/>
        <v>0</v>
      </c>
      <c r="S27" s="2468">
        <f t="shared" si="14"/>
        <v>0</v>
      </c>
      <c r="T27" s="2468">
        <f t="shared" si="14"/>
        <v>0</v>
      </c>
      <c r="U27" s="2468">
        <f t="shared" si="14"/>
        <v>0</v>
      </c>
      <c r="V27" s="2468">
        <f t="shared" si="14"/>
        <v>0</v>
      </c>
      <c r="W27" s="2468">
        <f t="shared" si="14"/>
        <v>0</v>
      </c>
      <c r="X27" s="2503"/>
      <c r="Y27" s="224"/>
      <c r="Z27" s="602"/>
      <c r="AA27" s="602"/>
      <c r="AB27" s="602"/>
      <c r="AD27" s="2723">
        <f t="shared" si="7"/>
        <v>0</v>
      </c>
      <c r="AE27" s="2723">
        <f t="shared" si="8"/>
        <v>0</v>
      </c>
      <c r="AF27" s="2723">
        <f t="shared" si="9"/>
        <v>0</v>
      </c>
      <c r="AG27" s="2723">
        <f t="shared" si="10"/>
        <v>0</v>
      </c>
    </row>
    <row r="28" spans="1:33" ht="15" customHeight="1">
      <c r="A28" s="311" t="s">
        <v>190</v>
      </c>
      <c r="Y28" s="224"/>
      <c r="Z28" s="602"/>
      <c r="AA28" s="602"/>
      <c r="AB28" s="602"/>
    </row>
    <row r="29" spans="1:33" ht="15" customHeight="1">
      <c r="A29" s="311" t="s">
        <v>231</v>
      </c>
      <c r="Z29" s="602"/>
      <c r="AA29" s="602"/>
      <c r="AB29" s="602"/>
    </row>
    <row r="30" spans="1:33" ht="15" customHeight="1">
      <c r="A30" s="311" t="s">
        <v>232</v>
      </c>
      <c r="Z30" s="311"/>
      <c r="AA30" s="311"/>
      <c r="AB30" s="311"/>
    </row>
    <row r="31" spans="1:33" ht="15" customHeight="1">
      <c r="A31" s="311" t="s">
        <v>233</v>
      </c>
      <c r="Z31" s="311"/>
      <c r="AA31" s="311"/>
      <c r="AB31" s="311"/>
    </row>
  </sheetData>
  <sheetProtection formatColumns="0" formatRows="0" deleteRows="0" autoFilter="0"/>
  <protectedRanges>
    <protectedRange sqref="T26:U26" name="区域2_2_1"/>
  </protectedRanges>
  <mergeCells count="17">
    <mergeCell ref="W7:W8"/>
    <mergeCell ref="X7:X8"/>
    <mergeCell ref="D7:D8"/>
    <mergeCell ref="A2:X2"/>
    <mergeCell ref="E7:E8"/>
    <mergeCell ref="F7:G7"/>
    <mergeCell ref="H7:H8"/>
    <mergeCell ref="I7:L7"/>
    <mergeCell ref="M7:M8"/>
    <mergeCell ref="N7:N8"/>
    <mergeCell ref="O7:O8"/>
    <mergeCell ref="P7:Q7"/>
    <mergeCell ref="R7:R8"/>
    <mergeCell ref="S7:V7"/>
    <mergeCell ref="A7:A8"/>
    <mergeCell ref="B7:B8"/>
    <mergeCell ref="C7:C8"/>
  </mergeCells>
  <phoneticPr fontId="5" type="noConversion"/>
  <dataValidations count="1">
    <dataValidation type="list" allowBlank="1" showInputMessage="1" showErrorMessage="1" sqref="D9:D25">
      <formula1>"合并范围内关联方,非合并范围关联方,非关联方"</formula1>
    </dataValidation>
  </dataValidations>
  <printOptions horizontalCentered="1"/>
  <pageMargins left="0.31496062992125984" right="0.31496062992125984" top="0.74803149606299213" bottom="0.74803149606299213" header="0.31496062992125984" footer="0.31496062992125984"/>
  <pageSetup paperSize="9" scale="59" fitToHeight="0" orientation="landscape" blackAndWhite="1" verticalDpi="1200" r:id="rId1"/>
  <headerFooter alignWithMargins="0"/>
  <legacyDrawingHF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tabColor rgb="FF7030A0"/>
    <pageSetUpPr fitToPage="1"/>
  </sheetPr>
  <dimension ref="A1:AL34"/>
  <sheetViews>
    <sheetView showZeros="0" view="pageBreakPreview" zoomScaleSheetLayoutView="100" workbookViewId="0">
      <pane xSplit="3" ySplit="8" topLeftCell="M9" activePane="bottomRight" state="frozen"/>
      <selection activeCell="I9" sqref="I9"/>
      <selection pane="topRight" activeCell="I9" sqref="I9"/>
      <selection pane="bottomLeft" activeCell="I9" sqref="I9"/>
      <selection pane="bottomRight" activeCell="Q22" sqref="Q22"/>
    </sheetView>
  </sheetViews>
  <sheetFormatPr defaultColWidth="9.140625" defaultRowHeight="12" customHeight="1"/>
  <cols>
    <col min="1" max="1" width="5.7109375" style="311" customWidth="1"/>
    <col min="2" max="2" width="20.7109375" style="311" customWidth="1"/>
    <col min="3" max="3" width="16.7109375" style="311" customWidth="1"/>
    <col min="4" max="4" width="9.140625" style="311" customWidth="1"/>
    <col min="5" max="7" width="7.85546875" style="311" customWidth="1"/>
    <col min="8" max="10" width="10.5703125" style="311" customWidth="1"/>
    <col min="11" max="11" width="10.5703125" style="223" customWidth="1"/>
    <col min="12" max="22" width="10.5703125" style="311" customWidth="1"/>
    <col min="23" max="23" width="10.5703125" style="223" customWidth="1"/>
    <col min="24" max="27" width="10.5703125" style="311" customWidth="1"/>
    <col min="28" max="28" width="14.5703125" style="311" customWidth="1"/>
    <col min="29" max="29" width="14.140625" style="311" customWidth="1"/>
    <col min="30" max="31" width="9.140625" style="311"/>
    <col min="32" max="32" width="9.140625" style="223"/>
    <col min="33" max="33" width="9.140625" style="311"/>
    <col min="34" max="34" width="9.140625" style="223"/>
    <col min="35" max="36" width="14.85546875" style="223" bestFit="1" customWidth="1"/>
    <col min="37" max="37" width="14.85546875" style="311" bestFit="1" customWidth="1"/>
    <col min="38" max="16384" width="9.140625" style="311"/>
  </cols>
  <sheetData>
    <row r="1" spans="1:38" s="671" customFormat="1" ht="15" customHeight="1">
      <c r="A1" s="2691" t="str">
        <f>HYPERLINK("#负债表审定!A1","返回负债表审定")</f>
        <v>返回负债表审定</v>
      </c>
      <c r="B1" s="2692" t="str">
        <f>HYPERLINK("#负债表原报!A1","返回负债表原报")</f>
        <v>返回负债表原报</v>
      </c>
      <c r="K1" s="629"/>
      <c r="W1" s="629"/>
      <c r="AF1" s="629"/>
    </row>
    <row r="2" spans="1:38" s="707" customFormat="1" ht="30" customHeight="1">
      <c r="A2" s="2859" t="s">
        <v>1273</v>
      </c>
      <c r="B2" s="2859"/>
      <c r="C2" s="2859"/>
      <c r="D2" s="2859"/>
      <c r="E2" s="2859"/>
      <c r="F2" s="2859"/>
      <c r="G2" s="2859"/>
      <c r="H2" s="2859"/>
      <c r="I2" s="2859"/>
      <c r="J2" s="2859"/>
      <c r="K2" s="2859"/>
      <c r="L2" s="2859"/>
      <c r="M2" s="2859"/>
      <c r="N2" s="2859"/>
      <c r="O2" s="2859"/>
      <c r="P2" s="2859"/>
      <c r="Q2" s="2859"/>
      <c r="R2" s="2859"/>
      <c r="S2" s="2859"/>
      <c r="T2" s="2859"/>
      <c r="U2" s="2859"/>
      <c r="V2" s="2859"/>
      <c r="W2" s="2859"/>
      <c r="X2" s="2859"/>
      <c r="Y2" s="2859"/>
      <c r="Z2" s="2859"/>
      <c r="AA2" s="2859"/>
      <c r="AB2" s="2859"/>
      <c r="AC2" s="2859"/>
    </row>
    <row r="3" spans="1:38" s="962" customFormat="1" ht="11.25">
      <c r="A3" s="946"/>
      <c r="B3" s="946"/>
      <c r="C3" s="946"/>
      <c r="D3" s="946"/>
      <c r="E3" s="946"/>
      <c r="F3" s="946"/>
      <c r="G3" s="946"/>
      <c r="H3" s="946"/>
      <c r="I3" s="946"/>
      <c r="J3" s="946"/>
      <c r="K3" s="946"/>
      <c r="L3" s="946"/>
      <c r="M3" s="946"/>
      <c r="N3" s="946"/>
      <c r="O3" s="946"/>
      <c r="P3" s="946"/>
      <c r="Q3" s="1268"/>
      <c r="R3" s="1268"/>
      <c r="S3" s="1268"/>
      <c r="T3" s="1268"/>
      <c r="U3" s="1268"/>
      <c r="V3" s="1268"/>
      <c r="W3" s="1268"/>
      <c r="X3" s="1268"/>
      <c r="Y3" s="1268"/>
      <c r="Z3" s="1220"/>
      <c r="AA3" s="970"/>
      <c r="AB3" s="970"/>
      <c r="AC3" s="944" t="str">
        <f>"单位："&amp;表头!$C$5</f>
        <v>单位：人民币元</v>
      </c>
      <c r="AE3" s="951"/>
    </row>
    <row r="4" spans="1:38" s="951" customFormat="1">
      <c r="A4" s="945" t="str">
        <f>"客户："&amp;表头!C3</f>
        <v>客户：</v>
      </c>
      <c r="B4" s="946"/>
      <c r="C4" s="946"/>
      <c r="D4" s="946"/>
      <c r="E4" s="946"/>
      <c r="F4" s="946"/>
      <c r="G4" s="946"/>
      <c r="H4" s="946"/>
      <c r="I4" s="946"/>
      <c r="J4" s="946"/>
      <c r="K4" s="1220"/>
      <c r="L4" s="1220"/>
      <c r="M4" s="1220"/>
      <c r="N4" s="1220"/>
      <c r="O4" s="948" t="str">
        <f>"编制人员："&amp;表头!$C$6</f>
        <v>编制人员：</v>
      </c>
      <c r="P4" s="1220"/>
      <c r="Q4" s="1268"/>
      <c r="R4" s="1268"/>
      <c r="S4" s="1268"/>
      <c r="T4" s="1268"/>
      <c r="U4" s="1268"/>
      <c r="V4" s="1268"/>
      <c r="W4" s="948"/>
      <c r="X4" s="1268"/>
      <c r="Y4" s="1268"/>
      <c r="Z4" s="950"/>
      <c r="AA4" s="950"/>
      <c r="AB4" s="950" t="s">
        <v>1460</v>
      </c>
      <c r="AC4" s="2085" t="s">
        <v>2075</v>
      </c>
    </row>
    <row r="5" spans="1:38" s="951" customFormat="1" ht="11.25">
      <c r="A5" s="945" t="str">
        <f>"报表截止日："&amp;TEXT(表头!C4,"yyyy-mm-dd")</f>
        <v>报表截止日：2019-12-31</v>
      </c>
      <c r="B5" s="946"/>
      <c r="C5" s="946"/>
      <c r="D5" s="946"/>
      <c r="E5" s="946"/>
      <c r="F5" s="946"/>
      <c r="G5" s="946"/>
      <c r="H5" s="946"/>
      <c r="I5" s="946"/>
      <c r="J5" s="946"/>
      <c r="K5" s="1220"/>
      <c r="L5" s="1220"/>
      <c r="M5" s="1220"/>
      <c r="N5" s="1220"/>
      <c r="O5" s="948" t="str">
        <f>"会计主管："&amp;表头!$C$7</f>
        <v>会计主管：</v>
      </c>
      <c r="P5" s="1220"/>
      <c r="Q5" s="1268"/>
      <c r="R5" s="1268"/>
      <c r="S5" s="1268"/>
      <c r="T5" s="1268"/>
      <c r="U5" s="1268"/>
      <c r="V5" s="1268"/>
      <c r="W5" s="948"/>
      <c r="X5" s="1268"/>
      <c r="Y5" s="1268"/>
      <c r="Z5" s="950"/>
      <c r="AA5" s="950"/>
      <c r="AB5" s="950" t="s">
        <v>1461</v>
      </c>
      <c r="AC5" s="950"/>
    </row>
    <row r="6" spans="1:38" s="951" customFormat="1" ht="12.75" customHeight="1" thickBot="1">
      <c r="A6" s="1301"/>
      <c r="B6" s="1301"/>
      <c r="C6" s="1301"/>
      <c r="D6" s="1301"/>
      <c r="E6" s="1301"/>
      <c r="F6" s="1301"/>
      <c r="G6" s="1301"/>
      <c r="H6" s="1301"/>
      <c r="I6" s="1301"/>
      <c r="J6" s="1301"/>
      <c r="K6" s="1301"/>
      <c r="L6" s="1301"/>
      <c r="M6" s="1301"/>
      <c r="N6" s="1301"/>
      <c r="O6" s="1301"/>
      <c r="P6" s="1301"/>
      <c r="Q6" s="1268"/>
      <c r="R6" s="1268"/>
      <c r="S6" s="1268"/>
      <c r="T6" s="1268"/>
      <c r="U6" s="1268"/>
      <c r="V6" s="1268"/>
      <c r="W6" s="1268"/>
      <c r="X6" s="1268"/>
      <c r="Y6" s="1268"/>
      <c r="Z6" s="1301"/>
      <c r="AA6" s="1301"/>
      <c r="AB6" s="1301"/>
      <c r="AC6" s="1301"/>
    </row>
    <row r="7" spans="1:38" s="1665" customFormat="1" ht="15" customHeight="1">
      <c r="A7" s="2822" t="s">
        <v>183</v>
      </c>
      <c r="B7" s="2824" t="s">
        <v>1595</v>
      </c>
      <c r="C7" s="2824" t="s">
        <v>1798</v>
      </c>
      <c r="D7" s="2824" t="s">
        <v>1297</v>
      </c>
      <c r="E7" s="2824" t="s">
        <v>1052</v>
      </c>
      <c r="F7" s="3072" t="s">
        <v>2300</v>
      </c>
      <c r="G7" s="3073"/>
      <c r="H7" s="3073"/>
      <c r="I7" s="3073"/>
      <c r="J7" s="3073"/>
      <c r="K7" s="3074"/>
      <c r="L7" s="2919" t="s">
        <v>830</v>
      </c>
      <c r="M7" s="2919"/>
      <c r="N7" s="2919"/>
      <c r="O7" s="2919"/>
      <c r="P7" s="2824" t="s">
        <v>1275</v>
      </c>
      <c r="Q7" s="2824" t="s">
        <v>1276</v>
      </c>
      <c r="R7" s="3072" t="s">
        <v>2303</v>
      </c>
      <c r="S7" s="3073"/>
      <c r="T7" s="3073"/>
      <c r="U7" s="3073"/>
      <c r="V7" s="3073"/>
      <c r="W7" s="3074"/>
      <c r="X7" s="2919" t="s">
        <v>828</v>
      </c>
      <c r="Y7" s="2919"/>
      <c r="Z7" s="2919"/>
      <c r="AA7" s="2919"/>
      <c r="AB7" s="2824" t="s">
        <v>2260</v>
      </c>
      <c r="AC7" s="3070" t="s">
        <v>126</v>
      </c>
      <c r="AD7" s="2049"/>
      <c r="AE7" s="616" t="s">
        <v>2199</v>
      </c>
      <c r="AF7" s="616"/>
      <c r="AG7" s="616"/>
    </row>
    <row r="8" spans="1:38" s="1665" customFormat="1" ht="15" customHeight="1">
      <c r="A8" s="2823"/>
      <c r="B8" s="2825"/>
      <c r="C8" s="2825"/>
      <c r="D8" s="2825"/>
      <c r="E8" s="2825"/>
      <c r="F8" s="2101" t="s">
        <v>2301</v>
      </c>
      <c r="G8" s="2101" t="s">
        <v>2302</v>
      </c>
      <c r="H8" s="2101" t="s">
        <v>137</v>
      </c>
      <c r="I8" s="2101" t="s">
        <v>1156</v>
      </c>
      <c r="J8" s="2101" t="s">
        <v>825</v>
      </c>
      <c r="K8" s="2101" t="s">
        <v>1274</v>
      </c>
      <c r="L8" s="2112" t="s">
        <v>831</v>
      </c>
      <c r="M8" s="2112" t="s">
        <v>12</v>
      </c>
      <c r="N8" s="2112" t="s">
        <v>11</v>
      </c>
      <c r="O8" s="2112" t="s">
        <v>832</v>
      </c>
      <c r="P8" s="2825"/>
      <c r="Q8" s="2825"/>
      <c r="R8" s="2101" t="s">
        <v>2304</v>
      </c>
      <c r="S8" s="2101" t="s">
        <v>2302</v>
      </c>
      <c r="T8" s="2101" t="s">
        <v>2305</v>
      </c>
      <c r="U8" s="2101" t="s">
        <v>826</v>
      </c>
      <c r="V8" s="2101" t="s">
        <v>825</v>
      </c>
      <c r="W8" s="2101" t="s">
        <v>1162</v>
      </c>
      <c r="X8" s="2112" t="s">
        <v>831</v>
      </c>
      <c r="Y8" s="2112" t="s">
        <v>12</v>
      </c>
      <c r="Z8" s="2112" t="s">
        <v>11</v>
      </c>
      <c r="AA8" s="2112" t="s">
        <v>832</v>
      </c>
      <c r="AB8" s="2825"/>
      <c r="AC8" s="3071"/>
      <c r="AD8" s="517" t="s">
        <v>2194</v>
      </c>
      <c r="AE8" s="661" t="s">
        <v>12</v>
      </c>
      <c r="AF8" s="661" t="s">
        <v>11</v>
      </c>
      <c r="AG8" s="661" t="s">
        <v>2623</v>
      </c>
      <c r="AI8" s="616" t="s">
        <v>2634</v>
      </c>
      <c r="AJ8" s="616" t="s">
        <v>2635</v>
      </c>
      <c r="AK8" s="616" t="s">
        <v>2626</v>
      </c>
      <c r="AL8" s="616" t="s">
        <v>2636</v>
      </c>
    </row>
    <row r="9" spans="1:38" s="602" customFormat="1" ht="15" customHeight="1">
      <c r="A9" s="1968">
        <v>1</v>
      </c>
      <c r="B9" s="728"/>
      <c r="C9" s="728"/>
      <c r="D9" s="1224"/>
      <c r="E9" s="728"/>
      <c r="F9" s="1666"/>
      <c r="G9" s="1275"/>
      <c r="H9" s="1275"/>
      <c r="I9" s="1279">
        <f>IF(H9&gt;0,0,-H9)</f>
        <v>0</v>
      </c>
      <c r="J9" s="1276"/>
      <c r="K9" s="1279">
        <f>SUM(H9:J9)</f>
        <v>0</v>
      </c>
      <c r="L9" s="1278"/>
      <c r="M9" s="1278"/>
      <c r="N9" s="1278"/>
      <c r="O9" s="1278"/>
      <c r="P9" s="1278"/>
      <c r="Q9" s="1278"/>
      <c r="R9" s="1279">
        <f>F9+Q9-P9</f>
        <v>0</v>
      </c>
      <c r="S9" s="1278"/>
      <c r="T9" s="1278"/>
      <c r="U9" s="1279">
        <f>IF(T9&gt;0,0,-T9)</f>
        <v>0</v>
      </c>
      <c r="V9" s="1280"/>
      <c r="W9" s="1279">
        <f>T9+U9+V9</f>
        <v>0</v>
      </c>
      <c r="X9" s="1282"/>
      <c r="Y9" s="1282"/>
      <c r="Z9" s="1282"/>
      <c r="AA9" s="1282"/>
      <c r="AB9" s="1278"/>
      <c r="AC9" s="2480"/>
      <c r="AD9" s="224">
        <f>SUM(X9:AA9)-W9</f>
        <v>0</v>
      </c>
      <c r="AE9" s="602" t="b">
        <f>IF(Y9&lt;=L9,TRUE,FALSE)</f>
        <v>1</v>
      </c>
      <c r="AF9" s="602" t="b">
        <f>IF(Z9&lt;=M9,TRUE,FALSE)</f>
        <v>1</v>
      </c>
      <c r="AG9" s="602" t="b">
        <f>IF(AA9&lt;=N9+O9,TRUE,FALSE)</f>
        <v>1</v>
      </c>
      <c r="AI9" s="2721">
        <f>H9-L9-M9-N9-O9</f>
        <v>0</v>
      </c>
      <c r="AJ9" s="2721">
        <f>K9-L9-M9-N9-O9</f>
        <v>0</v>
      </c>
      <c r="AK9" s="2721">
        <f>T9-X9-Y9-Z9-AA9</f>
        <v>0</v>
      </c>
      <c r="AL9" s="2721">
        <f>W9-X9-Y9-Z9-AA9</f>
        <v>0</v>
      </c>
    </row>
    <row r="10" spans="1:38" s="602" customFormat="1" ht="15" customHeight="1">
      <c r="A10" s="1968">
        <v>2</v>
      </c>
      <c r="B10" s="728"/>
      <c r="C10" s="728"/>
      <c r="D10" s="1224"/>
      <c r="E10" s="728"/>
      <c r="F10" s="1666"/>
      <c r="G10" s="1275"/>
      <c r="H10" s="1275"/>
      <c r="I10" s="1279">
        <f t="shared" ref="I10:I28" si="0">IF(H10&gt;0,0,-H10)</f>
        <v>0</v>
      </c>
      <c r="J10" s="1276"/>
      <c r="K10" s="1279">
        <f t="shared" ref="K10:K27" si="1">SUM(H10:J10)</f>
        <v>0</v>
      </c>
      <c r="L10" s="1278"/>
      <c r="M10" s="1278"/>
      <c r="N10" s="1278"/>
      <c r="O10" s="1278"/>
      <c r="P10" s="1278"/>
      <c r="Q10" s="1278"/>
      <c r="R10" s="1279">
        <f t="shared" ref="R10:R27" si="2">F10+Q10-P10</f>
        <v>0</v>
      </c>
      <c r="S10" s="1278"/>
      <c r="T10" s="1278"/>
      <c r="U10" s="1279">
        <f t="shared" ref="U10:U28" si="3">IF(T10&gt;0,0,-T10)</f>
        <v>0</v>
      </c>
      <c r="V10" s="1280"/>
      <c r="W10" s="1279">
        <f t="shared" ref="W10:W27" si="4">T10+U10+V10</f>
        <v>0</v>
      </c>
      <c r="X10" s="1282"/>
      <c r="Y10" s="1282"/>
      <c r="Z10" s="1282"/>
      <c r="AA10" s="1282"/>
      <c r="AB10" s="1278"/>
      <c r="AC10" s="2480"/>
      <c r="AD10" s="224">
        <f t="shared" ref="AD10:AD25" si="5">SUM(X10:AA10)-W10</f>
        <v>0</v>
      </c>
      <c r="AE10" s="602" t="b">
        <f t="shared" ref="AE10:AE28" si="6">IF(Y10&lt;=L10,TRUE,FALSE)</f>
        <v>1</v>
      </c>
      <c r="AF10" s="602" t="b">
        <f t="shared" ref="AF10:AF28" si="7">IF(Z10&lt;=M10,TRUE,FALSE)</f>
        <v>1</v>
      </c>
      <c r="AG10" s="602" t="b">
        <f t="shared" ref="AG10:AG28" si="8">IF(AA10&lt;=N10+O10,TRUE,FALSE)</f>
        <v>1</v>
      </c>
      <c r="AI10" s="2721">
        <f t="shared" ref="AI10:AI28" si="9">H10-L10-M10-N10-O10</f>
        <v>0</v>
      </c>
      <c r="AJ10" s="2721">
        <f t="shared" ref="AJ10:AJ28" si="10">K10-L10-M10-N10-O10</f>
        <v>0</v>
      </c>
      <c r="AK10" s="2721">
        <f t="shared" ref="AK10:AK28" si="11">T10-X10-Y10-Z10-AA10</f>
        <v>0</v>
      </c>
      <c r="AL10" s="2721">
        <f t="shared" ref="AL10:AL28" si="12">W10-X10-Y10-Z10-AA10</f>
        <v>0</v>
      </c>
    </row>
    <row r="11" spans="1:38" s="602" customFormat="1" ht="15" customHeight="1">
      <c r="A11" s="1968">
        <v>3</v>
      </c>
      <c r="B11" s="728"/>
      <c r="C11" s="728"/>
      <c r="D11" s="1224"/>
      <c r="E11" s="728"/>
      <c r="F11" s="1666"/>
      <c r="G11" s="1275"/>
      <c r="H11" s="1275"/>
      <c r="I11" s="1279">
        <f t="shared" si="0"/>
        <v>0</v>
      </c>
      <c r="J11" s="1276"/>
      <c r="K11" s="1279">
        <f t="shared" si="1"/>
        <v>0</v>
      </c>
      <c r="L11" s="1278"/>
      <c r="M11" s="1278"/>
      <c r="N11" s="1278"/>
      <c r="O11" s="1278"/>
      <c r="P11" s="1278"/>
      <c r="Q11" s="1278"/>
      <c r="R11" s="1279">
        <f t="shared" si="2"/>
        <v>0</v>
      </c>
      <c r="S11" s="1278"/>
      <c r="T11" s="1278"/>
      <c r="U11" s="1279">
        <f t="shared" si="3"/>
        <v>0</v>
      </c>
      <c r="V11" s="1280"/>
      <c r="W11" s="1279">
        <f t="shared" si="4"/>
        <v>0</v>
      </c>
      <c r="X11" s="1282"/>
      <c r="Y11" s="1282"/>
      <c r="Z11" s="1282"/>
      <c r="AA11" s="1282"/>
      <c r="AB11" s="1278"/>
      <c r="AC11" s="2480"/>
      <c r="AD11" s="224">
        <f t="shared" si="5"/>
        <v>0</v>
      </c>
      <c r="AE11" s="602" t="b">
        <f t="shared" si="6"/>
        <v>1</v>
      </c>
      <c r="AF11" s="602" t="b">
        <f t="shared" si="7"/>
        <v>1</v>
      </c>
      <c r="AG11" s="602" t="b">
        <f t="shared" si="8"/>
        <v>1</v>
      </c>
      <c r="AI11" s="2721">
        <f t="shared" si="9"/>
        <v>0</v>
      </c>
      <c r="AJ11" s="2721">
        <f t="shared" si="10"/>
        <v>0</v>
      </c>
      <c r="AK11" s="2721">
        <f t="shared" si="11"/>
        <v>0</v>
      </c>
      <c r="AL11" s="2721">
        <f t="shared" si="12"/>
        <v>0</v>
      </c>
    </row>
    <row r="12" spans="1:38" s="602" customFormat="1" ht="15" customHeight="1">
      <c r="A12" s="1968">
        <v>4</v>
      </c>
      <c r="B12" s="728"/>
      <c r="C12" s="728"/>
      <c r="D12" s="1224"/>
      <c r="E12" s="728"/>
      <c r="F12" s="1666"/>
      <c r="G12" s="1275"/>
      <c r="H12" s="1275"/>
      <c r="I12" s="1279">
        <f t="shared" si="0"/>
        <v>0</v>
      </c>
      <c r="J12" s="1276"/>
      <c r="K12" s="1279">
        <f t="shared" si="1"/>
        <v>0</v>
      </c>
      <c r="L12" s="1278"/>
      <c r="M12" s="1278"/>
      <c r="N12" s="1278"/>
      <c r="O12" s="1278"/>
      <c r="P12" s="1278"/>
      <c r="Q12" s="1278"/>
      <c r="R12" s="1279">
        <f t="shared" si="2"/>
        <v>0</v>
      </c>
      <c r="S12" s="1278"/>
      <c r="T12" s="1278"/>
      <c r="U12" s="1279">
        <f t="shared" si="3"/>
        <v>0</v>
      </c>
      <c r="V12" s="1280"/>
      <c r="W12" s="1279">
        <f t="shared" si="4"/>
        <v>0</v>
      </c>
      <c r="X12" s="1282"/>
      <c r="Y12" s="1282"/>
      <c r="Z12" s="1282"/>
      <c r="AA12" s="1282"/>
      <c r="AB12" s="1278"/>
      <c r="AC12" s="2480"/>
      <c r="AD12" s="224">
        <f t="shared" si="5"/>
        <v>0</v>
      </c>
      <c r="AE12" s="602" t="b">
        <f t="shared" si="6"/>
        <v>1</v>
      </c>
      <c r="AF12" s="602" t="b">
        <f t="shared" si="7"/>
        <v>1</v>
      </c>
      <c r="AG12" s="602" t="b">
        <f t="shared" si="8"/>
        <v>1</v>
      </c>
      <c r="AI12" s="2721">
        <f t="shared" si="9"/>
        <v>0</v>
      </c>
      <c r="AJ12" s="2721">
        <f t="shared" si="10"/>
        <v>0</v>
      </c>
      <c r="AK12" s="2721">
        <f t="shared" si="11"/>
        <v>0</v>
      </c>
      <c r="AL12" s="2721">
        <f t="shared" si="12"/>
        <v>0</v>
      </c>
    </row>
    <row r="13" spans="1:38" s="602" customFormat="1" ht="15" customHeight="1">
      <c r="A13" s="1968">
        <v>5</v>
      </c>
      <c r="B13" s="728"/>
      <c r="C13" s="728"/>
      <c r="D13" s="1224"/>
      <c r="E13" s="728"/>
      <c r="F13" s="1666"/>
      <c r="G13" s="1275"/>
      <c r="H13" s="1275"/>
      <c r="I13" s="1279">
        <f t="shared" si="0"/>
        <v>0</v>
      </c>
      <c r="J13" s="1276"/>
      <c r="K13" s="1279">
        <f t="shared" si="1"/>
        <v>0</v>
      </c>
      <c r="L13" s="1278"/>
      <c r="M13" s="1278"/>
      <c r="N13" s="1278"/>
      <c r="O13" s="1278"/>
      <c r="P13" s="1278"/>
      <c r="Q13" s="1278"/>
      <c r="R13" s="1279">
        <f t="shared" si="2"/>
        <v>0</v>
      </c>
      <c r="S13" s="1278"/>
      <c r="T13" s="1278"/>
      <c r="U13" s="1279">
        <f t="shared" si="3"/>
        <v>0</v>
      </c>
      <c r="V13" s="1280"/>
      <c r="W13" s="1279">
        <f t="shared" si="4"/>
        <v>0</v>
      </c>
      <c r="X13" s="1282"/>
      <c r="Y13" s="1282"/>
      <c r="Z13" s="1282"/>
      <c r="AA13" s="1282"/>
      <c r="AB13" s="1278"/>
      <c r="AC13" s="2480"/>
      <c r="AD13" s="224">
        <f t="shared" si="5"/>
        <v>0</v>
      </c>
      <c r="AE13" s="602" t="b">
        <f t="shared" si="6"/>
        <v>1</v>
      </c>
      <c r="AF13" s="602" t="b">
        <f t="shared" si="7"/>
        <v>1</v>
      </c>
      <c r="AG13" s="602" t="b">
        <f t="shared" si="8"/>
        <v>1</v>
      </c>
      <c r="AI13" s="2721">
        <f t="shared" si="9"/>
        <v>0</v>
      </c>
      <c r="AJ13" s="2721">
        <f t="shared" si="10"/>
        <v>0</v>
      </c>
      <c r="AK13" s="2721">
        <f t="shared" si="11"/>
        <v>0</v>
      </c>
      <c r="AL13" s="2721">
        <f t="shared" si="12"/>
        <v>0</v>
      </c>
    </row>
    <row r="14" spans="1:38" s="602" customFormat="1" ht="15" customHeight="1">
      <c r="A14" s="1968">
        <v>6</v>
      </c>
      <c r="B14" s="728"/>
      <c r="C14" s="728"/>
      <c r="D14" s="1224"/>
      <c r="E14" s="728"/>
      <c r="F14" s="1666"/>
      <c r="G14" s="1275"/>
      <c r="H14" s="1275"/>
      <c r="I14" s="1279">
        <f t="shared" si="0"/>
        <v>0</v>
      </c>
      <c r="J14" s="1276"/>
      <c r="K14" s="1279">
        <f t="shared" si="1"/>
        <v>0</v>
      </c>
      <c r="L14" s="1278"/>
      <c r="M14" s="1278"/>
      <c r="N14" s="1278"/>
      <c r="O14" s="1278"/>
      <c r="P14" s="1278"/>
      <c r="Q14" s="1278"/>
      <c r="R14" s="1279">
        <f t="shared" si="2"/>
        <v>0</v>
      </c>
      <c r="S14" s="1278"/>
      <c r="T14" s="1278"/>
      <c r="U14" s="1279">
        <f t="shared" si="3"/>
        <v>0</v>
      </c>
      <c r="V14" s="1280"/>
      <c r="W14" s="1279">
        <f t="shared" si="4"/>
        <v>0</v>
      </c>
      <c r="X14" s="1282"/>
      <c r="Y14" s="1282"/>
      <c r="Z14" s="1282"/>
      <c r="AA14" s="1282"/>
      <c r="AB14" s="1278"/>
      <c r="AC14" s="2480"/>
      <c r="AD14" s="224">
        <f t="shared" si="5"/>
        <v>0</v>
      </c>
      <c r="AE14" s="602" t="b">
        <f t="shared" si="6"/>
        <v>1</v>
      </c>
      <c r="AF14" s="602" t="b">
        <f t="shared" si="7"/>
        <v>1</v>
      </c>
      <c r="AG14" s="602" t="b">
        <f t="shared" si="8"/>
        <v>1</v>
      </c>
      <c r="AI14" s="2721">
        <f t="shared" si="9"/>
        <v>0</v>
      </c>
      <c r="AJ14" s="2721">
        <f t="shared" si="10"/>
        <v>0</v>
      </c>
      <c r="AK14" s="2721">
        <f t="shared" si="11"/>
        <v>0</v>
      </c>
      <c r="AL14" s="2721">
        <f t="shared" si="12"/>
        <v>0</v>
      </c>
    </row>
    <row r="15" spans="1:38" s="602" customFormat="1" ht="15" customHeight="1">
      <c r="A15" s="1968">
        <v>7</v>
      </c>
      <c r="B15" s="728"/>
      <c r="C15" s="728"/>
      <c r="D15" s="1224"/>
      <c r="E15" s="728"/>
      <c r="F15" s="1666"/>
      <c r="G15" s="1275"/>
      <c r="H15" s="1275"/>
      <c r="I15" s="1279">
        <f t="shared" si="0"/>
        <v>0</v>
      </c>
      <c r="J15" s="1276"/>
      <c r="K15" s="1279">
        <f t="shared" si="1"/>
        <v>0</v>
      </c>
      <c r="L15" s="1278"/>
      <c r="M15" s="1278"/>
      <c r="N15" s="1278"/>
      <c r="O15" s="1278"/>
      <c r="P15" s="1278"/>
      <c r="Q15" s="1278"/>
      <c r="R15" s="1279">
        <f t="shared" si="2"/>
        <v>0</v>
      </c>
      <c r="S15" s="1278"/>
      <c r="T15" s="1278"/>
      <c r="U15" s="1279">
        <f t="shared" si="3"/>
        <v>0</v>
      </c>
      <c r="V15" s="1280"/>
      <c r="W15" s="1279">
        <f t="shared" si="4"/>
        <v>0</v>
      </c>
      <c r="X15" s="1282"/>
      <c r="Y15" s="1282"/>
      <c r="Z15" s="1282"/>
      <c r="AA15" s="1282"/>
      <c r="AB15" s="1278"/>
      <c r="AC15" s="2480"/>
      <c r="AD15" s="224">
        <f t="shared" si="5"/>
        <v>0</v>
      </c>
      <c r="AE15" s="602" t="b">
        <f t="shared" si="6"/>
        <v>1</v>
      </c>
      <c r="AF15" s="602" t="b">
        <f t="shared" si="7"/>
        <v>1</v>
      </c>
      <c r="AG15" s="602" t="b">
        <f t="shared" si="8"/>
        <v>1</v>
      </c>
      <c r="AI15" s="2721">
        <f t="shared" si="9"/>
        <v>0</v>
      </c>
      <c r="AJ15" s="2721">
        <f t="shared" si="10"/>
        <v>0</v>
      </c>
      <c r="AK15" s="2721">
        <f t="shared" si="11"/>
        <v>0</v>
      </c>
      <c r="AL15" s="2721">
        <f t="shared" si="12"/>
        <v>0</v>
      </c>
    </row>
    <row r="16" spans="1:38" s="602" customFormat="1" ht="15" customHeight="1">
      <c r="A16" s="1968">
        <v>8</v>
      </c>
      <c r="B16" s="728"/>
      <c r="C16" s="728"/>
      <c r="D16" s="1224"/>
      <c r="E16" s="728"/>
      <c r="F16" s="1666"/>
      <c r="G16" s="1275"/>
      <c r="H16" s="1275"/>
      <c r="I16" s="1279">
        <f t="shared" si="0"/>
        <v>0</v>
      </c>
      <c r="J16" s="1276"/>
      <c r="K16" s="1279">
        <f t="shared" si="1"/>
        <v>0</v>
      </c>
      <c r="L16" s="1278"/>
      <c r="M16" s="1278"/>
      <c r="N16" s="1278"/>
      <c r="O16" s="1278"/>
      <c r="P16" s="1278"/>
      <c r="Q16" s="1278"/>
      <c r="R16" s="1279">
        <f t="shared" si="2"/>
        <v>0</v>
      </c>
      <c r="S16" s="1278"/>
      <c r="T16" s="1278"/>
      <c r="U16" s="1279">
        <f t="shared" si="3"/>
        <v>0</v>
      </c>
      <c r="V16" s="1280"/>
      <c r="W16" s="1279">
        <f t="shared" si="4"/>
        <v>0</v>
      </c>
      <c r="X16" s="1282"/>
      <c r="Y16" s="1282"/>
      <c r="Z16" s="1282"/>
      <c r="AA16" s="1282"/>
      <c r="AB16" s="1278"/>
      <c r="AC16" s="2480"/>
      <c r="AD16" s="224">
        <f t="shared" si="5"/>
        <v>0</v>
      </c>
      <c r="AE16" s="602" t="b">
        <f t="shared" si="6"/>
        <v>1</v>
      </c>
      <c r="AF16" s="602" t="b">
        <f t="shared" si="7"/>
        <v>1</v>
      </c>
      <c r="AG16" s="602" t="b">
        <f t="shared" si="8"/>
        <v>1</v>
      </c>
      <c r="AI16" s="2721">
        <f t="shared" si="9"/>
        <v>0</v>
      </c>
      <c r="AJ16" s="2721">
        <f t="shared" si="10"/>
        <v>0</v>
      </c>
      <c r="AK16" s="2721">
        <f t="shared" si="11"/>
        <v>0</v>
      </c>
      <c r="AL16" s="2721">
        <f t="shared" si="12"/>
        <v>0</v>
      </c>
    </row>
    <row r="17" spans="1:38" s="602" customFormat="1" ht="15" customHeight="1">
      <c r="A17" s="1968">
        <v>9</v>
      </c>
      <c r="B17" s="728"/>
      <c r="C17" s="728"/>
      <c r="D17" s="1224"/>
      <c r="E17" s="728"/>
      <c r="F17" s="1666"/>
      <c r="G17" s="1275"/>
      <c r="H17" s="1275"/>
      <c r="I17" s="1279">
        <f t="shared" si="0"/>
        <v>0</v>
      </c>
      <c r="J17" s="1276"/>
      <c r="K17" s="1279">
        <f t="shared" si="1"/>
        <v>0</v>
      </c>
      <c r="L17" s="1278"/>
      <c r="M17" s="1278"/>
      <c r="N17" s="1278"/>
      <c r="O17" s="1278"/>
      <c r="P17" s="1278"/>
      <c r="Q17" s="1278"/>
      <c r="R17" s="1279">
        <f t="shared" si="2"/>
        <v>0</v>
      </c>
      <c r="S17" s="1278"/>
      <c r="T17" s="1278"/>
      <c r="U17" s="1279">
        <f t="shared" si="3"/>
        <v>0</v>
      </c>
      <c r="V17" s="1280"/>
      <c r="W17" s="1279">
        <f t="shared" si="4"/>
        <v>0</v>
      </c>
      <c r="X17" s="1282"/>
      <c r="Y17" s="1282"/>
      <c r="Z17" s="1282"/>
      <c r="AA17" s="1282"/>
      <c r="AB17" s="1278"/>
      <c r="AC17" s="2480"/>
      <c r="AD17" s="224">
        <f t="shared" si="5"/>
        <v>0</v>
      </c>
      <c r="AE17" s="602" t="b">
        <f t="shared" si="6"/>
        <v>1</v>
      </c>
      <c r="AF17" s="602" t="b">
        <f t="shared" si="7"/>
        <v>1</v>
      </c>
      <c r="AG17" s="602" t="b">
        <f t="shared" si="8"/>
        <v>1</v>
      </c>
      <c r="AI17" s="2721">
        <f t="shared" si="9"/>
        <v>0</v>
      </c>
      <c r="AJ17" s="2721">
        <f t="shared" si="10"/>
        <v>0</v>
      </c>
      <c r="AK17" s="2721">
        <f t="shared" si="11"/>
        <v>0</v>
      </c>
      <c r="AL17" s="2721">
        <f t="shared" si="12"/>
        <v>0</v>
      </c>
    </row>
    <row r="18" spans="1:38" s="602" customFormat="1" ht="15" customHeight="1">
      <c r="A18" s="1968">
        <v>10</v>
      </c>
      <c r="B18" s="728"/>
      <c r="C18" s="728"/>
      <c r="D18" s="1224"/>
      <c r="E18" s="728"/>
      <c r="F18" s="1666"/>
      <c r="G18" s="1275"/>
      <c r="H18" s="1275"/>
      <c r="I18" s="1279">
        <f t="shared" si="0"/>
        <v>0</v>
      </c>
      <c r="J18" s="1276"/>
      <c r="K18" s="1279">
        <f t="shared" si="1"/>
        <v>0</v>
      </c>
      <c r="L18" s="1278"/>
      <c r="M18" s="1278"/>
      <c r="N18" s="1278"/>
      <c r="O18" s="1278"/>
      <c r="P18" s="1278"/>
      <c r="Q18" s="1278"/>
      <c r="R18" s="1279">
        <f t="shared" si="2"/>
        <v>0</v>
      </c>
      <c r="S18" s="1278"/>
      <c r="T18" s="1278"/>
      <c r="U18" s="1279">
        <f t="shared" si="3"/>
        <v>0</v>
      </c>
      <c r="V18" s="1280"/>
      <c r="W18" s="1279">
        <f t="shared" si="4"/>
        <v>0</v>
      </c>
      <c r="X18" s="1282"/>
      <c r="Y18" s="1282"/>
      <c r="Z18" s="1282"/>
      <c r="AA18" s="1282"/>
      <c r="AB18" s="1278"/>
      <c r="AC18" s="2480"/>
      <c r="AD18" s="224">
        <f t="shared" si="5"/>
        <v>0</v>
      </c>
      <c r="AE18" s="602" t="b">
        <f t="shared" si="6"/>
        <v>1</v>
      </c>
      <c r="AF18" s="602" t="b">
        <f t="shared" si="7"/>
        <v>1</v>
      </c>
      <c r="AG18" s="602" t="b">
        <f t="shared" si="8"/>
        <v>1</v>
      </c>
      <c r="AI18" s="2721">
        <f t="shared" si="9"/>
        <v>0</v>
      </c>
      <c r="AJ18" s="2721">
        <f t="shared" si="10"/>
        <v>0</v>
      </c>
      <c r="AK18" s="2721">
        <f t="shared" si="11"/>
        <v>0</v>
      </c>
      <c r="AL18" s="2721">
        <f t="shared" si="12"/>
        <v>0</v>
      </c>
    </row>
    <row r="19" spans="1:38" s="602" customFormat="1" ht="15" customHeight="1">
      <c r="A19" s="1968">
        <v>11</v>
      </c>
      <c r="B19" s="728"/>
      <c r="C19" s="728"/>
      <c r="D19" s="1224"/>
      <c r="E19" s="728"/>
      <c r="F19" s="1666"/>
      <c r="G19" s="1275"/>
      <c r="H19" s="1275"/>
      <c r="I19" s="1279">
        <f t="shared" si="0"/>
        <v>0</v>
      </c>
      <c r="J19" s="1276"/>
      <c r="K19" s="1279">
        <f t="shared" si="1"/>
        <v>0</v>
      </c>
      <c r="L19" s="1278"/>
      <c r="M19" s="1278"/>
      <c r="N19" s="1278"/>
      <c r="O19" s="1278"/>
      <c r="P19" s="1278"/>
      <c r="Q19" s="1278"/>
      <c r="R19" s="1279">
        <f t="shared" si="2"/>
        <v>0</v>
      </c>
      <c r="S19" s="1278"/>
      <c r="T19" s="1278"/>
      <c r="U19" s="1279">
        <f t="shared" si="3"/>
        <v>0</v>
      </c>
      <c r="V19" s="1280"/>
      <c r="W19" s="1279">
        <f t="shared" si="4"/>
        <v>0</v>
      </c>
      <c r="X19" s="1282"/>
      <c r="Y19" s="1282"/>
      <c r="Z19" s="1282"/>
      <c r="AA19" s="1282"/>
      <c r="AB19" s="1278"/>
      <c r="AC19" s="2480"/>
      <c r="AD19" s="224">
        <f t="shared" si="5"/>
        <v>0</v>
      </c>
      <c r="AE19" s="602" t="b">
        <f t="shared" si="6"/>
        <v>1</v>
      </c>
      <c r="AF19" s="602" t="b">
        <f t="shared" si="7"/>
        <v>1</v>
      </c>
      <c r="AG19" s="602" t="b">
        <f t="shared" si="8"/>
        <v>1</v>
      </c>
      <c r="AI19" s="2721">
        <f t="shared" si="9"/>
        <v>0</v>
      </c>
      <c r="AJ19" s="2721">
        <f t="shared" si="10"/>
        <v>0</v>
      </c>
      <c r="AK19" s="2721">
        <f t="shared" si="11"/>
        <v>0</v>
      </c>
      <c r="AL19" s="2721">
        <f t="shared" si="12"/>
        <v>0</v>
      </c>
    </row>
    <row r="20" spans="1:38" s="602" customFormat="1" ht="15" customHeight="1">
      <c r="A20" s="1968">
        <v>12</v>
      </c>
      <c r="B20" s="728"/>
      <c r="C20" s="728"/>
      <c r="D20" s="1224"/>
      <c r="E20" s="728"/>
      <c r="F20" s="1666"/>
      <c r="G20" s="1275"/>
      <c r="H20" s="1275"/>
      <c r="I20" s="1279">
        <f t="shared" si="0"/>
        <v>0</v>
      </c>
      <c r="J20" s="1276"/>
      <c r="K20" s="1279">
        <f t="shared" si="1"/>
        <v>0</v>
      </c>
      <c r="L20" s="1278"/>
      <c r="M20" s="1278"/>
      <c r="N20" s="1278"/>
      <c r="O20" s="1278"/>
      <c r="P20" s="1278"/>
      <c r="Q20" s="1278"/>
      <c r="R20" s="1279">
        <f t="shared" si="2"/>
        <v>0</v>
      </c>
      <c r="S20" s="1278"/>
      <c r="T20" s="1278"/>
      <c r="U20" s="1279">
        <f t="shared" si="3"/>
        <v>0</v>
      </c>
      <c r="V20" s="1280"/>
      <c r="W20" s="1279">
        <f t="shared" si="4"/>
        <v>0</v>
      </c>
      <c r="X20" s="1282"/>
      <c r="Y20" s="1282"/>
      <c r="Z20" s="1282"/>
      <c r="AA20" s="1282"/>
      <c r="AB20" s="1278"/>
      <c r="AC20" s="2480"/>
      <c r="AD20" s="224">
        <f t="shared" si="5"/>
        <v>0</v>
      </c>
      <c r="AE20" s="602" t="b">
        <f t="shared" si="6"/>
        <v>1</v>
      </c>
      <c r="AF20" s="602" t="b">
        <f t="shared" si="7"/>
        <v>1</v>
      </c>
      <c r="AG20" s="602" t="b">
        <f t="shared" si="8"/>
        <v>1</v>
      </c>
      <c r="AI20" s="2721">
        <f t="shared" si="9"/>
        <v>0</v>
      </c>
      <c r="AJ20" s="2721">
        <f t="shared" si="10"/>
        <v>0</v>
      </c>
      <c r="AK20" s="2721">
        <f t="shared" si="11"/>
        <v>0</v>
      </c>
      <c r="AL20" s="2721">
        <f t="shared" si="12"/>
        <v>0</v>
      </c>
    </row>
    <row r="21" spans="1:38" s="602" customFormat="1" ht="15" customHeight="1">
      <c r="A21" s="1968">
        <v>13</v>
      </c>
      <c r="B21" s="728"/>
      <c r="C21" s="728"/>
      <c r="D21" s="1224"/>
      <c r="E21" s="728"/>
      <c r="F21" s="1666"/>
      <c r="G21" s="1275"/>
      <c r="H21" s="1275"/>
      <c r="I21" s="1279">
        <f t="shared" si="0"/>
        <v>0</v>
      </c>
      <c r="J21" s="1276"/>
      <c r="K21" s="1279">
        <f t="shared" si="1"/>
        <v>0</v>
      </c>
      <c r="L21" s="1278"/>
      <c r="M21" s="1278"/>
      <c r="N21" s="1278"/>
      <c r="O21" s="1278"/>
      <c r="P21" s="1278"/>
      <c r="Q21" s="1278"/>
      <c r="R21" s="1279">
        <f t="shared" si="2"/>
        <v>0</v>
      </c>
      <c r="S21" s="1278"/>
      <c r="T21" s="1278"/>
      <c r="U21" s="1279">
        <f t="shared" si="3"/>
        <v>0</v>
      </c>
      <c r="V21" s="1280"/>
      <c r="W21" s="1279">
        <f t="shared" si="4"/>
        <v>0</v>
      </c>
      <c r="X21" s="1282"/>
      <c r="Y21" s="1282"/>
      <c r="Z21" s="1282"/>
      <c r="AA21" s="1282"/>
      <c r="AB21" s="1278"/>
      <c r="AC21" s="2480"/>
      <c r="AD21" s="224">
        <f t="shared" si="5"/>
        <v>0</v>
      </c>
      <c r="AE21" s="602" t="b">
        <f t="shared" si="6"/>
        <v>1</v>
      </c>
      <c r="AF21" s="602" t="b">
        <f t="shared" si="7"/>
        <v>1</v>
      </c>
      <c r="AG21" s="602" t="b">
        <f t="shared" si="8"/>
        <v>1</v>
      </c>
      <c r="AI21" s="2721">
        <f t="shared" si="9"/>
        <v>0</v>
      </c>
      <c r="AJ21" s="2721">
        <f t="shared" si="10"/>
        <v>0</v>
      </c>
      <c r="AK21" s="2721">
        <f t="shared" si="11"/>
        <v>0</v>
      </c>
      <c r="AL21" s="2721">
        <f t="shared" si="12"/>
        <v>0</v>
      </c>
    </row>
    <row r="22" spans="1:38" s="602" customFormat="1" ht="15" customHeight="1">
      <c r="A22" s="1968">
        <v>14</v>
      </c>
      <c r="B22" s="728"/>
      <c r="C22" s="728"/>
      <c r="D22" s="1224"/>
      <c r="E22" s="728"/>
      <c r="F22" s="1666"/>
      <c r="G22" s="1275"/>
      <c r="H22" s="1275"/>
      <c r="I22" s="1279">
        <f t="shared" si="0"/>
        <v>0</v>
      </c>
      <c r="J22" s="1276"/>
      <c r="K22" s="1279">
        <f t="shared" si="1"/>
        <v>0</v>
      </c>
      <c r="L22" s="1278"/>
      <c r="M22" s="1278"/>
      <c r="N22" s="1278"/>
      <c r="O22" s="1278"/>
      <c r="P22" s="1278"/>
      <c r="Q22" s="1278"/>
      <c r="R22" s="1279">
        <f t="shared" si="2"/>
        <v>0</v>
      </c>
      <c r="S22" s="1278"/>
      <c r="T22" s="1278"/>
      <c r="U22" s="1279">
        <f t="shared" si="3"/>
        <v>0</v>
      </c>
      <c r="V22" s="1280"/>
      <c r="W22" s="1279">
        <f t="shared" si="4"/>
        <v>0</v>
      </c>
      <c r="X22" s="1282"/>
      <c r="Y22" s="1282"/>
      <c r="Z22" s="1282"/>
      <c r="AA22" s="1282"/>
      <c r="AB22" s="1278"/>
      <c r="AC22" s="2480"/>
      <c r="AD22" s="224">
        <f t="shared" si="5"/>
        <v>0</v>
      </c>
      <c r="AE22" s="602" t="b">
        <f t="shared" si="6"/>
        <v>1</v>
      </c>
      <c r="AF22" s="602" t="b">
        <f t="shared" si="7"/>
        <v>1</v>
      </c>
      <c r="AG22" s="602" t="b">
        <f t="shared" si="8"/>
        <v>1</v>
      </c>
      <c r="AI22" s="2721">
        <f t="shared" si="9"/>
        <v>0</v>
      </c>
      <c r="AJ22" s="2721">
        <f t="shared" si="10"/>
        <v>0</v>
      </c>
      <c r="AK22" s="2721">
        <f t="shared" si="11"/>
        <v>0</v>
      </c>
      <c r="AL22" s="2721">
        <f t="shared" si="12"/>
        <v>0</v>
      </c>
    </row>
    <row r="23" spans="1:38" s="602" customFormat="1" ht="15" customHeight="1">
      <c r="A23" s="1968">
        <v>15</v>
      </c>
      <c r="B23" s="728"/>
      <c r="C23" s="728"/>
      <c r="D23" s="1224"/>
      <c r="E23" s="728"/>
      <c r="F23" s="1666"/>
      <c r="G23" s="1275"/>
      <c r="H23" s="1275"/>
      <c r="I23" s="1279">
        <f t="shared" si="0"/>
        <v>0</v>
      </c>
      <c r="J23" s="1276"/>
      <c r="K23" s="1279">
        <f t="shared" si="1"/>
        <v>0</v>
      </c>
      <c r="L23" s="1278"/>
      <c r="M23" s="1278"/>
      <c r="N23" s="1278"/>
      <c r="O23" s="1278"/>
      <c r="P23" s="1278"/>
      <c r="Q23" s="1278"/>
      <c r="R23" s="1279">
        <f t="shared" si="2"/>
        <v>0</v>
      </c>
      <c r="S23" s="1278"/>
      <c r="T23" s="1278"/>
      <c r="U23" s="1279">
        <f t="shared" si="3"/>
        <v>0</v>
      </c>
      <c r="V23" s="1280"/>
      <c r="W23" s="1279">
        <f t="shared" si="4"/>
        <v>0</v>
      </c>
      <c r="X23" s="1282"/>
      <c r="Y23" s="1282"/>
      <c r="Z23" s="1282"/>
      <c r="AA23" s="1282"/>
      <c r="AB23" s="1278"/>
      <c r="AC23" s="2480"/>
      <c r="AD23" s="224">
        <f t="shared" si="5"/>
        <v>0</v>
      </c>
      <c r="AE23" s="602" t="b">
        <f t="shared" si="6"/>
        <v>1</v>
      </c>
      <c r="AF23" s="602" t="b">
        <f t="shared" si="7"/>
        <v>1</v>
      </c>
      <c r="AG23" s="602" t="b">
        <f t="shared" si="8"/>
        <v>1</v>
      </c>
      <c r="AI23" s="2721">
        <f t="shared" si="9"/>
        <v>0</v>
      </c>
      <c r="AJ23" s="2721">
        <f t="shared" si="10"/>
        <v>0</v>
      </c>
      <c r="AK23" s="2721">
        <f t="shared" si="11"/>
        <v>0</v>
      </c>
      <c r="AL23" s="2721">
        <f t="shared" si="12"/>
        <v>0</v>
      </c>
    </row>
    <row r="24" spans="1:38" s="602" customFormat="1" ht="15" customHeight="1">
      <c r="A24" s="1968">
        <v>16</v>
      </c>
      <c r="B24" s="728"/>
      <c r="C24" s="728"/>
      <c r="D24" s="1224"/>
      <c r="E24" s="728"/>
      <c r="F24" s="1666"/>
      <c r="G24" s="1275"/>
      <c r="H24" s="1275"/>
      <c r="I24" s="1279">
        <f t="shared" si="0"/>
        <v>0</v>
      </c>
      <c r="J24" s="1276"/>
      <c r="K24" s="1279">
        <f t="shared" si="1"/>
        <v>0</v>
      </c>
      <c r="L24" s="1278"/>
      <c r="M24" s="1278"/>
      <c r="N24" s="1278"/>
      <c r="O24" s="1278"/>
      <c r="P24" s="1278"/>
      <c r="Q24" s="1278"/>
      <c r="R24" s="1279">
        <f t="shared" si="2"/>
        <v>0</v>
      </c>
      <c r="S24" s="1278"/>
      <c r="T24" s="1278"/>
      <c r="U24" s="1279">
        <f t="shared" si="3"/>
        <v>0</v>
      </c>
      <c r="V24" s="1280"/>
      <c r="W24" s="1279">
        <f t="shared" si="4"/>
        <v>0</v>
      </c>
      <c r="X24" s="1282"/>
      <c r="Y24" s="1282"/>
      <c r="Z24" s="1282"/>
      <c r="AA24" s="1282"/>
      <c r="AB24" s="1278"/>
      <c r="AC24" s="2480"/>
      <c r="AD24" s="224">
        <f t="shared" si="5"/>
        <v>0</v>
      </c>
      <c r="AE24" s="602" t="b">
        <f t="shared" si="6"/>
        <v>1</v>
      </c>
      <c r="AF24" s="602" t="b">
        <f t="shared" si="7"/>
        <v>1</v>
      </c>
      <c r="AG24" s="602" t="b">
        <f t="shared" si="8"/>
        <v>1</v>
      </c>
      <c r="AI24" s="2721">
        <f t="shared" si="9"/>
        <v>0</v>
      </c>
      <c r="AJ24" s="2721">
        <f t="shared" si="10"/>
        <v>0</v>
      </c>
      <c r="AK24" s="2721">
        <f t="shared" si="11"/>
        <v>0</v>
      </c>
      <c r="AL24" s="2721">
        <f t="shared" si="12"/>
        <v>0</v>
      </c>
    </row>
    <row r="25" spans="1:38" s="602" customFormat="1" ht="15" customHeight="1">
      <c r="A25" s="1968">
        <v>17</v>
      </c>
      <c r="B25" s="728"/>
      <c r="C25" s="728"/>
      <c r="D25" s="1224"/>
      <c r="E25" s="728"/>
      <c r="F25" s="1666"/>
      <c r="G25" s="1275"/>
      <c r="H25" s="1275"/>
      <c r="I25" s="1279">
        <f t="shared" si="0"/>
        <v>0</v>
      </c>
      <c r="J25" s="1276"/>
      <c r="K25" s="1279">
        <f t="shared" si="1"/>
        <v>0</v>
      </c>
      <c r="L25" s="1278"/>
      <c r="M25" s="1278"/>
      <c r="N25" s="1278"/>
      <c r="O25" s="1278"/>
      <c r="P25" s="1278"/>
      <c r="Q25" s="1278"/>
      <c r="R25" s="1279">
        <f t="shared" si="2"/>
        <v>0</v>
      </c>
      <c r="S25" s="1278"/>
      <c r="T25" s="1278"/>
      <c r="U25" s="1279">
        <f t="shared" si="3"/>
        <v>0</v>
      </c>
      <c r="V25" s="1280"/>
      <c r="W25" s="1279">
        <f t="shared" si="4"/>
        <v>0</v>
      </c>
      <c r="X25" s="1282"/>
      <c r="Y25" s="1282"/>
      <c r="Z25" s="1282"/>
      <c r="AA25" s="1282"/>
      <c r="AB25" s="1278"/>
      <c r="AC25" s="2480"/>
      <c r="AD25" s="224">
        <f t="shared" si="5"/>
        <v>0</v>
      </c>
      <c r="AE25" s="602" t="b">
        <f t="shared" si="6"/>
        <v>1</v>
      </c>
      <c r="AF25" s="602" t="b">
        <f t="shared" si="7"/>
        <v>1</v>
      </c>
      <c r="AG25" s="602" t="b">
        <f t="shared" si="8"/>
        <v>1</v>
      </c>
      <c r="AI25" s="2721">
        <f t="shared" si="9"/>
        <v>0</v>
      </c>
      <c r="AJ25" s="2721">
        <f t="shared" si="10"/>
        <v>0</v>
      </c>
      <c r="AK25" s="2721">
        <f t="shared" si="11"/>
        <v>0</v>
      </c>
      <c r="AL25" s="2721">
        <f t="shared" si="12"/>
        <v>0</v>
      </c>
    </row>
    <row r="26" spans="1:38" s="602" customFormat="1" ht="15" customHeight="1">
      <c r="A26" s="1968">
        <v>18</v>
      </c>
      <c r="B26" s="728"/>
      <c r="C26" s="728"/>
      <c r="D26" s="1224"/>
      <c r="E26" s="728"/>
      <c r="F26" s="1666"/>
      <c r="G26" s="1275"/>
      <c r="H26" s="1275"/>
      <c r="I26" s="1279">
        <f t="shared" si="0"/>
        <v>0</v>
      </c>
      <c r="J26" s="1276"/>
      <c r="K26" s="1279">
        <f t="shared" si="1"/>
        <v>0</v>
      </c>
      <c r="L26" s="1278"/>
      <c r="M26" s="1278"/>
      <c r="N26" s="1278"/>
      <c r="O26" s="1278"/>
      <c r="P26" s="1278"/>
      <c r="Q26" s="1278"/>
      <c r="R26" s="1279">
        <f t="shared" si="2"/>
        <v>0</v>
      </c>
      <c r="S26" s="1278"/>
      <c r="T26" s="1278"/>
      <c r="U26" s="1279">
        <f t="shared" si="3"/>
        <v>0</v>
      </c>
      <c r="V26" s="1280"/>
      <c r="W26" s="1279">
        <f t="shared" si="4"/>
        <v>0</v>
      </c>
      <c r="X26" s="1282"/>
      <c r="Y26" s="1282"/>
      <c r="Z26" s="1282"/>
      <c r="AA26" s="1282"/>
      <c r="AB26" s="1278"/>
      <c r="AC26" s="2480"/>
      <c r="AD26" s="224"/>
      <c r="AE26" s="602" t="b">
        <f t="shared" si="6"/>
        <v>1</v>
      </c>
      <c r="AF26" s="602" t="b">
        <f t="shared" si="7"/>
        <v>1</v>
      </c>
      <c r="AG26" s="602" t="b">
        <f t="shared" si="8"/>
        <v>1</v>
      </c>
      <c r="AI26" s="2721">
        <f t="shared" si="9"/>
        <v>0</v>
      </c>
      <c r="AJ26" s="2721">
        <f t="shared" si="10"/>
        <v>0</v>
      </c>
      <c r="AK26" s="2721">
        <f t="shared" si="11"/>
        <v>0</v>
      </c>
      <c r="AL26" s="2721">
        <f t="shared" si="12"/>
        <v>0</v>
      </c>
    </row>
    <row r="27" spans="1:38" s="602" customFormat="1" ht="15" customHeight="1">
      <c r="A27" s="1968">
        <v>19</v>
      </c>
      <c r="B27" s="728"/>
      <c r="C27" s="728"/>
      <c r="D27" s="1224"/>
      <c r="E27" s="728"/>
      <c r="F27" s="1666"/>
      <c r="G27" s="1275"/>
      <c r="H27" s="1275"/>
      <c r="I27" s="1279">
        <f t="shared" si="0"/>
        <v>0</v>
      </c>
      <c r="J27" s="1276"/>
      <c r="K27" s="1279">
        <f t="shared" si="1"/>
        <v>0</v>
      </c>
      <c r="L27" s="1278"/>
      <c r="M27" s="1278"/>
      <c r="N27" s="1278"/>
      <c r="O27" s="1278"/>
      <c r="P27" s="1278"/>
      <c r="Q27" s="1278"/>
      <c r="R27" s="1279">
        <f t="shared" si="2"/>
        <v>0</v>
      </c>
      <c r="S27" s="1278"/>
      <c r="T27" s="1278"/>
      <c r="U27" s="1279">
        <f t="shared" si="3"/>
        <v>0</v>
      </c>
      <c r="V27" s="1280"/>
      <c r="W27" s="1279">
        <f t="shared" si="4"/>
        <v>0</v>
      </c>
      <c r="X27" s="1282"/>
      <c r="Y27" s="1282"/>
      <c r="Z27" s="1282"/>
      <c r="AA27" s="1282"/>
      <c r="AB27" s="1278"/>
      <c r="AC27" s="2480"/>
      <c r="AD27" s="224"/>
      <c r="AE27" s="602" t="b">
        <f t="shared" si="6"/>
        <v>1</v>
      </c>
      <c r="AF27" s="602" t="b">
        <f t="shared" si="7"/>
        <v>1</v>
      </c>
      <c r="AG27" s="602" t="b">
        <f t="shared" si="8"/>
        <v>1</v>
      </c>
      <c r="AI27" s="2721">
        <f t="shared" si="9"/>
        <v>0</v>
      </c>
      <c r="AJ27" s="2721">
        <f t="shared" si="10"/>
        <v>0</v>
      </c>
      <c r="AK27" s="2721">
        <f t="shared" si="11"/>
        <v>0</v>
      </c>
      <c r="AL27" s="2721">
        <f t="shared" si="12"/>
        <v>0</v>
      </c>
    </row>
    <row r="28" spans="1:38" s="602" customFormat="1" ht="15" customHeight="1">
      <c r="A28" s="1968">
        <v>20</v>
      </c>
      <c r="B28" s="728"/>
      <c r="C28" s="728"/>
      <c r="D28" s="1224"/>
      <c r="E28" s="728"/>
      <c r="F28" s="1666"/>
      <c r="G28" s="1275"/>
      <c r="H28" s="1275"/>
      <c r="I28" s="1279">
        <f t="shared" si="0"/>
        <v>0</v>
      </c>
      <c r="J28" s="1276"/>
      <c r="K28" s="1279">
        <f>SUM(H28:J28)</f>
        <v>0</v>
      </c>
      <c r="L28" s="1278"/>
      <c r="M28" s="1278"/>
      <c r="N28" s="1278"/>
      <c r="O28" s="1278"/>
      <c r="P28" s="1278"/>
      <c r="Q28" s="1278"/>
      <c r="R28" s="1279">
        <f>F28+Q28-P28</f>
        <v>0</v>
      </c>
      <c r="S28" s="1278"/>
      <c r="T28" s="1278"/>
      <c r="U28" s="1279">
        <f t="shared" si="3"/>
        <v>0</v>
      </c>
      <c r="V28" s="1280"/>
      <c r="W28" s="1279">
        <f>T28+U28+V28</f>
        <v>0</v>
      </c>
      <c r="X28" s="1282"/>
      <c r="Y28" s="1282"/>
      <c r="Z28" s="1282"/>
      <c r="AA28" s="1282"/>
      <c r="AB28" s="1278"/>
      <c r="AC28" s="2480"/>
      <c r="AD28" s="224"/>
      <c r="AE28" s="602" t="b">
        <f t="shared" si="6"/>
        <v>1</v>
      </c>
      <c r="AF28" s="602" t="b">
        <f t="shared" si="7"/>
        <v>1</v>
      </c>
      <c r="AG28" s="602" t="b">
        <f t="shared" si="8"/>
        <v>1</v>
      </c>
      <c r="AI28" s="2721">
        <f t="shared" si="9"/>
        <v>0</v>
      </c>
      <c r="AJ28" s="2721">
        <f t="shared" si="10"/>
        <v>0</v>
      </c>
      <c r="AK28" s="2721">
        <f t="shared" si="11"/>
        <v>0</v>
      </c>
      <c r="AL28" s="2721">
        <f t="shared" si="12"/>
        <v>0</v>
      </c>
    </row>
    <row r="29" spans="1:38" s="603" customFormat="1" ht="15" customHeight="1">
      <c r="A29" s="1968"/>
      <c r="B29" s="1272"/>
      <c r="C29" s="1272"/>
      <c r="D29" s="1272"/>
      <c r="E29" s="1272"/>
      <c r="F29" s="1667"/>
      <c r="G29" s="1277"/>
      <c r="H29" s="1277"/>
      <c r="I29" s="1277"/>
      <c r="J29" s="1277"/>
      <c r="K29" s="717"/>
      <c r="L29" s="1284"/>
      <c r="M29" s="1284"/>
      <c r="N29" s="1284"/>
      <c r="O29" s="1284"/>
      <c r="P29" s="1284"/>
      <c r="Q29" s="1284"/>
      <c r="R29" s="717"/>
      <c r="S29" s="1284"/>
      <c r="T29" s="717"/>
      <c r="U29" s="1284"/>
      <c r="V29" s="1284"/>
      <c r="W29" s="717"/>
      <c r="X29" s="717"/>
      <c r="Y29" s="717"/>
      <c r="Z29" s="717"/>
      <c r="AA29" s="717"/>
      <c r="AB29" s="1284"/>
      <c r="AC29" s="2481"/>
      <c r="AD29" s="311"/>
      <c r="AE29" s="710"/>
      <c r="AF29" s="711"/>
      <c r="AI29" s="2721">
        <f>H29-L29-M29-N29-O29</f>
        <v>0</v>
      </c>
      <c r="AJ29" s="2721">
        <f>K29-L29-M29-N29-O29</f>
        <v>0</v>
      </c>
      <c r="AK29" s="2721">
        <f>T29-X29-Y29-Z29-AA29</f>
        <v>0</v>
      </c>
      <c r="AL29" s="2721">
        <f>W29-X29-Y29-Z29-AA29</f>
        <v>0</v>
      </c>
    </row>
    <row r="30" spans="1:38" s="598" customFormat="1" ht="15" customHeight="1" thickBot="1">
      <c r="A30" s="2113"/>
      <c r="B30" s="2114" t="s">
        <v>1051</v>
      </c>
      <c r="C30" s="2504"/>
      <c r="D30" s="2504"/>
      <c r="E30" s="2504"/>
      <c r="F30" s="2505"/>
      <c r="G30" s="2506"/>
      <c r="H30" s="2468">
        <f>SUM(H9:H29)</f>
        <v>0</v>
      </c>
      <c r="I30" s="2468">
        <f t="shared" ref="I30:Q30" si="13">SUM(I9:I29)</f>
        <v>0</v>
      </c>
      <c r="J30" s="2468">
        <f t="shared" si="13"/>
        <v>0</v>
      </c>
      <c r="K30" s="2468">
        <f t="shared" si="13"/>
        <v>0</v>
      </c>
      <c r="L30" s="2468">
        <f t="shared" si="13"/>
        <v>0</v>
      </c>
      <c r="M30" s="2468">
        <f t="shared" si="13"/>
        <v>0</v>
      </c>
      <c r="N30" s="2468">
        <f t="shared" si="13"/>
        <v>0</v>
      </c>
      <c r="O30" s="2468">
        <f t="shared" si="13"/>
        <v>0</v>
      </c>
      <c r="P30" s="2468">
        <f t="shared" si="13"/>
        <v>0</v>
      </c>
      <c r="Q30" s="2468">
        <f t="shared" si="13"/>
        <v>0</v>
      </c>
      <c r="R30" s="2468"/>
      <c r="S30" s="2468"/>
      <c r="T30" s="2468">
        <f t="shared" ref="T30:AB30" si="14">SUM(T9:T29)</f>
        <v>0</v>
      </c>
      <c r="U30" s="2468">
        <f t="shared" si="14"/>
        <v>0</v>
      </c>
      <c r="V30" s="2468">
        <f t="shared" si="14"/>
        <v>0</v>
      </c>
      <c r="W30" s="2468">
        <f t="shared" si="14"/>
        <v>0</v>
      </c>
      <c r="X30" s="2468">
        <f t="shared" si="14"/>
        <v>0</v>
      </c>
      <c r="Y30" s="2468">
        <f t="shared" si="14"/>
        <v>0</v>
      </c>
      <c r="Z30" s="2468">
        <f t="shared" si="14"/>
        <v>0</v>
      </c>
      <c r="AA30" s="2468">
        <f t="shared" si="14"/>
        <v>0</v>
      </c>
      <c r="AB30" s="2468">
        <f t="shared" si="14"/>
        <v>0</v>
      </c>
      <c r="AC30" s="2507"/>
      <c r="AD30" s="311"/>
      <c r="AE30" s="708"/>
      <c r="AF30" s="709"/>
      <c r="AI30" s="2721">
        <f>H30-L30-M30-N30-O30</f>
        <v>0</v>
      </c>
      <c r="AJ30" s="2721">
        <f t="shared" ref="AJ30" si="15">K30-L30-M30-N30-O30</f>
        <v>0</v>
      </c>
      <c r="AK30" s="2721">
        <f t="shared" ref="AK30" si="16">T30-X30-Y30-Z30-AA30</f>
        <v>0</v>
      </c>
      <c r="AL30" s="2721">
        <f t="shared" ref="AL30" si="17">W30-X30-Y30-Z30-AA30</f>
        <v>0</v>
      </c>
    </row>
    <row r="31" spans="1:38" ht="15" customHeight="1">
      <c r="A31" s="311" t="s">
        <v>190</v>
      </c>
      <c r="AH31" s="311"/>
      <c r="AI31" s="311"/>
      <c r="AJ31" s="311"/>
    </row>
    <row r="32" spans="1:38" ht="15" customHeight="1">
      <c r="A32" s="311" t="s">
        <v>231</v>
      </c>
      <c r="AH32" s="311"/>
      <c r="AI32" s="311"/>
      <c r="AJ32" s="311"/>
    </row>
    <row r="33" spans="1:36" ht="15" customHeight="1">
      <c r="A33" s="311" t="s">
        <v>232</v>
      </c>
      <c r="AH33" s="311"/>
      <c r="AI33" s="311"/>
      <c r="AJ33" s="311"/>
    </row>
    <row r="34" spans="1:36" ht="15" customHeight="1">
      <c r="A34" s="311" t="s">
        <v>233</v>
      </c>
      <c r="AH34" s="311"/>
      <c r="AI34" s="311"/>
      <c r="AJ34" s="311"/>
    </row>
  </sheetData>
  <sheetProtection formatColumns="0" formatRows="0" deleteRows="0" autoFilter="0"/>
  <protectedRanges>
    <protectedRange sqref="Y9:Z29" name="区域2_2_1"/>
  </protectedRanges>
  <mergeCells count="14">
    <mergeCell ref="A2:AC2"/>
    <mergeCell ref="E7:E8"/>
    <mergeCell ref="A7:A8"/>
    <mergeCell ref="B7:B8"/>
    <mergeCell ref="C7:C8"/>
    <mergeCell ref="D7:D8"/>
    <mergeCell ref="L7:O7"/>
    <mergeCell ref="P7:P8"/>
    <mergeCell ref="Q7:Q8"/>
    <mergeCell ref="F7:K7"/>
    <mergeCell ref="R7:W7"/>
    <mergeCell ref="X7:AA7"/>
    <mergeCell ref="AB7:AB8"/>
    <mergeCell ref="AC7:AC8"/>
  </mergeCells>
  <phoneticPr fontId="5" type="noConversion"/>
  <dataValidations count="1">
    <dataValidation type="list" allowBlank="1" showInputMessage="1" showErrorMessage="1" sqref="D9:D28">
      <formula1>"合并范围内关联方,非合并范围关联方,非关联方"</formula1>
    </dataValidation>
  </dataValidations>
  <hyperlinks>
    <hyperlink ref="AE3" location="目录!A1" display="目录"/>
  </hyperlinks>
  <printOptions horizontalCentered="1"/>
  <pageMargins left="0.31496062992125984" right="0.31496062992125984" top="0.74803149606299213" bottom="0.74803149606299213" header="0.31496062992125984" footer="0.31496062992125984"/>
  <pageSetup paperSize="9" scale="49" fitToHeight="0" orientation="landscape" blackAndWhite="1" verticalDpi="1200" r:id="rId1"/>
  <headerFooter alignWithMargins="0"/>
  <legacyDrawingHF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tabColor rgb="FF7030A0"/>
    <pageSetUpPr fitToPage="1"/>
  </sheetPr>
  <dimension ref="A1:Q36"/>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N20" sqref="N20"/>
    </sheetView>
  </sheetViews>
  <sheetFormatPr defaultColWidth="9.140625" defaultRowHeight="12" customHeight="1"/>
  <cols>
    <col min="1" max="1" width="6.7109375" style="322" customWidth="1"/>
    <col min="2" max="2" width="24" style="322" customWidth="1"/>
    <col min="3" max="3" width="8.5703125" style="322" customWidth="1"/>
    <col min="4" max="6" width="12.7109375" style="323" customWidth="1"/>
    <col min="7" max="7" width="6.85546875" style="323" customWidth="1"/>
    <col min="8" max="17" width="12.7109375" style="322" customWidth="1"/>
    <col min="18" max="16384" width="9.140625" style="322"/>
  </cols>
  <sheetData>
    <row r="1" spans="1:17" s="640" customFormat="1" ht="15" customHeight="1">
      <c r="A1" s="2691" t="str">
        <f>HYPERLINK("#负债表审定!A1","返回负债表审定")</f>
        <v>返回负债表审定</v>
      </c>
      <c r="B1" s="2692" t="str">
        <f>HYPERLINK("#负债表原报!A1","返回负债表原报")</f>
        <v>返回负债表原报</v>
      </c>
      <c r="D1" s="659"/>
      <c r="E1" s="659"/>
      <c r="F1" s="659"/>
      <c r="G1" s="659"/>
    </row>
    <row r="2" spans="1:17" s="675" customFormat="1" ht="30" customHeight="1">
      <c r="A2" s="658" t="s">
        <v>1277</v>
      </c>
      <c r="B2" s="715"/>
      <c r="C2" s="715"/>
      <c r="D2" s="715"/>
      <c r="E2" s="715"/>
      <c r="F2" s="715"/>
      <c r="G2" s="715"/>
      <c r="H2" s="715"/>
      <c r="I2" s="715"/>
      <c r="J2" s="715"/>
      <c r="K2" s="715"/>
      <c r="L2" s="715"/>
      <c r="M2" s="715"/>
      <c r="N2" s="715"/>
      <c r="O2" s="715"/>
      <c r="P2" s="715"/>
      <c r="Q2" s="715"/>
    </row>
    <row r="3" spans="1:17" s="663" customFormat="1" ht="11.25">
      <c r="A3" s="1053"/>
      <c r="B3" s="1053"/>
      <c r="C3" s="1053"/>
      <c r="D3" s="1668"/>
      <c r="E3" s="1669"/>
      <c r="F3" s="1221"/>
      <c r="G3" s="1221"/>
      <c r="H3" s="1221"/>
      <c r="I3" s="1221"/>
      <c r="J3" s="1221"/>
      <c r="K3" s="1221"/>
      <c r="L3" s="968"/>
      <c r="M3" s="968"/>
      <c r="N3" s="968"/>
      <c r="O3" s="968"/>
      <c r="P3" s="968"/>
      <c r="Q3" s="944" t="str">
        <f>"单位："&amp;表头!$C$5</f>
        <v>单位：人民币元</v>
      </c>
    </row>
    <row r="4" spans="1:17" s="958" customFormat="1">
      <c r="A4" s="945" t="str">
        <f>"客户："&amp;表头!C3</f>
        <v>客户：</v>
      </c>
      <c r="B4" s="956"/>
      <c r="C4" s="1387"/>
      <c r="D4" s="1387"/>
      <c r="E4" s="1387"/>
      <c r="F4" s="1221"/>
      <c r="G4" s="948" t="str">
        <f>"编制人员："&amp;表头!$C$6</f>
        <v>编制人员：</v>
      </c>
      <c r="H4" s="1221"/>
      <c r="I4" s="1221"/>
      <c r="J4" s="1221"/>
      <c r="K4" s="1221"/>
      <c r="L4" s="956"/>
      <c r="M4" s="956"/>
      <c r="N4" s="956"/>
      <c r="O4" s="956"/>
      <c r="P4" s="955" t="s">
        <v>1460</v>
      </c>
      <c r="Q4" s="2027" t="s">
        <v>127</v>
      </c>
    </row>
    <row r="5" spans="1:17" s="958" customFormat="1" ht="11.25">
      <c r="A5" s="945" t="str">
        <f>"报表截止日："&amp;TEXT(表头!C4,"yyyy-mm-dd")</f>
        <v>报表截止日：2019-12-31</v>
      </c>
      <c r="B5" s="956"/>
      <c r="C5" s="1387"/>
      <c r="D5" s="1387"/>
      <c r="E5" s="1387"/>
      <c r="F5" s="1221"/>
      <c r="G5" s="948" t="str">
        <f>"会计主管："&amp;表头!$C$7</f>
        <v>会计主管：</v>
      </c>
      <c r="H5" s="1221"/>
      <c r="I5" s="1221"/>
      <c r="J5" s="1221"/>
      <c r="K5" s="1221"/>
      <c r="L5" s="956"/>
      <c r="M5" s="956"/>
      <c r="N5" s="956"/>
      <c r="O5" s="956"/>
      <c r="P5" s="955" t="s">
        <v>1461</v>
      </c>
      <c r="Q5" s="955"/>
    </row>
    <row r="6" spans="1:17" s="663" customFormat="1" ht="8.1" customHeight="1" thickBot="1">
      <c r="A6" s="1565"/>
      <c r="B6" s="1565"/>
      <c r="C6" s="1565"/>
      <c r="D6" s="1565"/>
      <c r="E6" s="1565"/>
      <c r="F6" s="1565"/>
      <c r="G6" s="1565"/>
      <c r="H6" s="1565"/>
      <c r="I6" s="1565"/>
      <c r="J6" s="1565"/>
      <c r="K6" s="968"/>
      <c r="L6" s="968"/>
      <c r="M6" s="968"/>
      <c r="N6" s="968"/>
      <c r="O6" s="968"/>
      <c r="P6" s="968"/>
      <c r="Q6" s="968"/>
    </row>
    <row r="7" spans="1:17" s="1335" customFormat="1" ht="22.5">
      <c r="A7" s="2127" t="s">
        <v>398</v>
      </c>
      <c r="B7" s="2125" t="s">
        <v>1851</v>
      </c>
      <c r="C7" s="2125" t="s">
        <v>1596</v>
      </c>
      <c r="D7" s="1392" t="s">
        <v>1852</v>
      </c>
      <c r="E7" s="1392" t="s">
        <v>1853</v>
      </c>
      <c r="F7" s="1392" t="s">
        <v>1854</v>
      </c>
      <c r="G7" s="1392" t="s">
        <v>1786</v>
      </c>
      <c r="H7" s="1392" t="s">
        <v>2261</v>
      </c>
      <c r="I7" s="2683" t="s">
        <v>2555</v>
      </c>
      <c r="J7" s="2683" t="s">
        <v>2556</v>
      </c>
      <c r="K7" s="1392" t="s">
        <v>1855</v>
      </c>
      <c r="L7" s="1392" t="s">
        <v>376</v>
      </c>
      <c r="M7" s="1392" t="s">
        <v>57</v>
      </c>
      <c r="N7" s="2683" t="s">
        <v>2557</v>
      </c>
      <c r="O7" s="2683" t="s">
        <v>2558</v>
      </c>
      <c r="P7" s="1392" t="s">
        <v>1856</v>
      </c>
      <c r="Q7" s="1673" t="s">
        <v>1857</v>
      </c>
    </row>
    <row r="8" spans="1:17" s="327" customFormat="1" ht="15" customHeight="1">
      <c r="A8" s="1355">
        <v>1</v>
      </c>
      <c r="B8" s="1306"/>
      <c r="C8" s="1254"/>
      <c r="D8" s="1369"/>
      <c r="E8" s="107"/>
      <c r="F8" s="107"/>
      <c r="G8" s="1670"/>
      <c r="H8" s="888"/>
      <c r="I8" s="1276"/>
      <c r="J8" s="177">
        <f>H8+I8</f>
        <v>0</v>
      </c>
      <c r="K8" s="1236"/>
      <c r="L8" s="1236"/>
      <c r="M8" s="177">
        <f t="shared" ref="M8:M17" si="0">H8+K8-L8</f>
        <v>0</v>
      </c>
      <c r="N8" s="1276"/>
      <c r="O8" s="177">
        <f>M8+N8</f>
        <v>0</v>
      </c>
      <c r="P8" s="1022"/>
      <c r="Q8" s="1025"/>
    </row>
    <row r="9" spans="1:17" s="327" customFormat="1" ht="15" customHeight="1">
      <c r="A9" s="1355">
        <v>2</v>
      </c>
      <c r="B9" s="1306"/>
      <c r="C9" s="1254"/>
      <c r="D9" s="1369"/>
      <c r="E9" s="107"/>
      <c r="F9" s="107"/>
      <c r="G9" s="1670">
        <f t="shared" ref="G9:G17" si="1">D9+E9-F9</f>
        <v>0</v>
      </c>
      <c r="H9" s="888"/>
      <c r="I9" s="1276"/>
      <c r="J9" s="177">
        <f t="shared" ref="J9:J17" si="2">H9+I9</f>
        <v>0</v>
      </c>
      <c r="K9" s="1236"/>
      <c r="L9" s="1236"/>
      <c r="M9" s="177">
        <f t="shared" si="0"/>
        <v>0</v>
      </c>
      <c r="N9" s="1276"/>
      <c r="O9" s="177">
        <f t="shared" ref="O9:O17" si="3">M9+N9</f>
        <v>0</v>
      </c>
      <c r="P9" s="1022"/>
      <c r="Q9" s="1025"/>
    </row>
    <row r="10" spans="1:17" s="327" customFormat="1" ht="15" customHeight="1">
      <c r="A10" s="1355">
        <v>3</v>
      </c>
      <c r="B10" s="1306"/>
      <c r="C10" s="1254"/>
      <c r="D10" s="1369"/>
      <c r="E10" s="107"/>
      <c r="F10" s="107"/>
      <c r="G10" s="1670">
        <f t="shared" si="1"/>
        <v>0</v>
      </c>
      <c r="H10" s="888"/>
      <c r="I10" s="1276"/>
      <c r="J10" s="177">
        <f t="shared" si="2"/>
        <v>0</v>
      </c>
      <c r="K10" s="1236"/>
      <c r="L10" s="1236"/>
      <c r="M10" s="177">
        <f t="shared" si="0"/>
        <v>0</v>
      </c>
      <c r="N10" s="1276"/>
      <c r="O10" s="177">
        <f t="shared" si="3"/>
        <v>0</v>
      </c>
      <c r="P10" s="1022"/>
      <c r="Q10" s="1025"/>
    </row>
    <row r="11" spans="1:17" s="327" customFormat="1" ht="15" customHeight="1">
      <c r="A11" s="1355">
        <v>4</v>
      </c>
      <c r="B11" s="1306"/>
      <c r="C11" s="1254"/>
      <c r="D11" s="1369"/>
      <c r="E11" s="107"/>
      <c r="F11" s="107"/>
      <c r="G11" s="1670">
        <f t="shared" si="1"/>
        <v>0</v>
      </c>
      <c r="H11" s="888"/>
      <c r="I11" s="1276"/>
      <c r="J11" s="177">
        <f t="shared" si="2"/>
        <v>0</v>
      </c>
      <c r="K11" s="1236"/>
      <c r="L11" s="1236"/>
      <c r="M11" s="177">
        <f t="shared" si="0"/>
        <v>0</v>
      </c>
      <c r="N11" s="1276"/>
      <c r="O11" s="177">
        <f t="shared" si="3"/>
        <v>0</v>
      </c>
      <c r="P11" s="1022"/>
      <c r="Q11" s="1025"/>
    </row>
    <row r="12" spans="1:17" s="327" customFormat="1" ht="15" customHeight="1">
      <c r="A12" s="1355">
        <v>5</v>
      </c>
      <c r="B12" s="1306"/>
      <c r="C12" s="1254"/>
      <c r="D12" s="1369"/>
      <c r="E12" s="107"/>
      <c r="F12" s="107"/>
      <c r="G12" s="1670">
        <f t="shared" si="1"/>
        <v>0</v>
      </c>
      <c r="H12" s="888"/>
      <c r="I12" s="1276"/>
      <c r="J12" s="177">
        <f t="shared" si="2"/>
        <v>0</v>
      </c>
      <c r="K12" s="1236"/>
      <c r="L12" s="1236"/>
      <c r="M12" s="177">
        <f t="shared" si="0"/>
        <v>0</v>
      </c>
      <c r="N12" s="1276"/>
      <c r="O12" s="177">
        <f t="shared" si="3"/>
        <v>0</v>
      </c>
      <c r="P12" s="1022"/>
      <c r="Q12" s="1025"/>
    </row>
    <row r="13" spans="1:17" s="327" customFormat="1" ht="15" customHeight="1">
      <c r="A13" s="1355">
        <v>6</v>
      </c>
      <c r="B13" s="1306"/>
      <c r="C13" s="1254"/>
      <c r="D13" s="1369"/>
      <c r="E13" s="107"/>
      <c r="F13" s="107"/>
      <c r="G13" s="1670">
        <f t="shared" si="1"/>
        <v>0</v>
      </c>
      <c r="H13" s="888"/>
      <c r="I13" s="1276"/>
      <c r="J13" s="177">
        <f t="shared" si="2"/>
        <v>0</v>
      </c>
      <c r="K13" s="1236"/>
      <c r="L13" s="1236"/>
      <c r="M13" s="177">
        <f t="shared" si="0"/>
        <v>0</v>
      </c>
      <c r="N13" s="1276"/>
      <c r="O13" s="177">
        <f t="shared" si="3"/>
        <v>0</v>
      </c>
      <c r="P13" s="1022"/>
      <c r="Q13" s="1025"/>
    </row>
    <row r="14" spans="1:17" s="327" customFormat="1" ht="15" customHeight="1">
      <c r="A14" s="1355">
        <v>7</v>
      </c>
      <c r="B14" s="1306"/>
      <c r="C14" s="1254"/>
      <c r="D14" s="1369"/>
      <c r="E14" s="107"/>
      <c r="F14" s="107"/>
      <c r="G14" s="1670">
        <f t="shared" si="1"/>
        <v>0</v>
      </c>
      <c r="H14" s="888"/>
      <c r="I14" s="1276"/>
      <c r="J14" s="177">
        <f t="shared" si="2"/>
        <v>0</v>
      </c>
      <c r="K14" s="1236"/>
      <c r="L14" s="1236"/>
      <c r="M14" s="177">
        <f t="shared" si="0"/>
        <v>0</v>
      </c>
      <c r="N14" s="1276"/>
      <c r="O14" s="177">
        <f t="shared" si="3"/>
        <v>0</v>
      </c>
      <c r="P14" s="1022"/>
      <c r="Q14" s="1025"/>
    </row>
    <row r="15" spans="1:17" ht="15" customHeight="1">
      <c r="A15" s="1355">
        <v>8</v>
      </c>
      <c r="B15" s="1306"/>
      <c r="C15" s="1254"/>
      <c r="D15" s="1369"/>
      <c r="E15" s="107"/>
      <c r="F15" s="107"/>
      <c r="G15" s="1670">
        <f t="shared" si="1"/>
        <v>0</v>
      </c>
      <c r="H15" s="888"/>
      <c r="I15" s="1276"/>
      <c r="J15" s="177">
        <f t="shared" si="2"/>
        <v>0</v>
      </c>
      <c r="K15" s="1671"/>
      <c r="L15" s="1671"/>
      <c r="M15" s="177">
        <f t="shared" si="0"/>
        <v>0</v>
      </c>
      <c r="N15" s="1276"/>
      <c r="O15" s="177">
        <f t="shared" si="3"/>
        <v>0</v>
      </c>
      <c r="P15" s="1033"/>
      <c r="Q15" s="1034"/>
    </row>
    <row r="16" spans="1:17" s="327" customFormat="1" ht="15" customHeight="1">
      <c r="A16" s="1355">
        <v>9</v>
      </c>
      <c r="B16" s="1306"/>
      <c r="C16" s="1254"/>
      <c r="D16" s="1369"/>
      <c r="E16" s="107"/>
      <c r="F16" s="107"/>
      <c r="G16" s="1670">
        <f t="shared" si="1"/>
        <v>0</v>
      </c>
      <c r="H16" s="888"/>
      <c r="I16" s="1276"/>
      <c r="J16" s="177">
        <f t="shared" si="2"/>
        <v>0</v>
      </c>
      <c r="K16" s="1236"/>
      <c r="L16" s="1236"/>
      <c r="M16" s="177">
        <f t="shared" si="0"/>
        <v>0</v>
      </c>
      <c r="N16" s="1276"/>
      <c r="O16" s="177">
        <f t="shared" si="3"/>
        <v>0</v>
      </c>
      <c r="P16" s="1022"/>
      <c r="Q16" s="1025"/>
    </row>
    <row r="17" spans="1:17" s="327" customFormat="1" ht="15" customHeight="1">
      <c r="A17" s="1355">
        <v>10</v>
      </c>
      <c r="B17" s="1306"/>
      <c r="C17" s="1254"/>
      <c r="D17" s="1369"/>
      <c r="E17" s="107"/>
      <c r="F17" s="107"/>
      <c r="G17" s="1670">
        <f t="shared" si="1"/>
        <v>0</v>
      </c>
      <c r="H17" s="888"/>
      <c r="I17" s="1276"/>
      <c r="J17" s="177">
        <f t="shared" si="2"/>
        <v>0</v>
      </c>
      <c r="K17" s="1236"/>
      <c r="L17" s="1236"/>
      <c r="M17" s="177">
        <f t="shared" si="0"/>
        <v>0</v>
      </c>
      <c r="N17" s="1276"/>
      <c r="O17" s="177">
        <f t="shared" si="3"/>
        <v>0</v>
      </c>
      <c r="P17" s="1022"/>
      <c r="Q17" s="1025"/>
    </row>
    <row r="18" spans="1:17" ht="15" customHeight="1">
      <c r="A18" s="1358"/>
      <c r="B18" s="1368"/>
      <c r="C18" s="1404"/>
      <c r="D18" s="1371"/>
      <c r="E18" s="83"/>
      <c r="F18" s="83"/>
      <c r="G18" s="31"/>
      <c r="H18" s="67"/>
      <c r="I18" s="67"/>
      <c r="J18" s="67"/>
      <c r="K18" s="67"/>
      <c r="L18" s="67"/>
      <c r="M18" s="67"/>
      <c r="N18" s="67"/>
      <c r="O18" s="67"/>
      <c r="P18" s="1672"/>
      <c r="Q18" s="1676"/>
    </row>
    <row r="19" spans="1:17" ht="15" customHeight="1" thickBot="1">
      <c r="A19" s="2901" t="s">
        <v>220</v>
      </c>
      <c r="B19" s="2902"/>
      <c r="C19" s="2109"/>
      <c r="D19" s="2341">
        <f>SUM(D8:D18)</f>
        <v>0</v>
      </c>
      <c r="E19" s="58"/>
      <c r="F19" s="58"/>
      <c r="G19" s="58"/>
      <c r="H19" s="1480">
        <f t="shared" ref="H19:O19" si="4">SUM(H8:H18)</f>
        <v>0</v>
      </c>
      <c r="I19" s="1480">
        <f t="shared" si="4"/>
        <v>0</v>
      </c>
      <c r="J19" s="1480">
        <f t="shared" si="4"/>
        <v>0</v>
      </c>
      <c r="K19" s="1480">
        <f t="shared" si="4"/>
        <v>0</v>
      </c>
      <c r="L19" s="1480">
        <f t="shared" si="4"/>
        <v>0</v>
      </c>
      <c r="M19" s="1480">
        <f t="shared" si="4"/>
        <v>0</v>
      </c>
      <c r="N19" s="1480">
        <f>SUM(N8:N18)</f>
        <v>0</v>
      </c>
      <c r="O19" s="1480">
        <f t="shared" si="4"/>
        <v>0</v>
      </c>
      <c r="P19" s="2508">
        <f>IF(H19&lt;&gt;0,#REF!/H19,0)</f>
        <v>0</v>
      </c>
      <c r="Q19" s="1483">
        <f>IF(K19&lt;&gt;0,#REF!/K19,0)</f>
        <v>0</v>
      </c>
    </row>
    <row r="20" spans="1:17" ht="15" customHeight="1">
      <c r="A20" s="322" t="s">
        <v>190</v>
      </c>
    </row>
    <row r="21" spans="1:17" ht="15" customHeight="1">
      <c r="A21" s="322" t="s">
        <v>236</v>
      </c>
    </row>
    <row r="22" spans="1:17" ht="15" customHeight="1">
      <c r="A22" s="322" t="s">
        <v>234</v>
      </c>
    </row>
    <row r="36" spans="13:13" ht="12" customHeight="1">
      <c r="M36" s="322">
        <v>0</v>
      </c>
    </row>
  </sheetData>
  <sheetProtection autoFilter="0"/>
  <mergeCells count="1">
    <mergeCell ref="A19:B19"/>
  </mergeCells>
  <phoneticPr fontId="5" type="noConversion"/>
  <dataValidations count="2">
    <dataValidation type="list" allowBlank="1" showInputMessage="1" showErrorMessage="1" sqref="C18">
      <formula1>"关联方"</formula1>
    </dataValidation>
    <dataValidation type="list" allowBlank="1" showInputMessage="1" showErrorMessage="1" sqref="C8:C17">
      <formula1>"是,否"</formula1>
    </dataValidation>
  </dataValidations>
  <printOptions horizontalCentered="1"/>
  <pageMargins left="0.31496062992125984" right="0.31496062992125984" top="0.74803149606299213" bottom="0.74803149606299213" header="0.31496062992125984" footer="0.31496062992125984"/>
  <pageSetup paperSize="9" scale="74" fitToHeight="0" orientation="landscape" blackAndWhite="1" verticalDpi="1200" r:id="rId1"/>
  <headerFooter alignWithMargins="0"/>
  <legacyDrawingHF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rgb="FF7030A0"/>
    <pageSetUpPr fitToPage="1"/>
  </sheetPr>
  <dimension ref="A1:P36"/>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L20" sqref="L20"/>
    </sheetView>
  </sheetViews>
  <sheetFormatPr defaultColWidth="8.85546875" defaultRowHeight="12" customHeight="1"/>
  <cols>
    <col min="1" max="1" width="6.7109375" style="322" customWidth="1"/>
    <col min="2" max="2" width="24" style="322" customWidth="1"/>
    <col min="3" max="3" width="8.5703125" style="322" customWidth="1"/>
    <col min="4" max="8" width="12.7109375" style="323" customWidth="1"/>
    <col min="9" max="9" width="13.42578125" style="323" customWidth="1"/>
    <col min="10" max="16" width="12.7109375" style="322" customWidth="1"/>
    <col min="17" max="16384" width="8.85546875" style="322"/>
  </cols>
  <sheetData>
    <row r="1" spans="1:16" s="640" customFormat="1" ht="15" customHeight="1">
      <c r="A1" s="2691" t="str">
        <f>HYPERLINK("#负债表审定!A1","返回负债表审定")</f>
        <v>返回负债表审定</v>
      </c>
      <c r="B1" s="2692" t="str">
        <f>HYPERLINK("#负债表原报!A1","返回负债表原报")</f>
        <v>返回负债表原报</v>
      </c>
      <c r="D1" s="659"/>
      <c r="E1" s="659"/>
      <c r="F1" s="659"/>
      <c r="G1" s="659"/>
      <c r="H1" s="659"/>
      <c r="I1" s="659"/>
    </row>
    <row r="2" spans="1:16" s="687" customFormat="1" ht="30" customHeight="1">
      <c r="A2" s="3075" t="s">
        <v>1278</v>
      </c>
      <c r="B2" s="3075"/>
      <c r="C2" s="3075"/>
      <c r="D2" s="3075"/>
      <c r="E2" s="3075"/>
      <c r="F2" s="3075"/>
      <c r="G2" s="3075"/>
      <c r="H2" s="3075"/>
      <c r="I2" s="3075"/>
      <c r="J2" s="3075"/>
      <c r="K2" s="3075"/>
      <c r="L2" s="3075"/>
      <c r="M2" s="3075"/>
      <c r="N2" s="712"/>
      <c r="O2" s="712"/>
      <c r="P2" s="712"/>
    </row>
    <row r="3" spans="1:16" s="663" customFormat="1" ht="11.25">
      <c r="A3" s="1053"/>
      <c r="B3" s="1053"/>
      <c r="C3" s="1053"/>
      <c r="D3" s="1668"/>
      <c r="E3" s="1669"/>
      <c r="F3" s="1669"/>
      <c r="G3" s="1669"/>
      <c r="H3" s="1221"/>
      <c r="I3" s="1221"/>
      <c r="J3" s="968"/>
      <c r="K3" s="968"/>
      <c r="L3" s="968"/>
      <c r="M3" s="944" t="str">
        <f>"单位："&amp;表头!$C$5</f>
        <v>单位：人民币元</v>
      </c>
      <c r="N3" s="968"/>
      <c r="O3" s="968"/>
      <c r="P3" s="944"/>
    </row>
    <row r="4" spans="1:16" s="958" customFormat="1">
      <c r="A4" s="945" t="str">
        <f>"客户："&amp;表头!C3</f>
        <v>客户：</v>
      </c>
      <c r="B4" s="956"/>
      <c r="C4" s="1387"/>
      <c r="D4" s="948"/>
      <c r="E4" s="948" t="str">
        <f>"编制人员："&amp;表头!$C$6</f>
        <v>编制人员：</v>
      </c>
      <c r="F4" s="2682"/>
      <c r="G4" s="2682"/>
      <c r="H4" s="1221"/>
      <c r="I4" s="948"/>
      <c r="J4" s="955" t="s">
        <v>1460</v>
      </c>
      <c r="K4" s="955"/>
      <c r="L4" s="955"/>
      <c r="M4" s="2026" t="s">
        <v>127</v>
      </c>
      <c r="N4" s="956"/>
      <c r="O4" s="955"/>
      <c r="P4" s="955"/>
    </row>
    <row r="5" spans="1:16" s="958" customFormat="1" ht="11.25">
      <c r="A5" s="945" t="str">
        <f>"报表截止日："&amp;TEXT(表头!C4,"yyyy-mm-dd")</f>
        <v>报表截止日：2019-12-31</v>
      </c>
      <c r="B5" s="956"/>
      <c r="C5" s="1387"/>
      <c r="D5" s="948"/>
      <c r="E5" s="948" t="str">
        <f>"会计主管："&amp;表头!$C$7</f>
        <v>会计主管：</v>
      </c>
      <c r="F5" s="2682"/>
      <c r="G5" s="2682"/>
      <c r="H5" s="1221"/>
      <c r="I5" s="948"/>
      <c r="J5" s="955" t="s">
        <v>1461</v>
      </c>
      <c r="K5" s="955"/>
      <c r="L5" s="955"/>
      <c r="M5" s="955"/>
      <c r="N5" s="956"/>
      <c r="O5" s="955"/>
      <c r="P5" s="955"/>
    </row>
    <row r="6" spans="1:16" s="663" customFormat="1" ht="8.1" customHeight="1" thickBot="1">
      <c r="A6" s="1565"/>
      <c r="B6" s="1565"/>
      <c r="C6" s="1565"/>
      <c r="D6" s="1565"/>
      <c r="E6" s="1565"/>
      <c r="F6" s="1565"/>
      <c r="G6" s="1565"/>
      <c r="H6" s="1565"/>
      <c r="I6" s="1565"/>
      <c r="J6" s="1565"/>
      <c r="K6" s="1565"/>
      <c r="L6" s="1565"/>
      <c r="M6" s="968"/>
      <c r="N6" s="968"/>
      <c r="O6" s="968"/>
      <c r="P6" s="968"/>
    </row>
    <row r="7" spans="1:16" s="1335" customFormat="1" ht="22.5">
      <c r="A7" s="1018" t="s">
        <v>398</v>
      </c>
      <c r="B7" s="1019" t="s">
        <v>1279</v>
      </c>
      <c r="C7" s="1019" t="s">
        <v>1596</v>
      </c>
      <c r="D7" s="1392" t="s">
        <v>1280</v>
      </c>
      <c r="E7" s="1392" t="s">
        <v>2262</v>
      </c>
      <c r="F7" s="2683" t="s">
        <v>2555</v>
      </c>
      <c r="G7" s="2683" t="s">
        <v>2556</v>
      </c>
      <c r="H7" s="1392" t="s">
        <v>1281</v>
      </c>
      <c r="I7" s="1392" t="s">
        <v>1282</v>
      </c>
      <c r="J7" s="1392" t="s">
        <v>57</v>
      </c>
      <c r="K7" s="2687" t="s">
        <v>2557</v>
      </c>
      <c r="L7" s="2687" t="s">
        <v>2558</v>
      </c>
      <c r="M7" s="1673" t="s">
        <v>1857</v>
      </c>
    </row>
    <row r="8" spans="1:16" s="327" customFormat="1" ht="15" customHeight="1">
      <c r="A8" s="1355">
        <v>1</v>
      </c>
      <c r="B8" s="1306"/>
      <c r="C8" s="1254"/>
      <c r="D8" s="1674"/>
      <c r="E8" s="888"/>
      <c r="F8" s="1276"/>
      <c r="G8" s="2688">
        <f>E8+F8</f>
        <v>0</v>
      </c>
      <c r="H8" s="1236"/>
      <c r="I8" s="1236"/>
      <c r="J8" s="177">
        <f t="shared" ref="J8:J17" si="0">E8+H8-I8</f>
        <v>0</v>
      </c>
      <c r="K8" s="1276"/>
      <c r="L8" s="2688">
        <f>J8+K8</f>
        <v>0</v>
      </c>
      <c r="M8" s="1025"/>
    </row>
    <row r="9" spans="1:16" s="327" customFormat="1" ht="15" customHeight="1">
      <c r="A9" s="1355">
        <v>2</v>
      </c>
      <c r="B9" s="1306"/>
      <c r="C9" s="1254"/>
      <c r="D9" s="1674"/>
      <c r="E9" s="888"/>
      <c r="F9" s="1276"/>
      <c r="G9" s="2688">
        <f t="shared" ref="G9:G17" si="1">E9+F9</f>
        <v>0</v>
      </c>
      <c r="H9" s="1236"/>
      <c r="I9" s="1236"/>
      <c r="J9" s="177">
        <f t="shared" si="0"/>
        <v>0</v>
      </c>
      <c r="K9" s="1276"/>
      <c r="L9" s="2688">
        <f t="shared" ref="L9:L17" si="2">J9+K9</f>
        <v>0</v>
      </c>
      <c r="M9" s="1025"/>
    </row>
    <row r="10" spans="1:16" s="327" customFormat="1" ht="15" customHeight="1">
      <c r="A10" s="1355">
        <v>3</v>
      </c>
      <c r="B10" s="1306"/>
      <c r="C10" s="1254"/>
      <c r="D10" s="1674"/>
      <c r="E10" s="888"/>
      <c r="F10" s="1276"/>
      <c r="G10" s="2688">
        <f t="shared" si="1"/>
        <v>0</v>
      </c>
      <c r="H10" s="1236"/>
      <c r="I10" s="1236"/>
      <c r="J10" s="177">
        <f t="shared" si="0"/>
        <v>0</v>
      </c>
      <c r="K10" s="1276"/>
      <c r="L10" s="2688">
        <f t="shared" si="2"/>
        <v>0</v>
      </c>
      <c r="M10" s="1025"/>
    </row>
    <row r="11" spans="1:16" s="327" customFormat="1" ht="15" customHeight="1">
      <c r="A11" s="1355">
        <v>4</v>
      </c>
      <c r="B11" s="1306"/>
      <c r="C11" s="1254"/>
      <c r="D11" s="1674"/>
      <c r="E11" s="888"/>
      <c r="F11" s="1276"/>
      <c r="G11" s="2688">
        <f t="shared" si="1"/>
        <v>0</v>
      </c>
      <c r="H11" s="1236"/>
      <c r="I11" s="1236"/>
      <c r="J11" s="177">
        <f t="shared" si="0"/>
        <v>0</v>
      </c>
      <c r="K11" s="1276"/>
      <c r="L11" s="2688">
        <f t="shared" si="2"/>
        <v>0</v>
      </c>
      <c r="M11" s="1025"/>
    </row>
    <row r="12" spans="1:16" s="327" customFormat="1" ht="15" customHeight="1">
      <c r="A12" s="1355">
        <v>5</v>
      </c>
      <c r="B12" s="1306"/>
      <c r="C12" s="1254"/>
      <c r="D12" s="1674"/>
      <c r="E12" s="888"/>
      <c r="F12" s="1276"/>
      <c r="G12" s="2688">
        <f t="shared" si="1"/>
        <v>0</v>
      </c>
      <c r="H12" s="1236"/>
      <c r="I12" s="1236"/>
      <c r="J12" s="177">
        <f t="shared" si="0"/>
        <v>0</v>
      </c>
      <c r="K12" s="1276"/>
      <c r="L12" s="2688">
        <f t="shared" si="2"/>
        <v>0</v>
      </c>
      <c r="M12" s="1025"/>
    </row>
    <row r="13" spans="1:16" s="327" customFormat="1" ht="15" customHeight="1">
      <c r="A13" s="1355">
        <v>6</v>
      </c>
      <c r="B13" s="1306"/>
      <c r="C13" s="1254"/>
      <c r="D13" s="1674"/>
      <c r="E13" s="888"/>
      <c r="F13" s="1276"/>
      <c r="G13" s="2688">
        <f t="shared" si="1"/>
        <v>0</v>
      </c>
      <c r="H13" s="1236"/>
      <c r="I13" s="1236"/>
      <c r="J13" s="177">
        <f t="shared" si="0"/>
        <v>0</v>
      </c>
      <c r="K13" s="1276"/>
      <c r="L13" s="2688">
        <f t="shared" si="2"/>
        <v>0</v>
      </c>
      <c r="M13" s="1025"/>
    </row>
    <row r="14" spans="1:16" s="327" customFormat="1" ht="15" customHeight="1">
      <c r="A14" s="1355">
        <v>7</v>
      </c>
      <c r="B14" s="1306"/>
      <c r="C14" s="1254"/>
      <c r="D14" s="1674"/>
      <c r="E14" s="888"/>
      <c r="F14" s="1276"/>
      <c r="G14" s="2688">
        <f t="shared" si="1"/>
        <v>0</v>
      </c>
      <c r="H14" s="1236"/>
      <c r="I14" s="1236"/>
      <c r="J14" s="177">
        <f t="shared" si="0"/>
        <v>0</v>
      </c>
      <c r="K14" s="1276"/>
      <c r="L14" s="2688">
        <f t="shared" si="2"/>
        <v>0</v>
      </c>
      <c r="M14" s="1025"/>
    </row>
    <row r="15" spans="1:16" ht="15" customHeight="1">
      <c r="A15" s="1355">
        <v>8</v>
      </c>
      <c r="B15" s="1306"/>
      <c r="C15" s="1254"/>
      <c r="D15" s="1674"/>
      <c r="E15" s="888"/>
      <c r="F15" s="1276"/>
      <c r="G15" s="2688">
        <f t="shared" si="1"/>
        <v>0</v>
      </c>
      <c r="H15" s="1671"/>
      <c r="I15" s="1671"/>
      <c r="J15" s="177">
        <f t="shared" si="0"/>
        <v>0</v>
      </c>
      <c r="K15" s="1276"/>
      <c r="L15" s="2688">
        <f t="shared" si="2"/>
        <v>0</v>
      </c>
      <c r="M15" s="1034"/>
    </row>
    <row r="16" spans="1:16" s="327" customFormat="1" ht="15" customHeight="1">
      <c r="A16" s="1355">
        <v>9</v>
      </c>
      <c r="B16" s="1306"/>
      <c r="C16" s="1254"/>
      <c r="D16" s="1674"/>
      <c r="E16" s="888"/>
      <c r="F16" s="1276"/>
      <c r="G16" s="2688">
        <f t="shared" si="1"/>
        <v>0</v>
      </c>
      <c r="H16" s="1236"/>
      <c r="I16" s="1236"/>
      <c r="J16" s="177">
        <f t="shared" si="0"/>
        <v>0</v>
      </c>
      <c r="K16" s="1276"/>
      <c r="L16" s="2688">
        <f t="shared" si="2"/>
        <v>0</v>
      </c>
      <c r="M16" s="1025"/>
    </row>
    <row r="17" spans="1:13" s="327" customFormat="1" ht="15" customHeight="1">
      <c r="A17" s="1355">
        <v>10</v>
      </c>
      <c r="B17" s="1306"/>
      <c r="C17" s="1254"/>
      <c r="D17" s="1674"/>
      <c r="E17" s="888"/>
      <c r="F17" s="1276"/>
      <c r="G17" s="2688">
        <f t="shared" si="1"/>
        <v>0</v>
      </c>
      <c r="H17" s="1236"/>
      <c r="I17" s="1236"/>
      <c r="J17" s="177">
        <f t="shared" si="0"/>
        <v>0</v>
      </c>
      <c r="K17" s="1276"/>
      <c r="L17" s="2688">
        <f t="shared" si="2"/>
        <v>0</v>
      </c>
      <c r="M17" s="1025"/>
    </row>
    <row r="18" spans="1:13" ht="15" customHeight="1">
      <c r="A18" s="1358"/>
      <c r="B18" s="1368"/>
      <c r="C18" s="1404"/>
      <c r="D18" s="1675"/>
      <c r="E18" s="67"/>
      <c r="F18" s="67"/>
      <c r="G18" s="67"/>
      <c r="H18" s="67"/>
      <c r="I18" s="67"/>
      <c r="J18" s="67"/>
      <c r="K18" s="1761"/>
      <c r="L18" s="1761"/>
      <c r="M18" s="1676"/>
    </row>
    <row r="19" spans="1:13" ht="15" customHeight="1" thickBot="1">
      <c r="A19" s="2901" t="s">
        <v>220</v>
      </c>
      <c r="B19" s="2902"/>
      <c r="C19" s="1391"/>
      <c r="D19" s="1457"/>
      <c r="E19" s="1480">
        <f t="shared" ref="E19:K19" si="3">SUM(E8:E18)</f>
        <v>0</v>
      </c>
      <c r="F19" s="1480">
        <f t="shared" si="3"/>
        <v>0</v>
      </c>
      <c r="G19" s="1480">
        <f>SUM(G8:G18)</f>
        <v>0</v>
      </c>
      <c r="H19" s="1480">
        <f t="shared" si="3"/>
        <v>0</v>
      </c>
      <c r="I19" s="1480">
        <f t="shared" si="3"/>
        <v>0</v>
      </c>
      <c r="J19" s="1480">
        <f t="shared" si="3"/>
        <v>0</v>
      </c>
      <c r="K19" s="2689">
        <f t="shared" si="3"/>
        <v>0</v>
      </c>
      <c r="L19" s="2689">
        <f>SUM(L8:L18)</f>
        <v>0</v>
      </c>
      <c r="M19" s="1483">
        <f>IF(H19&lt;&gt;0,#REF!/H19,0)</f>
        <v>0</v>
      </c>
    </row>
    <row r="20" spans="1:13" ht="15" customHeight="1"/>
    <row r="21" spans="1:13" ht="15" customHeight="1"/>
    <row r="22" spans="1:13" ht="15" customHeight="1"/>
    <row r="36" spans="14:14" ht="12" customHeight="1">
      <c r="N36" s="322">
        <v>0</v>
      </c>
    </row>
  </sheetData>
  <sheetProtection autoFilter="0"/>
  <mergeCells count="2">
    <mergeCell ref="A19:B19"/>
    <mergeCell ref="A2:M2"/>
  </mergeCells>
  <phoneticPr fontId="5" type="noConversion"/>
  <dataValidations count="3">
    <dataValidation type="list" allowBlank="1" showInputMessage="1" showErrorMessage="1" sqref="C8:C17">
      <formula1>"是,否"</formula1>
    </dataValidation>
    <dataValidation type="list" allowBlank="1" showInputMessage="1" showErrorMessage="1" sqref="C18">
      <formula1>"关联方"</formula1>
    </dataValidation>
    <dataValidation type="list" allowBlank="1" showInputMessage="1" showErrorMessage="1" sqref="D8:D17">
      <formula1>"普通股利,优先股股利,永续债股利"</formula1>
    </dataValidation>
  </dataValidations>
  <printOptions horizontalCentered="1"/>
  <pageMargins left="0.31496062992125984" right="0.31496062992125984" top="0.74803149606299213" bottom="0.74803149606299213" header="0.31496062992125984" footer="0.31496062992125984"/>
  <pageSetup paperSize="9" scale="94" fitToHeight="0" orientation="landscape" blackAndWhite="1" verticalDpi="1200" r:id="rId1"/>
  <headerFooter alignWithMargins="0"/>
  <legacyDrawingHF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tabColor rgb="FF7030A0"/>
    <pageSetUpPr fitToPage="1"/>
  </sheetPr>
  <dimension ref="A1:J32"/>
  <sheetViews>
    <sheetView showZeros="0" view="pageBreakPreview" zoomScaleSheetLayoutView="100" workbookViewId="0">
      <pane xSplit="1" ySplit="8" topLeftCell="B9" activePane="bottomRight" state="frozen"/>
      <selection activeCell="I9" sqref="I9"/>
      <selection pane="topRight" activeCell="I9" sqref="I9"/>
      <selection pane="bottomLeft" activeCell="I9" sqref="I9"/>
      <selection pane="bottomRight" activeCell="I33" sqref="I33"/>
    </sheetView>
  </sheetViews>
  <sheetFormatPr defaultColWidth="9.140625" defaultRowHeight="12" customHeight="1"/>
  <cols>
    <col min="1" max="1" width="6.7109375" style="223" customWidth="1"/>
    <col min="2" max="2" width="25.7109375" style="223" customWidth="1"/>
    <col min="3" max="3" width="8.7109375" style="223" customWidth="1"/>
    <col min="4" max="4" width="16.7109375" style="223" customWidth="1"/>
    <col min="5" max="9" width="14.7109375" style="223" customWidth="1"/>
    <col min="10" max="10" width="16.7109375" style="223" customWidth="1"/>
    <col min="11" max="16384" width="9.140625" style="223"/>
  </cols>
  <sheetData>
    <row r="1" spans="1:10" s="629" customFormat="1" ht="15" customHeight="1">
      <c r="A1" s="2691" t="str">
        <f>HYPERLINK("#负债表审定!A1","返回负债表审定")</f>
        <v>返回负债表审定</v>
      </c>
      <c r="B1" s="2692" t="str">
        <f>HYPERLINK("#负债表原报!A1","返回负债表原报")</f>
        <v>返回负债表原报</v>
      </c>
    </row>
    <row r="2" spans="1:10" s="294" customFormat="1" ht="30" customHeight="1">
      <c r="A2" s="594" t="s">
        <v>1272</v>
      </c>
      <c r="B2" s="180"/>
      <c r="C2" s="180"/>
      <c r="D2" s="180"/>
      <c r="E2" s="180"/>
      <c r="F2" s="180"/>
      <c r="G2" s="180"/>
      <c r="H2" s="180"/>
      <c r="I2" s="180"/>
    </row>
    <row r="3" spans="1:10" s="962" customFormat="1" ht="11.25">
      <c r="A3" s="946"/>
      <c r="B3" s="946"/>
      <c r="C3" s="946"/>
      <c r="D3" s="946"/>
      <c r="E3" s="946"/>
      <c r="F3" s="1220"/>
      <c r="G3" s="946"/>
      <c r="H3" s="1220"/>
      <c r="I3" s="1397" t="str">
        <f>"单位："&amp;表头!$C$5</f>
        <v>单位：人民币元</v>
      </c>
      <c r="J3" s="958"/>
    </row>
    <row r="4" spans="1:10" s="951" customFormat="1">
      <c r="A4" s="945" t="str">
        <f>"客户："&amp;表头!C3</f>
        <v>客户：</v>
      </c>
      <c r="B4" s="946"/>
      <c r="C4" s="946"/>
      <c r="D4" s="1396"/>
      <c r="E4" s="948" t="str">
        <f>"编制人员："&amp;表头!$C$6</f>
        <v>编制人员：</v>
      </c>
      <c r="F4" s="1396"/>
      <c r="G4" s="946">
        <v>0</v>
      </c>
      <c r="H4" s="950" t="s">
        <v>1460</v>
      </c>
      <c r="I4" s="11" t="s">
        <v>230</v>
      </c>
    </row>
    <row r="5" spans="1:10" s="951" customFormat="1" ht="11.25">
      <c r="A5" s="945" t="str">
        <f>"报表截止日："&amp;TEXT(表头!C4,"yyyy-mm-dd")</f>
        <v>报表截止日：2019-12-31</v>
      </c>
      <c r="B5" s="946"/>
      <c r="C5" s="946"/>
      <c r="D5" s="1396"/>
      <c r="E5" s="948" t="str">
        <f>"会计主管："&amp;表头!$C$7</f>
        <v>会计主管：</v>
      </c>
      <c r="F5" s="1396"/>
      <c r="G5" s="946">
        <v>0</v>
      </c>
      <c r="H5" s="950" t="s">
        <v>1461</v>
      </c>
      <c r="I5" s="950"/>
    </row>
    <row r="6" spans="1:10" s="962" customFormat="1" ht="8.1" customHeight="1">
      <c r="A6" s="1301"/>
      <c r="B6" s="1302"/>
      <c r="C6" s="1302"/>
      <c r="D6" s="1302"/>
      <c r="E6" s="1302"/>
      <c r="F6" s="1302"/>
      <c r="G6" s="1302"/>
      <c r="H6" s="1302"/>
      <c r="I6" s="1302"/>
    </row>
    <row r="7" spans="1:10" s="935" customFormat="1" ht="15" customHeight="1" thickBot="1">
      <c r="A7" s="3076" t="s">
        <v>1594</v>
      </c>
      <c r="B7" s="3077"/>
      <c r="C7" s="3077"/>
      <c r="D7" s="3077"/>
      <c r="E7" s="3077"/>
      <c r="F7" s="3077"/>
      <c r="G7" s="3077"/>
      <c r="H7" s="3077"/>
      <c r="I7" s="3078"/>
    </row>
    <row r="8" spans="1:10" s="935" customFormat="1" ht="22.5">
      <c r="A8" s="933" t="s">
        <v>398</v>
      </c>
      <c r="B8" s="1921" t="s">
        <v>1595</v>
      </c>
      <c r="C8" s="1921" t="s">
        <v>1596</v>
      </c>
      <c r="D8" s="1921" t="s">
        <v>1798</v>
      </c>
      <c r="E8" s="1921" t="s">
        <v>137</v>
      </c>
      <c r="F8" s="2509" t="s">
        <v>1799</v>
      </c>
      <c r="G8" s="2509" t="s">
        <v>1643</v>
      </c>
      <c r="H8" s="2509" t="s">
        <v>1644</v>
      </c>
      <c r="I8" s="2510" t="s">
        <v>1645</v>
      </c>
      <c r="J8" s="635"/>
    </row>
    <row r="9" spans="1:10" ht="15" customHeight="1">
      <c r="A9" s="1305">
        <v>1</v>
      </c>
      <c r="B9" s="1306"/>
      <c r="C9" s="1254"/>
      <c r="D9" s="1306"/>
      <c r="E9" s="82">
        <f>F9+G9+H9+I9</f>
        <v>0</v>
      </c>
      <c r="F9" s="888"/>
      <c r="G9" s="888"/>
      <c r="H9" s="888"/>
      <c r="I9" s="1308"/>
      <c r="J9" s="318"/>
    </row>
    <row r="10" spans="1:10" ht="15" customHeight="1">
      <c r="A10" s="1305">
        <v>2</v>
      </c>
      <c r="B10" s="1306"/>
      <c r="C10" s="1254"/>
      <c r="D10" s="1306"/>
      <c r="E10" s="82">
        <f t="shared" ref="E10:E18" si="0">F10+G10+H10+I10</f>
        <v>0</v>
      </c>
      <c r="F10" s="888"/>
      <c r="G10" s="888"/>
      <c r="H10" s="888"/>
      <c r="I10" s="1308"/>
      <c r="J10" s="318"/>
    </row>
    <row r="11" spans="1:10" ht="15" customHeight="1">
      <c r="A11" s="1305">
        <v>3</v>
      </c>
      <c r="B11" s="1306"/>
      <c r="C11" s="1254"/>
      <c r="D11" s="1306"/>
      <c r="E11" s="82">
        <f t="shared" si="0"/>
        <v>0</v>
      </c>
      <c r="F11" s="888"/>
      <c r="G11" s="888"/>
      <c r="H11" s="888"/>
      <c r="I11" s="1308"/>
      <c r="J11" s="318"/>
    </row>
    <row r="12" spans="1:10" ht="15" customHeight="1">
      <c r="A12" s="1305">
        <v>4</v>
      </c>
      <c r="B12" s="1306"/>
      <c r="C12" s="1254"/>
      <c r="D12" s="1306"/>
      <c r="E12" s="82">
        <f t="shared" si="0"/>
        <v>0</v>
      </c>
      <c r="F12" s="888"/>
      <c r="G12" s="888"/>
      <c r="H12" s="888"/>
      <c r="I12" s="1308"/>
      <c r="J12" s="318"/>
    </row>
    <row r="13" spans="1:10" ht="15" customHeight="1">
      <c r="A13" s="1305">
        <v>5</v>
      </c>
      <c r="B13" s="1306"/>
      <c r="C13" s="1254"/>
      <c r="D13" s="1306"/>
      <c r="E13" s="82">
        <f t="shared" si="0"/>
        <v>0</v>
      </c>
      <c r="F13" s="888"/>
      <c r="G13" s="888"/>
      <c r="H13" s="888"/>
      <c r="I13" s="1308"/>
      <c r="J13" s="318"/>
    </row>
    <row r="14" spans="1:10" ht="15" customHeight="1">
      <c r="A14" s="1305">
        <v>6</v>
      </c>
      <c r="B14" s="1306"/>
      <c r="C14" s="1254"/>
      <c r="D14" s="1306"/>
      <c r="E14" s="82">
        <f t="shared" si="0"/>
        <v>0</v>
      </c>
      <c r="F14" s="888"/>
      <c r="G14" s="888"/>
      <c r="H14" s="888"/>
      <c r="I14" s="1308"/>
      <c r="J14" s="318"/>
    </row>
    <row r="15" spans="1:10" ht="15" customHeight="1">
      <c r="A15" s="1305">
        <v>7</v>
      </c>
      <c r="B15" s="1306"/>
      <c r="C15" s="1254"/>
      <c r="D15" s="1306"/>
      <c r="E15" s="82">
        <f t="shared" si="0"/>
        <v>0</v>
      </c>
      <c r="F15" s="888"/>
      <c r="G15" s="888"/>
      <c r="H15" s="888"/>
      <c r="I15" s="1308"/>
      <c r="J15" s="318"/>
    </row>
    <row r="16" spans="1:10" ht="15" customHeight="1">
      <c r="A16" s="1305">
        <v>8</v>
      </c>
      <c r="B16" s="1306"/>
      <c r="C16" s="1254"/>
      <c r="D16" s="1306"/>
      <c r="E16" s="82">
        <f t="shared" si="0"/>
        <v>0</v>
      </c>
      <c r="F16" s="888"/>
      <c r="G16" s="888"/>
      <c r="H16" s="888"/>
      <c r="I16" s="1308"/>
      <c r="J16" s="318"/>
    </row>
    <row r="17" spans="1:10" ht="15" customHeight="1">
      <c r="A17" s="1305">
        <v>9</v>
      </c>
      <c r="B17" s="1306"/>
      <c r="C17" s="1254"/>
      <c r="D17" s="1306"/>
      <c r="E17" s="82">
        <f t="shared" si="0"/>
        <v>0</v>
      </c>
      <c r="F17" s="888"/>
      <c r="G17" s="888"/>
      <c r="H17" s="888"/>
      <c r="I17" s="1308"/>
      <c r="J17" s="318"/>
    </row>
    <row r="18" spans="1:10" ht="15" customHeight="1">
      <c r="A18" s="1305">
        <v>10</v>
      </c>
      <c r="B18" s="1306"/>
      <c r="C18" s="1254"/>
      <c r="D18" s="1306"/>
      <c r="E18" s="82">
        <f t="shared" si="0"/>
        <v>0</v>
      </c>
      <c r="F18" s="888"/>
      <c r="G18" s="888"/>
      <c r="H18" s="888"/>
      <c r="I18" s="1308"/>
      <c r="J18" s="318"/>
    </row>
    <row r="19" spans="1:10" ht="15" customHeight="1" thickBot="1">
      <c r="A19" s="3079" t="s">
        <v>220</v>
      </c>
      <c r="B19" s="3080"/>
      <c r="C19" s="1256"/>
      <c r="D19" s="1256"/>
      <c r="E19" s="2375">
        <f>SUM(E9:E18)</f>
        <v>0</v>
      </c>
      <c r="F19" s="2375">
        <f>SUM(F9:F18)</f>
        <v>0</v>
      </c>
      <c r="G19" s="2375">
        <f>SUM(G9:G18)</f>
        <v>0</v>
      </c>
      <c r="H19" s="2375">
        <f>SUM(H9:H18)</f>
        <v>0</v>
      </c>
      <c r="I19" s="2511">
        <f>SUM(I9:I18)</f>
        <v>0</v>
      </c>
      <c r="J19" s="318"/>
    </row>
    <row r="20" spans="1:10" s="935" customFormat="1" ht="15" customHeight="1" thickBot="1">
      <c r="A20" s="3076" t="s">
        <v>1800</v>
      </c>
      <c r="B20" s="3077"/>
      <c r="C20" s="3077"/>
      <c r="D20" s="3077"/>
      <c r="E20" s="3077"/>
      <c r="F20" s="3077"/>
      <c r="G20" s="3077"/>
      <c r="H20" s="3077"/>
      <c r="I20" s="3078"/>
    </row>
    <row r="21" spans="1:10" s="935" customFormat="1" ht="22.5">
      <c r="A21" s="933" t="s">
        <v>398</v>
      </c>
      <c r="B21" s="1921" t="s">
        <v>1595</v>
      </c>
      <c r="C21" s="1921" t="s">
        <v>1596</v>
      </c>
      <c r="D21" s="1921" t="s">
        <v>1801</v>
      </c>
      <c r="E21" s="1921" t="s">
        <v>57</v>
      </c>
      <c r="F21" s="2182" t="str">
        <f>F8</f>
        <v>1年内</v>
      </c>
      <c r="G21" s="2182" t="str">
        <f>G8</f>
        <v>1-2年</v>
      </c>
      <c r="H21" s="2182" t="str">
        <f>H8</f>
        <v>2-3年</v>
      </c>
      <c r="I21" s="2183" t="str">
        <f>I8</f>
        <v>3年以上</v>
      </c>
      <c r="J21" s="635"/>
    </row>
    <row r="22" spans="1:10" ht="15" customHeight="1">
      <c r="A22" s="1305">
        <v>1</v>
      </c>
      <c r="B22" s="1306"/>
      <c r="C22" s="1254"/>
      <c r="D22" s="1306"/>
      <c r="E22" s="82">
        <f t="shared" ref="E22:E31" si="1">F22+G22+H22+I22</f>
        <v>0</v>
      </c>
      <c r="F22" s="888"/>
      <c r="G22" s="888"/>
      <c r="H22" s="888"/>
      <c r="I22" s="1308"/>
      <c r="J22" s="318"/>
    </row>
    <row r="23" spans="1:10" ht="15" customHeight="1">
      <c r="A23" s="1305">
        <v>2</v>
      </c>
      <c r="B23" s="1306"/>
      <c r="C23" s="1254"/>
      <c r="D23" s="1306"/>
      <c r="E23" s="82">
        <f t="shared" si="1"/>
        <v>0</v>
      </c>
      <c r="F23" s="888"/>
      <c r="G23" s="888"/>
      <c r="H23" s="888"/>
      <c r="I23" s="1308"/>
      <c r="J23" s="318"/>
    </row>
    <row r="24" spans="1:10" ht="15" customHeight="1">
      <c r="A24" s="1305">
        <v>3</v>
      </c>
      <c r="B24" s="1306"/>
      <c r="C24" s="1254"/>
      <c r="D24" s="1306"/>
      <c r="E24" s="82">
        <f t="shared" si="1"/>
        <v>0</v>
      </c>
      <c r="F24" s="888"/>
      <c r="G24" s="888"/>
      <c r="H24" s="888"/>
      <c r="I24" s="1308"/>
      <c r="J24" s="318"/>
    </row>
    <row r="25" spans="1:10" ht="15" customHeight="1">
      <c r="A25" s="1305">
        <v>4</v>
      </c>
      <c r="B25" s="1306"/>
      <c r="C25" s="1254"/>
      <c r="D25" s="1306"/>
      <c r="E25" s="82">
        <f t="shared" si="1"/>
        <v>0</v>
      </c>
      <c r="F25" s="888"/>
      <c r="G25" s="888"/>
      <c r="H25" s="888"/>
      <c r="I25" s="1308"/>
      <c r="J25" s="318"/>
    </row>
    <row r="26" spans="1:10" ht="15" customHeight="1">
      <c r="A26" s="1305">
        <v>5</v>
      </c>
      <c r="B26" s="1306"/>
      <c r="C26" s="1254"/>
      <c r="D26" s="1306"/>
      <c r="E26" s="82">
        <f t="shared" si="1"/>
        <v>0</v>
      </c>
      <c r="F26" s="888"/>
      <c r="G26" s="888"/>
      <c r="H26" s="888"/>
      <c r="I26" s="1308"/>
      <c r="J26" s="318"/>
    </row>
    <row r="27" spans="1:10" ht="15" customHeight="1">
      <c r="A27" s="1305">
        <v>6</v>
      </c>
      <c r="B27" s="1306"/>
      <c r="C27" s="1254"/>
      <c r="D27" s="1306"/>
      <c r="E27" s="82">
        <f t="shared" si="1"/>
        <v>0</v>
      </c>
      <c r="F27" s="888"/>
      <c r="G27" s="888"/>
      <c r="H27" s="888"/>
      <c r="I27" s="1308"/>
      <c r="J27" s="318"/>
    </row>
    <row r="28" spans="1:10" ht="15" customHeight="1">
      <c r="A28" s="1305">
        <v>7</v>
      </c>
      <c r="B28" s="1306"/>
      <c r="C28" s="1254"/>
      <c r="D28" s="1306"/>
      <c r="E28" s="82">
        <f t="shared" si="1"/>
        <v>0</v>
      </c>
      <c r="F28" s="888"/>
      <c r="G28" s="888"/>
      <c r="H28" s="888"/>
      <c r="I28" s="1308"/>
      <c r="J28" s="318"/>
    </row>
    <row r="29" spans="1:10" ht="15" customHeight="1">
      <c r="A29" s="1305">
        <v>8</v>
      </c>
      <c r="B29" s="1306"/>
      <c r="C29" s="1254"/>
      <c r="D29" s="1306"/>
      <c r="E29" s="82">
        <f t="shared" si="1"/>
        <v>0</v>
      </c>
      <c r="F29" s="888"/>
      <c r="G29" s="888"/>
      <c r="H29" s="888"/>
      <c r="I29" s="1308"/>
      <c r="J29" s="318"/>
    </row>
    <row r="30" spans="1:10" ht="15" customHeight="1">
      <c r="A30" s="1305">
        <v>9</v>
      </c>
      <c r="B30" s="1306"/>
      <c r="C30" s="1254"/>
      <c r="D30" s="1306"/>
      <c r="E30" s="82">
        <f t="shared" si="1"/>
        <v>0</v>
      </c>
      <c r="F30" s="888"/>
      <c r="G30" s="888"/>
      <c r="H30" s="888"/>
      <c r="I30" s="1308"/>
      <c r="J30" s="318"/>
    </row>
    <row r="31" spans="1:10" ht="15" customHeight="1">
      <c r="A31" s="1305">
        <v>10</v>
      </c>
      <c r="B31" s="1306"/>
      <c r="C31" s="1254"/>
      <c r="D31" s="1306"/>
      <c r="E31" s="82">
        <f t="shared" si="1"/>
        <v>0</v>
      </c>
      <c r="F31" s="888"/>
      <c r="G31" s="888"/>
      <c r="H31" s="888"/>
      <c r="I31" s="1308"/>
      <c r="J31" s="318"/>
    </row>
    <row r="32" spans="1:10" ht="15" customHeight="1" thickBot="1">
      <c r="A32" s="3079" t="s">
        <v>220</v>
      </c>
      <c r="B32" s="3080"/>
      <c r="C32" s="1256"/>
      <c r="D32" s="1256"/>
      <c r="E32" s="2476">
        <f>SUM(E22:E31)</f>
        <v>0</v>
      </c>
      <c r="F32" s="2476">
        <f>SUM(F22:F31)</f>
        <v>0</v>
      </c>
      <c r="G32" s="2476">
        <f>SUM(G22:G31)</f>
        <v>0</v>
      </c>
      <c r="H32" s="2476">
        <f>SUM(H22:H31)</f>
        <v>0</v>
      </c>
      <c r="I32" s="1927">
        <f>SUM(I22:I31)</f>
        <v>0</v>
      </c>
      <c r="J32" s="318"/>
    </row>
  </sheetData>
  <mergeCells count="4">
    <mergeCell ref="A7:I7"/>
    <mergeCell ref="A19:B19"/>
    <mergeCell ref="A20:I20"/>
    <mergeCell ref="A32:B32"/>
  </mergeCells>
  <phoneticPr fontId="5" type="noConversion"/>
  <dataValidations count="1">
    <dataValidation type="list" allowBlank="1" showInputMessage="1" showErrorMessage="1" sqref="C22:C31 C9:C18">
      <formula1>"是,否"</formula1>
    </dataValidation>
  </dataValidations>
  <hyperlinks>
    <hyperlink ref="J3" location="目录!A1" display="目录"/>
  </hyperlinks>
  <printOptions horizontalCentered="1"/>
  <pageMargins left="0.70866141732283472" right="0.70866141732283472" top="0.74803149606299213" bottom="0.74803149606299213" header="0.31496062992125984" footer="0.31496062992125984"/>
  <pageSetup paperSize="9" scale="74" orientation="portrait" blackAndWhite="1" verticalDpi="1200" r:id="rId1"/>
  <headerFooter alignWithMargins="0"/>
  <legacyDrawingHF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7030A0"/>
    <pageSetUpPr fitToPage="1"/>
  </sheetPr>
  <dimension ref="A1:P17"/>
  <sheetViews>
    <sheetView showZeros="0" view="pageBreakPreview" zoomScaleSheetLayoutView="100" workbookViewId="0">
      <pane xSplit="1" ySplit="7" topLeftCell="B8" activePane="bottomRight" state="frozen"/>
      <selection activeCell="I9" sqref="I9"/>
      <selection pane="topRight" activeCell="I9" sqref="I9"/>
      <selection pane="bottomLeft" activeCell="I9" sqref="I9"/>
      <selection pane="bottomRight" activeCell="I28" sqref="I28"/>
    </sheetView>
  </sheetViews>
  <sheetFormatPr defaultColWidth="9.140625" defaultRowHeight="12" customHeight="1"/>
  <cols>
    <col min="1" max="1" width="5.7109375" style="322" customWidth="1"/>
    <col min="2" max="3" width="25.7109375" style="322" customWidth="1"/>
    <col min="4" max="9" width="15" style="322" customWidth="1"/>
    <col min="10" max="15" width="12.7109375" style="322" customWidth="1"/>
    <col min="16" max="16384" width="9.140625" style="322"/>
  </cols>
  <sheetData>
    <row r="1" spans="1:16" s="703" customFormat="1" ht="15" customHeight="1">
      <c r="A1" s="2691" t="str">
        <f>HYPERLINK("#负债表审定!A1","返回负债表审定")</f>
        <v>返回负债表审定</v>
      </c>
      <c r="B1" s="2692" t="str">
        <f>HYPERLINK("#负债表原报!A1","返回负债表原报")</f>
        <v>返回负债表原报</v>
      </c>
    </row>
    <row r="2" spans="1:16" s="705" customFormat="1" ht="30" customHeight="1">
      <c r="A2" s="583" t="s">
        <v>1271</v>
      </c>
      <c r="B2" s="704"/>
      <c r="C2" s="704"/>
      <c r="D2" s="704"/>
      <c r="E2" s="704"/>
      <c r="F2" s="704"/>
      <c r="G2" s="704"/>
      <c r="H2" s="704"/>
      <c r="I2" s="704"/>
      <c r="J2" s="704"/>
      <c r="K2" s="704"/>
      <c r="L2" s="704"/>
      <c r="M2" s="704"/>
      <c r="N2" s="704"/>
      <c r="O2" s="704"/>
    </row>
    <row r="3" spans="1:16" s="664" customFormat="1" ht="11.25">
      <c r="A3" s="985"/>
      <c r="B3" s="985"/>
      <c r="C3" s="985"/>
      <c r="D3" s="985"/>
      <c r="E3" s="985"/>
      <c r="F3" s="985"/>
      <c r="G3" s="985"/>
      <c r="H3" s="985"/>
      <c r="I3" s="985"/>
      <c r="J3" s="956"/>
      <c r="K3" s="956"/>
      <c r="L3" s="956"/>
      <c r="M3" s="956"/>
      <c r="N3" s="956"/>
      <c r="O3" s="944" t="str">
        <f>"单位："&amp;表头!$C$5</f>
        <v>单位：人民币元</v>
      </c>
    </row>
    <row r="4" spans="1:16" s="958" customFormat="1">
      <c r="A4" s="1155" t="str">
        <f>"客户："&amp;表头!C3</f>
        <v>客户：</v>
      </c>
      <c r="B4" s="956"/>
      <c r="C4" s="1221"/>
      <c r="D4" s="948"/>
      <c r="E4" s="948"/>
      <c r="F4" s="948"/>
      <c r="G4" s="948"/>
      <c r="H4" s="948"/>
      <c r="I4" s="948"/>
      <c r="J4" s="948" t="str">
        <f>"编制人员："&amp;表头!$C$6</f>
        <v>编制人员：</v>
      </c>
      <c r="K4" s="948"/>
      <c r="L4" s="948"/>
      <c r="M4" s="1221"/>
      <c r="N4" s="955" t="s">
        <v>1460</v>
      </c>
      <c r="O4" s="2027" t="s">
        <v>716</v>
      </c>
    </row>
    <row r="5" spans="1:16" s="958" customFormat="1" ht="11.25">
      <c r="A5" s="1155" t="str">
        <f>"报表截止日："&amp;TEXT(表头!C4,"yyyy-mm-dd")</f>
        <v>报表截止日：2019-12-31</v>
      </c>
      <c r="B5" s="956"/>
      <c r="C5" s="1221"/>
      <c r="D5" s="948"/>
      <c r="E5" s="948"/>
      <c r="F5" s="948"/>
      <c r="G5" s="948"/>
      <c r="H5" s="948"/>
      <c r="I5" s="948"/>
      <c r="J5" s="948" t="str">
        <f>"会计主管："&amp;表头!$C$7</f>
        <v>会计主管：</v>
      </c>
      <c r="K5" s="948"/>
      <c r="L5" s="948"/>
      <c r="M5" s="1221"/>
      <c r="N5" s="955" t="s">
        <v>1461</v>
      </c>
      <c r="O5" s="955"/>
    </row>
    <row r="6" spans="1:16" s="664" customFormat="1" ht="8.1" customHeight="1" thickBot="1">
      <c r="A6" s="1337"/>
      <c r="B6" s="1337"/>
      <c r="C6" s="1337"/>
      <c r="D6" s="1337"/>
      <c r="E6" s="1337"/>
      <c r="F6" s="1337"/>
      <c r="G6" s="1337"/>
      <c r="H6" s="1337"/>
      <c r="I6" s="1337"/>
      <c r="J6" s="1337"/>
      <c r="K6" s="1337"/>
      <c r="L6" s="1337"/>
      <c r="M6" s="1337"/>
      <c r="N6" s="1337"/>
      <c r="O6" s="1337"/>
    </row>
    <row r="7" spans="1:16" s="663" customFormat="1" ht="15" customHeight="1">
      <c r="A7" s="2123" t="s">
        <v>398</v>
      </c>
      <c r="B7" s="2121" t="s">
        <v>138</v>
      </c>
      <c r="C7" s="2121" t="s">
        <v>1233</v>
      </c>
      <c r="D7" s="2121" t="s">
        <v>746</v>
      </c>
      <c r="E7" s="2121" t="s">
        <v>1390</v>
      </c>
      <c r="F7" s="2121" t="s">
        <v>989</v>
      </c>
      <c r="G7" s="2121" t="s">
        <v>979</v>
      </c>
      <c r="H7" s="2121" t="s">
        <v>1391</v>
      </c>
      <c r="I7" s="2121" t="s">
        <v>1392</v>
      </c>
      <c r="J7" s="2121" t="s">
        <v>1160</v>
      </c>
      <c r="K7" s="2121" t="s">
        <v>1035</v>
      </c>
      <c r="L7" s="2121" t="s">
        <v>1019</v>
      </c>
      <c r="M7" s="2121" t="s">
        <v>620</v>
      </c>
      <c r="N7" s="2121" t="s">
        <v>750</v>
      </c>
      <c r="O7" s="2141" t="s">
        <v>751</v>
      </c>
      <c r="P7" s="662"/>
    </row>
    <row r="8" spans="1:16" ht="15" customHeight="1">
      <c r="A8" s="1355">
        <v>1</v>
      </c>
      <c r="B8" s="1367"/>
      <c r="C8" s="1244"/>
      <c r="D8" s="1244"/>
      <c r="E8" s="30"/>
      <c r="F8" s="1209"/>
      <c r="G8" s="1210">
        <f>E8+F8</f>
        <v>0</v>
      </c>
      <c r="H8" s="30"/>
      <c r="I8" s="30"/>
      <c r="J8" s="1210">
        <f>E8+H8-I8</f>
        <v>0</v>
      </c>
      <c r="K8" s="1209"/>
      <c r="L8" s="1210">
        <f>J8+K8</f>
        <v>0</v>
      </c>
      <c r="M8" s="888"/>
      <c r="N8" s="888"/>
      <c r="O8" s="2512"/>
      <c r="P8" s="328"/>
    </row>
    <row r="9" spans="1:16" ht="15" customHeight="1">
      <c r="A9" s="1355">
        <v>2</v>
      </c>
      <c r="B9" s="1306"/>
      <c r="C9" s="1244"/>
      <c r="D9" s="1244"/>
      <c r="E9" s="30"/>
      <c r="F9" s="1209"/>
      <c r="G9" s="1210">
        <f>E9+F9</f>
        <v>0</v>
      </c>
      <c r="H9" s="30"/>
      <c r="I9" s="30"/>
      <c r="J9" s="1210">
        <f t="shared" ref="J9:J12" si="0">E9+H9-I9</f>
        <v>0</v>
      </c>
      <c r="K9" s="1209"/>
      <c r="L9" s="1210">
        <f>J9+K9</f>
        <v>0</v>
      </c>
      <c r="M9" s="888"/>
      <c r="N9" s="888"/>
      <c r="O9" s="2512"/>
      <c r="P9" s="328"/>
    </row>
    <row r="10" spans="1:16" ht="15" customHeight="1">
      <c r="A10" s="1355">
        <v>3</v>
      </c>
      <c r="B10" s="1306"/>
      <c r="C10" s="1244"/>
      <c r="D10" s="1244"/>
      <c r="E10" s="30"/>
      <c r="F10" s="1209"/>
      <c r="G10" s="1210">
        <f>E10+F10</f>
        <v>0</v>
      </c>
      <c r="H10" s="30"/>
      <c r="I10" s="30"/>
      <c r="J10" s="1210">
        <f t="shared" si="0"/>
        <v>0</v>
      </c>
      <c r="K10" s="1209"/>
      <c r="L10" s="1210">
        <f>J10+K10</f>
        <v>0</v>
      </c>
      <c r="M10" s="888"/>
      <c r="N10" s="888"/>
      <c r="O10" s="2512"/>
      <c r="P10" s="328"/>
    </row>
    <row r="11" spans="1:16" ht="15" customHeight="1">
      <c r="A11" s="1355">
        <v>4</v>
      </c>
      <c r="B11" s="1306"/>
      <c r="C11" s="1244"/>
      <c r="D11" s="1244"/>
      <c r="E11" s="30"/>
      <c r="F11" s="1209"/>
      <c r="G11" s="1210">
        <f>E11+F11</f>
        <v>0</v>
      </c>
      <c r="H11" s="30"/>
      <c r="I11" s="30"/>
      <c r="J11" s="1210">
        <f t="shared" si="0"/>
        <v>0</v>
      </c>
      <c r="K11" s="1209"/>
      <c r="L11" s="1210">
        <f>J11+K11</f>
        <v>0</v>
      </c>
      <c r="M11" s="888"/>
      <c r="N11" s="888"/>
      <c r="O11" s="2512"/>
      <c r="P11" s="328"/>
    </row>
    <row r="12" spans="1:16" ht="15" customHeight="1">
      <c r="A12" s="1355">
        <v>5</v>
      </c>
      <c r="B12" s="1306"/>
      <c r="C12" s="1244"/>
      <c r="D12" s="1244"/>
      <c r="E12" s="30"/>
      <c r="F12" s="1209"/>
      <c r="G12" s="1210">
        <f>E12+F12</f>
        <v>0</v>
      </c>
      <c r="H12" s="30"/>
      <c r="I12" s="30"/>
      <c r="J12" s="1210">
        <f t="shared" si="0"/>
        <v>0</v>
      </c>
      <c r="K12" s="1209"/>
      <c r="L12" s="1210">
        <f>J12+K12</f>
        <v>0</v>
      </c>
      <c r="M12" s="888"/>
      <c r="N12" s="888"/>
      <c r="O12" s="2512"/>
      <c r="P12" s="328"/>
    </row>
    <row r="13" spans="1:16" ht="15" customHeight="1">
      <c r="A13" s="1358"/>
      <c r="B13" s="1368"/>
      <c r="C13" s="1370"/>
      <c r="D13" s="1370"/>
      <c r="E13" s="34"/>
      <c r="F13" s="67"/>
      <c r="G13" s="67"/>
      <c r="H13" s="34"/>
      <c r="I13" s="34"/>
      <c r="J13" s="67"/>
      <c r="K13" s="67"/>
      <c r="L13" s="67"/>
      <c r="M13" s="67"/>
      <c r="N13" s="67"/>
      <c r="O13" s="2365"/>
      <c r="P13" s="328"/>
    </row>
    <row r="14" spans="1:16" ht="15" customHeight="1" thickBot="1">
      <c r="A14" s="2901" t="s">
        <v>1192</v>
      </c>
      <c r="B14" s="2902"/>
      <c r="C14" s="1820">
        <f>SUM(C8:C13)</f>
        <v>0</v>
      </c>
      <c r="D14" s="1820"/>
      <c r="E14" s="1480">
        <f t="shared" ref="E14:I14" si="1">SUM(E8:E13)</f>
        <v>0</v>
      </c>
      <c r="F14" s="1480">
        <f>SUM(F8:F13)</f>
        <v>0</v>
      </c>
      <c r="G14" s="1480">
        <f>SUM(G8:G13)</f>
        <v>0</v>
      </c>
      <c r="H14" s="1480">
        <f t="shared" si="1"/>
        <v>0</v>
      </c>
      <c r="I14" s="1480">
        <f t="shared" si="1"/>
        <v>0</v>
      </c>
      <c r="J14" s="1480">
        <f>SUM(J8:J13)</f>
        <v>0</v>
      </c>
      <c r="K14" s="1480">
        <f>SUM(K8:K13)</f>
        <v>0</v>
      </c>
      <c r="L14" s="1480">
        <f>SUM(L8:L13)</f>
        <v>0</v>
      </c>
      <c r="M14" s="1480">
        <f>SUM(M8:M13)</f>
        <v>0</v>
      </c>
      <c r="N14" s="1480">
        <f>SUM(N8:N13)</f>
        <v>0</v>
      </c>
      <c r="O14" s="59"/>
      <c r="P14" s="328"/>
    </row>
    <row r="15" spans="1:16" ht="15" customHeight="1">
      <c r="A15" s="322" t="s">
        <v>178</v>
      </c>
    </row>
    <row r="16" spans="1:16" ht="15" customHeight="1">
      <c r="A16" s="329" t="s">
        <v>715</v>
      </c>
    </row>
    <row r="17" spans="1:1" ht="12" customHeight="1">
      <c r="A17" s="322" t="s">
        <v>756</v>
      </c>
    </row>
  </sheetData>
  <sheetProtection autoFilter="0"/>
  <mergeCells count="1">
    <mergeCell ref="A14:B14"/>
  </mergeCells>
  <phoneticPr fontId="5" type="noConversion"/>
  <printOptions horizontalCentered="1"/>
  <pageMargins left="0.70866141732283472" right="0.70866141732283472" top="0.74803149606299213" bottom="0.74803149606299213" header="0.31496062992125984" footer="0.31496062992125984"/>
  <pageSetup paperSize="9" scale="65" fitToHeight="0" orientation="landscape" blackAndWhite="1" verticalDpi="1200" r:id="rId1"/>
  <headerFooter alignWithMargins="0"/>
  <legacyDrawingHF r:id="rId2"/>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0">
    <tabColor rgb="FF7030A0"/>
    <pageSetUpPr fitToPage="1"/>
  </sheetPr>
  <dimension ref="A1:M16"/>
  <sheetViews>
    <sheetView showZeros="0" view="pageBreakPreview" zoomScaleSheetLayoutView="100" workbookViewId="0">
      <pane xSplit="2" ySplit="7" topLeftCell="C8" activePane="bottomRight" state="frozen"/>
      <selection activeCell="I9" sqref="I9"/>
      <selection pane="topRight" activeCell="I9" sqref="I9"/>
      <selection pane="bottomLeft" activeCell="I9" sqref="I9"/>
      <selection pane="bottomRight" activeCell="L9" sqref="L9"/>
    </sheetView>
  </sheetViews>
  <sheetFormatPr defaultColWidth="9.140625" defaultRowHeight="12" customHeight="1"/>
  <cols>
    <col min="1" max="1" width="5.7109375" style="322" customWidth="1"/>
    <col min="2" max="2" width="22.5703125" style="322" customWidth="1"/>
    <col min="3" max="3" width="18.28515625" style="322" customWidth="1"/>
    <col min="4" max="11" width="15.7109375" style="322" customWidth="1"/>
    <col min="12" max="12" width="16.140625" style="322" customWidth="1"/>
    <col min="13" max="13" width="19.5703125" style="322" customWidth="1"/>
    <col min="14" max="16384" width="9.140625" style="322"/>
  </cols>
  <sheetData>
    <row r="1" spans="1:13" s="640" customFormat="1" ht="15" customHeight="1">
      <c r="A1" s="2691" t="str">
        <f>HYPERLINK("#负债表审定!A1","返回负债表审定")</f>
        <v>返回负债表审定</v>
      </c>
      <c r="B1" s="2692" t="str">
        <f>HYPERLINK("#负债表原报!A1","返回负债表原报")</f>
        <v>返回负债表原报</v>
      </c>
    </row>
    <row r="2" spans="1:13" s="675" customFormat="1" ht="30" customHeight="1">
      <c r="A2" s="3037" t="s">
        <v>1270</v>
      </c>
      <c r="B2" s="3037"/>
      <c r="C2" s="3037"/>
      <c r="D2" s="3037"/>
      <c r="E2" s="3037"/>
      <c r="F2" s="3037"/>
      <c r="G2" s="3037"/>
      <c r="H2" s="3037"/>
      <c r="I2" s="3037"/>
      <c r="J2" s="3037"/>
      <c r="K2" s="3037"/>
      <c r="L2" s="3037"/>
      <c r="M2" s="674"/>
    </row>
    <row r="3" spans="1:13" s="663" customFormat="1" ht="11.25">
      <c r="A3" s="968"/>
      <c r="B3" s="968"/>
      <c r="C3" s="968"/>
      <c r="D3" s="968"/>
      <c r="E3" s="968"/>
      <c r="F3" s="968"/>
      <c r="G3" s="968"/>
      <c r="H3" s="968"/>
      <c r="I3" s="1053"/>
      <c r="J3" s="1053"/>
      <c r="K3" s="1053"/>
      <c r="L3" s="944" t="str">
        <f>"单位："&amp;表头!$C$5</f>
        <v>单位：人民币元</v>
      </c>
      <c r="M3" s="944"/>
    </row>
    <row r="4" spans="1:13" s="958" customFormat="1">
      <c r="A4" s="945" t="str">
        <f>"客户："&amp;表头!C3</f>
        <v>客户：</v>
      </c>
      <c r="B4" s="956"/>
      <c r="C4" s="948"/>
      <c r="D4" s="948"/>
      <c r="E4" s="948"/>
      <c r="F4" s="2077"/>
      <c r="G4" s="948" t="str">
        <f>"编制人员："&amp;表头!$C$6</f>
        <v>编制人员：</v>
      </c>
      <c r="H4" s="2077"/>
      <c r="I4" s="956"/>
      <c r="J4" s="956"/>
      <c r="K4" s="957" t="s">
        <v>1460</v>
      </c>
      <c r="L4" s="2027" t="s">
        <v>235</v>
      </c>
      <c r="M4" s="955"/>
    </row>
    <row r="5" spans="1:13" s="958" customFormat="1" ht="11.25">
      <c r="A5" s="945" t="str">
        <f>"报表截止日："&amp;TEXT(表头!C4,"yyyy-mm-dd")</f>
        <v>报表截止日：2019-12-31</v>
      </c>
      <c r="B5" s="956"/>
      <c r="C5" s="948"/>
      <c r="D5" s="948"/>
      <c r="E5" s="948"/>
      <c r="F5" s="2077"/>
      <c r="G5" s="948" t="str">
        <f>"会计主管："&amp;表头!$C$7</f>
        <v>会计主管：</v>
      </c>
      <c r="H5" s="2077"/>
      <c r="I5" s="956"/>
      <c r="J5" s="956"/>
      <c r="K5" s="957" t="s">
        <v>1461</v>
      </c>
      <c r="L5" s="957"/>
      <c r="M5" s="956"/>
    </row>
    <row r="6" spans="1:13" s="663" customFormat="1" ht="8.1" customHeight="1" thickBot="1">
      <c r="A6" s="1565"/>
      <c r="B6" s="1565"/>
      <c r="C6" s="1565"/>
      <c r="D6" s="1565"/>
      <c r="E6" s="1565"/>
      <c r="F6" s="1565"/>
      <c r="G6" s="1565"/>
      <c r="H6" s="1565"/>
      <c r="I6" s="1565"/>
      <c r="J6" s="1565"/>
      <c r="K6" s="1565"/>
      <c r="L6" s="1565"/>
      <c r="M6" s="1565"/>
    </row>
    <row r="7" spans="1:13" s="663" customFormat="1" ht="15" customHeight="1">
      <c r="A7" s="1350" t="s">
        <v>398</v>
      </c>
      <c r="B7" s="1351" t="s">
        <v>1801</v>
      </c>
      <c r="C7" s="1351" t="s">
        <v>137</v>
      </c>
      <c r="D7" s="1351" t="s">
        <v>1034</v>
      </c>
      <c r="E7" s="1351" t="s">
        <v>1021</v>
      </c>
      <c r="F7" s="2121" t="s">
        <v>1388</v>
      </c>
      <c r="G7" s="2121" t="s">
        <v>1389</v>
      </c>
      <c r="H7" s="2121" t="s">
        <v>2306</v>
      </c>
      <c r="I7" s="1351" t="s">
        <v>1035</v>
      </c>
      <c r="J7" s="1351" t="s">
        <v>1019</v>
      </c>
      <c r="K7" s="1351" t="s">
        <v>809</v>
      </c>
      <c r="L7" s="1353" t="s">
        <v>2605</v>
      </c>
      <c r="M7" s="1366"/>
    </row>
    <row r="8" spans="1:13" ht="15" customHeight="1">
      <c r="A8" s="2129">
        <v>1</v>
      </c>
      <c r="B8" s="2513" t="s">
        <v>1393</v>
      </c>
      <c r="C8" s="888"/>
      <c r="D8" s="1209"/>
      <c r="E8" s="1210">
        <f>C8+D8</f>
        <v>0</v>
      </c>
      <c r="F8" s="888"/>
      <c r="G8" s="888"/>
      <c r="H8" s="1210">
        <f>C8+F8-G8</f>
        <v>0</v>
      </c>
      <c r="I8" s="1209"/>
      <c r="J8" s="1210">
        <f>H8+I8</f>
        <v>0</v>
      </c>
      <c r="K8" s="67">
        <f>J8-E8</f>
        <v>0</v>
      </c>
      <c r="L8" s="108">
        <f>IF(E8&lt;&gt;0,K8/E8*100,0)</f>
        <v>0</v>
      </c>
      <c r="M8" s="501"/>
    </row>
    <row r="9" spans="1:13" ht="15" customHeight="1">
      <c r="A9" s="2129">
        <v>2</v>
      </c>
      <c r="B9" s="2513" t="s">
        <v>1394</v>
      </c>
      <c r="C9" s="888"/>
      <c r="D9" s="1209"/>
      <c r="E9" s="1210">
        <f>C9+D9</f>
        <v>0</v>
      </c>
      <c r="F9" s="888"/>
      <c r="G9" s="888"/>
      <c r="H9" s="1210">
        <f t="shared" ref="H9:H10" si="0">C9+F9-G9</f>
        <v>0</v>
      </c>
      <c r="I9" s="1209"/>
      <c r="J9" s="1210">
        <f t="shared" ref="J9:J10" si="1">H9+I9</f>
        <v>0</v>
      </c>
      <c r="K9" s="67">
        <f>J9-E9</f>
        <v>0</v>
      </c>
      <c r="L9" s="108">
        <f t="shared" ref="L9:L10" si="2">IF(E9&lt;&gt;0,K9/E9*100,0)</f>
        <v>0</v>
      </c>
      <c r="M9" s="501"/>
    </row>
    <row r="10" spans="1:13" ht="15" customHeight="1">
      <c r="A10" s="2129">
        <v>3</v>
      </c>
      <c r="B10" s="2513" t="s">
        <v>1395</v>
      </c>
      <c r="C10" s="888"/>
      <c r="D10" s="1209"/>
      <c r="E10" s="1210">
        <f>C10+D10</f>
        <v>0</v>
      </c>
      <c r="F10" s="888"/>
      <c r="G10" s="888"/>
      <c r="H10" s="1210">
        <f t="shared" si="0"/>
        <v>0</v>
      </c>
      <c r="I10" s="1209"/>
      <c r="J10" s="1210">
        <f t="shared" si="1"/>
        <v>0</v>
      </c>
      <c r="K10" s="67">
        <f>J10-E10</f>
        <v>0</v>
      </c>
      <c r="L10" s="108">
        <f t="shared" si="2"/>
        <v>0</v>
      </c>
      <c r="M10" s="501"/>
    </row>
    <row r="11" spans="1:13" ht="15" customHeight="1">
      <c r="A11" s="1358"/>
      <c r="B11" s="1359"/>
      <c r="C11" s="67"/>
      <c r="D11" s="67"/>
      <c r="E11" s="67"/>
      <c r="F11" s="67"/>
      <c r="G11" s="67"/>
      <c r="H11" s="67"/>
      <c r="I11" s="67"/>
      <c r="J11" s="67"/>
      <c r="K11" s="67"/>
      <c r="L11" s="108"/>
      <c r="M11" s="501"/>
    </row>
    <row r="12" spans="1:13" ht="15" customHeight="1" thickBot="1">
      <c r="A12" s="2901" t="s">
        <v>1192</v>
      </c>
      <c r="B12" s="2902"/>
      <c r="C12" s="1480">
        <f>SUM(C8:C11)</f>
        <v>0</v>
      </c>
      <c r="D12" s="1480">
        <f t="shared" ref="D12" si="3">SUM(D8:D11)</f>
        <v>0</v>
      </c>
      <c r="E12" s="1480">
        <f t="shared" ref="E12:K12" si="4">SUM(E8:E11)</f>
        <v>0</v>
      </c>
      <c r="F12" s="1480">
        <f t="shared" si="4"/>
        <v>0</v>
      </c>
      <c r="G12" s="1480">
        <f t="shared" si="4"/>
        <v>0</v>
      </c>
      <c r="H12" s="1480">
        <f t="shared" si="4"/>
        <v>0</v>
      </c>
      <c r="I12" s="1480">
        <f t="shared" si="4"/>
        <v>0</v>
      </c>
      <c r="J12" s="1480">
        <f t="shared" si="4"/>
        <v>0</v>
      </c>
      <c r="K12" s="1480">
        <f t="shared" si="4"/>
        <v>0</v>
      </c>
      <c r="L12" s="1677">
        <f>IF(E12&lt;&gt;0,K12/E12*100,0)</f>
        <v>0</v>
      </c>
      <c r="M12" s="501"/>
    </row>
    <row r="13" spans="1:13" ht="15" customHeight="1">
      <c r="A13" s="322" t="s">
        <v>178</v>
      </c>
    </row>
    <row r="14" spans="1:13" ht="15" customHeight="1">
      <c r="A14" s="322" t="s">
        <v>227</v>
      </c>
    </row>
    <row r="15" spans="1:13" ht="15" customHeight="1">
      <c r="A15" s="322" t="s">
        <v>228</v>
      </c>
    </row>
    <row r="16" spans="1:13" ht="15" customHeight="1">
      <c r="A16" s="322" t="s">
        <v>229</v>
      </c>
    </row>
  </sheetData>
  <mergeCells count="2">
    <mergeCell ref="A12:B12"/>
    <mergeCell ref="A2:L2"/>
  </mergeCells>
  <phoneticPr fontId="5" type="noConversion"/>
  <hyperlinks>
    <hyperlink ref="B10" location="一年内到期的长期应付款!A1" display="长期应付款"/>
    <hyperlink ref="B9" location="一年内到期的应付债券!A1" display="应付债券"/>
    <hyperlink ref="B8" location="一年内到期的长期借款!A1" display="长期借款"/>
  </hyperlinks>
  <printOptions horizontalCentered="1"/>
  <pageMargins left="0.70866141732283472" right="0.70866141732283472" top="0.74803149606299213" bottom="0.74803149606299213" header="0.31496062992125984" footer="0.31496062992125984"/>
  <pageSetup paperSize="9" scale="77" fitToHeight="0" orientation="landscape" blackAndWhite="1" verticalDpi="1200" r:id="rId1"/>
  <headerFooter alignWithMargins="0"/>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153</vt:i4>
      </vt:variant>
      <vt:variant>
        <vt:lpstr>命名范围</vt:lpstr>
      </vt:variant>
      <vt:variant>
        <vt:i4>228</vt:i4>
      </vt:variant>
    </vt:vector>
  </HeadingPairs>
  <TitlesOfParts>
    <vt:vector size="381" baseType="lpstr">
      <vt:lpstr>填报说明</vt:lpstr>
      <vt:lpstr>表头</vt:lpstr>
      <vt:lpstr>资产表审定</vt:lpstr>
      <vt:lpstr>负债表审定</vt:lpstr>
      <vt:lpstr>利润表审定</vt:lpstr>
      <vt:lpstr>资产表原报</vt:lpstr>
      <vt:lpstr>负债表原报</vt:lpstr>
      <vt:lpstr>利润表原报</vt:lpstr>
      <vt:lpstr>现流表原报</vt:lpstr>
      <vt:lpstr>终止经营净利润</vt:lpstr>
      <vt:lpstr>货币资金</vt:lpstr>
      <vt:lpstr>银行存款</vt:lpstr>
      <vt:lpstr>其他货币资金</vt:lpstr>
      <vt:lpstr>交易性金融资产</vt:lpstr>
      <vt:lpstr>衍生金融资产</vt:lpstr>
      <vt:lpstr>应收票据明细表</vt:lpstr>
      <vt:lpstr>应收票据坏账准备</vt:lpstr>
      <vt:lpstr>应收票据披露明细表</vt:lpstr>
      <vt:lpstr>应收账款</vt:lpstr>
      <vt:lpstr>外币应收账款</vt:lpstr>
      <vt:lpstr>应收账款坏账准备</vt:lpstr>
      <vt:lpstr>应收账款前十名</vt:lpstr>
      <vt:lpstr>应收款项融资</vt:lpstr>
      <vt:lpstr>应收款项融资减值准备</vt:lpstr>
      <vt:lpstr>预付款项</vt:lpstr>
      <vt:lpstr>外币预付款项 </vt:lpstr>
      <vt:lpstr>应收利息</vt:lpstr>
      <vt:lpstr>应收股利</vt:lpstr>
      <vt:lpstr>其他应收款</vt:lpstr>
      <vt:lpstr>外币其他应收款</vt:lpstr>
      <vt:lpstr>其他应收款坏账准备</vt:lpstr>
      <vt:lpstr>存货</vt:lpstr>
      <vt:lpstr>主要原材料、库存商品进销存明细表</vt:lpstr>
      <vt:lpstr>生产成本</vt:lpstr>
      <vt:lpstr>制造费用</vt:lpstr>
      <vt:lpstr>合同资产</vt:lpstr>
      <vt:lpstr>合同资产坏账准备</vt:lpstr>
      <vt:lpstr>持有待售资产</vt:lpstr>
      <vt:lpstr>一年内到期的非流动资产</vt:lpstr>
      <vt:lpstr>其他流动资产</vt:lpstr>
      <vt:lpstr>债权投资</vt:lpstr>
      <vt:lpstr>债权投资减值准备</vt:lpstr>
      <vt:lpstr>其他债权投资</vt:lpstr>
      <vt:lpstr>其他债权投资减值准备</vt:lpstr>
      <vt:lpstr>长期应收款</vt:lpstr>
      <vt:lpstr>外币长期应收款</vt:lpstr>
      <vt:lpstr>长期应收款坏账准备明细</vt:lpstr>
      <vt:lpstr>长期应收款坏账准备（三阶段）</vt:lpstr>
      <vt:lpstr>长期股权投资</vt:lpstr>
      <vt:lpstr>被投资单位基本信息明细表</vt:lpstr>
      <vt:lpstr>其他权益工具投资</vt:lpstr>
      <vt:lpstr>其他非流动金融资产</vt:lpstr>
      <vt:lpstr>投资性房地产(成本模式)</vt:lpstr>
      <vt:lpstr>投资性房地产(上市公司成本模式) </vt:lpstr>
      <vt:lpstr>投资性房地产(上市公司公允价值模式)</vt:lpstr>
      <vt:lpstr>固定资产</vt:lpstr>
      <vt:lpstr>固定资产 (上市公司)</vt:lpstr>
      <vt:lpstr>固定资产披露明细表</vt:lpstr>
      <vt:lpstr>固定资产清理</vt:lpstr>
      <vt:lpstr>在建工程</vt:lpstr>
      <vt:lpstr>在建工程增加明细表</vt:lpstr>
      <vt:lpstr>在建工程减值准备</vt:lpstr>
      <vt:lpstr>生产性生物资产</vt:lpstr>
      <vt:lpstr>生产性生物资产 (上市公司)</vt:lpstr>
      <vt:lpstr>油气资产</vt:lpstr>
      <vt:lpstr>油气资产 (上市公司)</vt:lpstr>
      <vt:lpstr>使用权资产</vt:lpstr>
      <vt:lpstr>无形资产</vt:lpstr>
      <vt:lpstr>无形资产 (上市公司)</vt:lpstr>
      <vt:lpstr>开发支出</vt:lpstr>
      <vt:lpstr>开发支出减值准备</vt:lpstr>
      <vt:lpstr>商誉</vt:lpstr>
      <vt:lpstr>长期待摊费用</vt:lpstr>
      <vt:lpstr>递延所得税资产</vt:lpstr>
      <vt:lpstr>其他非流动资产</vt:lpstr>
      <vt:lpstr>所有权受限资产</vt:lpstr>
      <vt:lpstr>短期借款(人民币)</vt:lpstr>
      <vt:lpstr>短期借款(外币)</vt:lpstr>
      <vt:lpstr>已到期未偿还的短期借款</vt:lpstr>
      <vt:lpstr>交易性金融负债</vt:lpstr>
      <vt:lpstr>衍生金融负债</vt:lpstr>
      <vt:lpstr>应付票据</vt:lpstr>
      <vt:lpstr>应付账款</vt:lpstr>
      <vt:lpstr>外币应付账款</vt:lpstr>
      <vt:lpstr>应付账款前十名</vt:lpstr>
      <vt:lpstr>预收款项</vt:lpstr>
      <vt:lpstr>外币预收款项</vt:lpstr>
      <vt:lpstr>预收款项前十名</vt:lpstr>
      <vt:lpstr>合同负债</vt:lpstr>
      <vt:lpstr>应付职工薪酬</vt:lpstr>
      <vt:lpstr>应交税费</vt:lpstr>
      <vt:lpstr>应交增值税明细表</vt:lpstr>
      <vt:lpstr>其他应付款</vt:lpstr>
      <vt:lpstr>外币其他应付款</vt:lpstr>
      <vt:lpstr>应付利息</vt:lpstr>
      <vt:lpstr>应付股利</vt:lpstr>
      <vt:lpstr>其他应付款前十名</vt:lpstr>
      <vt:lpstr>持有待售负债</vt:lpstr>
      <vt:lpstr>一年内到期的非流动负债</vt:lpstr>
      <vt:lpstr>一年内到期的长期借款</vt:lpstr>
      <vt:lpstr>一年内到期的应付债券</vt:lpstr>
      <vt:lpstr>一年内到期的长期应付款</vt:lpstr>
      <vt:lpstr>其他流动负债</vt:lpstr>
      <vt:lpstr>长期借款</vt:lpstr>
      <vt:lpstr>长期借款(外币)</vt:lpstr>
      <vt:lpstr>应付债券</vt:lpstr>
      <vt:lpstr>租赁负债</vt:lpstr>
      <vt:lpstr>长期应付款</vt:lpstr>
      <vt:lpstr>专项应付款</vt:lpstr>
      <vt:lpstr>长期应付职工薪酬</vt:lpstr>
      <vt:lpstr>预计辞退福利明细表</vt:lpstr>
      <vt:lpstr>辞退福利折现计算表</vt:lpstr>
      <vt:lpstr>预计负债</vt:lpstr>
      <vt:lpstr>递延收益</vt:lpstr>
      <vt:lpstr>递延所得税负债</vt:lpstr>
      <vt:lpstr>其他非流动负债</vt:lpstr>
      <vt:lpstr>实收资本</vt:lpstr>
      <vt:lpstr>其他权益工具</vt:lpstr>
      <vt:lpstr>资本公积</vt:lpstr>
      <vt:lpstr>库存股</vt:lpstr>
      <vt:lpstr>其他综合收益</vt:lpstr>
      <vt:lpstr>专项储备</vt:lpstr>
      <vt:lpstr>盈余公积</vt:lpstr>
      <vt:lpstr>未分配利润</vt:lpstr>
      <vt:lpstr>营业收入成本</vt:lpstr>
      <vt:lpstr>主营业务收入成本1</vt:lpstr>
      <vt:lpstr>主营业务收入成本2</vt:lpstr>
      <vt:lpstr>主要产品主要客户</vt:lpstr>
      <vt:lpstr>销售前10名</vt:lpstr>
      <vt:lpstr>其他业务收入成本</vt:lpstr>
      <vt:lpstr>税金及附加</vt:lpstr>
      <vt:lpstr>销售费用</vt:lpstr>
      <vt:lpstr>管理费用</vt:lpstr>
      <vt:lpstr>研发费用</vt:lpstr>
      <vt:lpstr>财务费用</vt:lpstr>
      <vt:lpstr>其他收益</vt:lpstr>
      <vt:lpstr>投资收益</vt:lpstr>
      <vt:lpstr>净敞口套期收益</vt:lpstr>
      <vt:lpstr>公允价值变动收益</vt:lpstr>
      <vt:lpstr>信用减值损失</vt:lpstr>
      <vt:lpstr>资产减值损失</vt:lpstr>
      <vt:lpstr>资产处置收益</vt:lpstr>
      <vt:lpstr>营业外收入</vt:lpstr>
      <vt:lpstr>营业外支出</vt:lpstr>
      <vt:lpstr>所得税费用</vt:lpstr>
      <vt:lpstr>现流表明细</vt:lpstr>
      <vt:lpstr>本公司关联方清单</vt:lpstr>
      <vt:lpstr>购销</vt:lpstr>
      <vt:lpstr>担保租赁</vt:lpstr>
      <vt:lpstr>资产转让</vt:lpstr>
      <vt:lpstr>资金拆借</vt:lpstr>
      <vt:lpstr>关联方往来明细表</vt:lpstr>
      <vt:lpstr>数据源</vt:lpstr>
      <vt:lpstr>被投资单位基本信息明细表!Print_Area</vt:lpstr>
      <vt:lpstr>本公司关联方清单!Print_Area</vt:lpstr>
      <vt:lpstr>表头!Print_Area</vt:lpstr>
      <vt:lpstr>财务费用!Print_Area</vt:lpstr>
      <vt:lpstr>持有待售负债!Print_Area</vt:lpstr>
      <vt:lpstr>持有待售资产!Print_Area</vt:lpstr>
      <vt:lpstr>辞退福利折现计算表!Print_Area</vt:lpstr>
      <vt:lpstr>存货!Print_Area</vt:lpstr>
      <vt:lpstr>担保租赁!Print_Area</vt:lpstr>
      <vt:lpstr>递延收益!Print_Area</vt:lpstr>
      <vt:lpstr>递延所得税负债!Print_Area</vt:lpstr>
      <vt:lpstr>递延所得税资产!Print_Area</vt:lpstr>
      <vt:lpstr>'短期借款(人民币)'!Print_Area</vt:lpstr>
      <vt:lpstr>'短期借款(外币)'!Print_Area</vt:lpstr>
      <vt:lpstr>负债表审定!Print_Area</vt:lpstr>
      <vt:lpstr>负债表原报!Print_Area</vt:lpstr>
      <vt:lpstr>公允价值变动收益!Print_Area</vt:lpstr>
      <vt:lpstr>购销!Print_Area</vt:lpstr>
      <vt:lpstr>固定资产!Print_Area</vt:lpstr>
      <vt:lpstr>'固定资产 (上市公司)'!Print_Area</vt:lpstr>
      <vt:lpstr>固定资产披露明细表!Print_Area</vt:lpstr>
      <vt:lpstr>固定资产清理!Print_Area</vt:lpstr>
      <vt:lpstr>关联方往来明细表!Print_Area</vt:lpstr>
      <vt:lpstr>管理费用!Print_Area</vt:lpstr>
      <vt:lpstr>合同负债!Print_Area</vt:lpstr>
      <vt:lpstr>合同资产!Print_Area</vt:lpstr>
      <vt:lpstr>合同资产坏账准备!Print_Area</vt:lpstr>
      <vt:lpstr>货币资金!Print_Area</vt:lpstr>
      <vt:lpstr>交易性金融负债!Print_Area</vt:lpstr>
      <vt:lpstr>交易性金融资产!Print_Area</vt:lpstr>
      <vt:lpstr>净敞口套期收益!Print_Area</vt:lpstr>
      <vt:lpstr>开发支出!Print_Area</vt:lpstr>
      <vt:lpstr>开发支出减值准备!Print_Area</vt:lpstr>
      <vt:lpstr>库存股!Print_Area</vt:lpstr>
      <vt:lpstr>利润表审定!Print_Area</vt:lpstr>
      <vt:lpstr>利润表原报!Print_Area</vt:lpstr>
      <vt:lpstr>其他非流动负债!Print_Area</vt:lpstr>
      <vt:lpstr>其他非流动金融资产!Print_Area</vt:lpstr>
      <vt:lpstr>其他非流动资产!Print_Area</vt:lpstr>
      <vt:lpstr>其他货币资金!Print_Area</vt:lpstr>
      <vt:lpstr>其他流动负债!Print_Area</vt:lpstr>
      <vt:lpstr>其他流动资产!Print_Area</vt:lpstr>
      <vt:lpstr>其他权益工具!Print_Area</vt:lpstr>
      <vt:lpstr>其他权益工具投资!Print_Area</vt:lpstr>
      <vt:lpstr>其他收益!Print_Area</vt:lpstr>
      <vt:lpstr>其他业务收入成本!Print_Area</vt:lpstr>
      <vt:lpstr>其他应付款!Print_Area</vt:lpstr>
      <vt:lpstr>其他应付款前十名!Print_Area</vt:lpstr>
      <vt:lpstr>其他应收款!Print_Area</vt:lpstr>
      <vt:lpstr>其他应收款坏账准备!Print_Area</vt:lpstr>
      <vt:lpstr>其他债权投资!Print_Area</vt:lpstr>
      <vt:lpstr>其他债权投资减值准备!Print_Area</vt:lpstr>
      <vt:lpstr>其他综合收益!Print_Area</vt:lpstr>
      <vt:lpstr>商誉!Print_Area</vt:lpstr>
      <vt:lpstr>生产成本!Print_Area</vt:lpstr>
      <vt:lpstr>生产性生物资产!Print_Area</vt:lpstr>
      <vt:lpstr>'生产性生物资产 (上市公司)'!Print_Area</vt:lpstr>
      <vt:lpstr>实收资本!Print_Area</vt:lpstr>
      <vt:lpstr>使用权资产!Print_Area</vt:lpstr>
      <vt:lpstr>税金及附加!Print_Area</vt:lpstr>
      <vt:lpstr>所得税费用!Print_Area</vt:lpstr>
      <vt:lpstr>所有权受限资产!Print_Area</vt:lpstr>
      <vt:lpstr>填报说明!Print_Area</vt:lpstr>
      <vt:lpstr>投资收益!Print_Area</vt:lpstr>
      <vt:lpstr>'投资性房地产(成本模式)'!Print_Area</vt:lpstr>
      <vt:lpstr>'投资性房地产(上市公司成本模式) '!Print_Area</vt:lpstr>
      <vt:lpstr>'投资性房地产(上市公司公允价值模式)'!Print_Area</vt:lpstr>
      <vt:lpstr>外币其他应付款!Print_Area</vt:lpstr>
      <vt:lpstr>外币其他应收款!Print_Area</vt:lpstr>
      <vt:lpstr>外币应付账款!Print_Area</vt:lpstr>
      <vt:lpstr>外币应收账款!Print_Area</vt:lpstr>
      <vt:lpstr>'外币预付款项 '!Print_Area</vt:lpstr>
      <vt:lpstr>外币预收款项!Print_Area</vt:lpstr>
      <vt:lpstr>外币长期应收款!Print_Area</vt:lpstr>
      <vt:lpstr>未分配利润!Print_Area</vt:lpstr>
      <vt:lpstr>无形资产!Print_Area</vt:lpstr>
      <vt:lpstr>'无形资产 (上市公司)'!Print_Area</vt:lpstr>
      <vt:lpstr>现流表明细!Print_Area</vt:lpstr>
      <vt:lpstr>现流表原报!Print_Area</vt:lpstr>
      <vt:lpstr>销售费用!Print_Area</vt:lpstr>
      <vt:lpstr>销售前10名!Print_Area</vt:lpstr>
      <vt:lpstr>信用减值损失!Print_Area</vt:lpstr>
      <vt:lpstr>研发费用!Print_Area</vt:lpstr>
      <vt:lpstr>衍生金融负债!Print_Area</vt:lpstr>
      <vt:lpstr>衍生金融资产!Print_Area</vt:lpstr>
      <vt:lpstr>一年内到期的非流动负债!Print_Area</vt:lpstr>
      <vt:lpstr>一年内到期的非流动资产!Print_Area</vt:lpstr>
      <vt:lpstr>一年内到期的应付债券!Print_Area</vt:lpstr>
      <vt:lpstr>一年内到期的长期借款!Print_Area</vt:lpstr>
      <vt:lpstr>一年内到期的长期应付款!Print_Area</vt:lpstr>
      <vt:lpstr>已到期未偿还的短期借款!Print_Area</vt:lpstr>
      <vt:lpstr>银行存款!Print_Area</vt:lpstr>
      <vt:lpstr>盈余公积!Print_Area</vt:lpstr>
      <vt:lpstr>营业收入成本!Print_Area</vt:lpstr>
      <vt:lpstr>营业外收入!Print_Area</vt:lpstr>
      <vt:lpstr>营业外支出!Print_Area</vt:lpstr>
      <vt:lpstr>应付股利!Print_Area</vt:lpstr>
      <vt:lpstr>应付利息!Print_Area</vt:lpstr>
      <vt:lpstr>应付票据!Print_Area</vt:lpstr>
      <vt:lpstr>应付债券!Print_Area</vt:lpstr>
      <vt:lpstr>应付账款!Print_Area</vt:lpstr>
      <vt:lpstr>应付账款前十名!Print_Area</vt:lpstr>
      <vt:lpstr>应付职工薪酬!Print_Area</vt:lpstr>
      <vt:lpstr>应交税费!Print_Area</vt:lpstr>
      <vt:lpstr>应交增值税明细表!Print_Area</vt:lpstr>
      <vt:lpstr>应收股利!Print_Area</vt:lpstr>
      <vt:lpstr>应收款项融资!Print_Area</vt:lpstr>
      <vt:lpstr>应收款项融资减值准备!Print_Area</vt:lpstr>
      <vt:lpstr>应收利息!Print_Area</vt:lpstr>
      <vt:lpstr>应收票据坏账准备!Print_Area</vt:lpstr>
      <vt:lpstr>应收票据明细表!Print_Area</vt:lpstr>
      <vt:lpstr>应收票据披露明细表!Print_Area</vt:lpstr>
      <vt:lpstr>应收账款!Print_Area</vt:lpstr>
      <vt:lpstr>应收账款坏账准备!Print_Area</vt:lpstr>
      <vt:lpstr>应收账款前十名!Print_Area</vt:lpstr>
      <vt:lpstr>油气资产!Print_Area</vt:lpstr>
      <vt:lpstr>'油气资产 (上市公司)'!Print_Area</vt:lpstr>
      <vt:lpstr>预付款项!Print_Area</vt:lpstr>
      <vt:lpstr>预计辞退福利明细表!Print_Area</vt:lpstr>
      <vt:lpstr>预计负债!Print_Area</vt:lpstr>
      <vt:lpstr>预收款项!Print_Area</vt:lpstr>
      <vt:lpstr>预收款项前十名!Print_Area</vt:lpstr>
      <vt:lpstr>在建工程!Print_Area</vt:lpstr>
      <vt:lpstr>在建工程减值准备!Print_Area</vt:lpstr>
      <vt:lpstr>在建工程增加明细表!Print_Area</vt:lpstr>
      <vt:lpstr>债权投资!Print_Area</vt:lpstr>
      <vt:lpstr>债权投资减值准备!Print_Area</vt:lpstr>
      <vt:lpstr>长期待摊费用!Print_Area</vt:lpstr>
      <vt:lpstr>长期股权投资!Print_Area</vt:lpstr>
      <vt:lpstr>长期借款!Print_Area</vt:lpstr>
      <vt:lpstr>'长期借款(外币)'!Print_Area</vt:lpstr>
      <vt:lpstr>长期应付款!Print_Area</vt:lpstr>
      <vt:lpstr>长期应付职工薪酬!Print_Area</vt:lpstr>
      <vt:lpstr>长期应收款!Print_Area</vt:lpstr>
      <vt:lpstr>'长期应收款坏账准备（三阶段）'!Print_Area</vt:lpstr>
      <vt:lpstr>长期应收款坏账准备明细!Print_Area</vt:lpstr>
      <vt:lpstr>制造费用!Print_Area</vt:lpstr>
      <vt:lpstr>终止经营净利润!Print_Area</vt:lpstr>
      <vt:lpstr>主要产品主要客户!Print_Area</vt:lpstr>
      <vt:lpstr>主要原材料、库存商品进销存明细表!Print_Area</vt:lpstr>
      <vt:lpstr>主营业务收入成本1!Print_Area</vt:lpstr>
      <vt:lpstr>主营业务收入成本2!Print_Area</vt:lpstr>
      <vt:lpstr>专项储备!Print_Area</vt:lpstr>
      <vt:lpstr>专项应付款!Print_Area</vt:lpstr>
      <vt:lpstr>资本公积!Print_Area</vt:lpstr>
      <vt:lpstr>资产表审定!Print_Area</vt:lpstr>
      <vt:lpstr>资产表原报!Print_Area</vt:lpstr>
      <vt:lpstr>资产处置收益!Print_Area</vt:lpstr>
      <vt:lpstr>资产减值损失!Print_Area</vt:lpstr>
      <vt:lpstr>资产转让!Print_Area</vt:lpstr>
      <vt:lpstr>资金拆借!Print_Area</vt:lpstr>
      <vt:lpstr>租赁负债!Print_Area</vt:lpstr>
      <vt:lpstr>本公司关联方清单!Print_Titles</vt:lpstr>
      <vt:lpstr>辞退福利折现计算表!Print_Titles</vt:lpstr>
      <vt:lpstr>担保租赁!Print_Titles</vt:lpstr>
      <vt:lpstr>递延收益!Print_Titles</vt:lpstr>
      <vt:lpstr>'短期借款(人民币)'!Print_Titles</vt:lpstr>
      <vt:lpstr>'短期借款(外币)'!Print_Titles</vt:lpstr>
      <vt:lpstr>'固定资产 (上市公司)'!Print_Titles</vt:lpstr>
      <vt:lpstr>固定资产披露明细表!Print_Titles</vt:lpstr>
      <vt:lpstr>关联方往来明细表!Print_Titles</vt:lpstr>
      <vt:lpstr>合同负债!Print_Titles</vt:lpstr>
      <vt:lpstr>合同资产坏账准备!Print_Titles</vt:lpstr>
      <vt:lpstr>货币资金!Print_Titles</vt:lpstr>
      <vt:lpstr>交易性金融负债!Print_Titles</vt:lpstr>
      <vt:lpstr>交易性金融资产!Print_Titles</vt:lpstr>
      <vt:lpstr>其他非流动金融资产!Print_Titles</vt:lpstr>
      <vt:lpstr>其他货币资金!Print_Titles</vt:lpstr>
      <vt:lpstr>其他流动负债!Print_Titles</vt:lpstr>
      <vt:lpstr>其他权益工具!Print_Titles</vt:lpstr>
      <vt:lpstr>其他权益工具投资!Print_Titles</vt:lpstr>
      <vt:lpstr>其他应付款!Print_Titles</vt:lpstr>
      <vt:lpstr>其他应付款前十名!Print_Titles</vt:lpstr>
      <vt:lpstr>其他应收款!Print_Titles</vt:lpstr>
      <vt:lpstr>其他应收款坏账准备!Print_Titles</vt:lpstr>
      <vt:lpstr>其他债权投资!Print_Titles</vt:lpstr>
      <vt:lpstr>其他债权投资减值准备!Print_Titles</vt:lpstr>
      <vt:lpstr>'生产性生物资产 (上市公司)'!Print_Titles</vt:lpstr>
      <vt:lpstr>实收资本!Print_Titles</vt:lpstr>
      <vt:lpstr>使用权资产!Print_Titles</vt:lpstr>
      <vt:lpstr>'投资性房地产(成本模式)'!Print_Titles</vt:lpstr>
      <vt:lpstr>'投资性房地产(上市公司成本模式) '!Print_Titles</vt:lpstr>
      <vt:lpstr>'投资性房地产(上市公司公允价值模式)'!Print_Titles</vt:lpstr>
      <vt:lpstr>外币其他应付款!Print_Titles</vt:lpstr>
      <vt:lpstr>外币其他应收款!Print_Titles</vt:lpstr>
      <vt:lpstr>外币应付账款!Print_Titles</vt:lpstr>
      <vt:lpstr>外币应收账款!Print_Titles</vt:lpstr>
      <vt:lpstr>'外币预付款项 '!Print_Titles</vt:lpstr>
      <vt:lpstr>外币预收款项!Print_Titles</vt:lpstr>
      <vt:lpstr>销售前10名!Print_Titles</vt:lpstr>
      <vt:lpstr>衍生金融负债!Print_Titles</vt:lpstr>
      <vt:lpstr>衍生金融资产!Print_Titles</vt:lpstr>
      <vt:lpstr>一年内到期的非流动负债!Print_Titles</vt:lpstr>
      <vt:lpstr>一年内到期的长期借款!Print_Titles</vt:lpstr>
      <vt:lpstr>已到期未偿还的短期借款!Print_Titles</vt:lpstr>
      <vt:lpstr>银行存款!Print_Titles</vt:lpstr>
      <vt:lpstr>应付股利!Print_Titles</vt:lpstr>
      <vt:lpstr>应付利息!Print_Titles</vt:lpstr>
      <vt:lpstr>应付票据!Print_Titles</vt:lpstr>
      <vt:lpstr>应付账款!Print_Titles</vt:lpstr>
      <vt:lpstr>应付账款前十名!Print_Titles</vt:lpstr>
      <vt:lpstr>应收股利!Print_Titles</vt:lpstr>
      <vt:lpstr>应收款项融资!Print_Titles</vt:lpstr>
      <vt:lpstr>应收款项融资减值准备!Print_Titles</vt:lpstr>
      <vt:lpstr>应收利息!Print_Titles</vt:lpstr>
      <vt:lpstr>应收票据坏账准备!Print_Titles</vt:lpstr>
      <vt:lpstr>应收票据披露明细表!Print_Titles</vt:lpstr>
      <vt:lpstr>应收账款!Print_Titles</vt:lpstr>
      <vt:lpstr>应收账款坏账准备!Print_Titles</vt:lpstr>
      <vt:lpstr>应收账款前十名!Print_Titles</vt:lpstr>
      <vt:lpstr>'油气资产 (上市公司)'!Print_Titles</vt:lpstr>
      <vt:lpstr>预付款项!Print_Titles</vt:lpstr>
      <vt:lpstr>预收款项!Print_Titles</vt:lpstr>
      <vt:lpstr>预收款项前十名!Print_Titles</vt:lpstr>
      <vt:lpstr>在建工程增加明细表!Print_Titles</vt:lpstr>
      <vt:lpstr>债权投资!Print_Titles</vt:lpstr>
      <vt:lpstr>债权投资减值准备!Print_Titles</vt:lpstr>
      <vt:lpstr>长期借款!Print_Titles</vt:lpstr>
      <vt:lpstr>'长期借款(外币)'!Print_Titles</vt:lpstr>
      <vt:lpstr>'长期应收款坏账准备（三阶段）'!Print_Titles</vt:lpstr>
      <vt:lpstr>长期应收款坏账准备明细!Print_Titles</vt:lpstr>
      <vt:lpstr>主要原材料、库存商品进销存明细表!Print_Titles</vt:lpstr>
      <vt:lpstr>资产转让!Print_Titles</vt:lpstr>
      <vt:lpstr>资金拆借!Print_Titles</vt:lpstr>
      <vt:lpstr>固定资产清理!坏账计提类别</vt:lpstr>
      <vt:lpstr>终止经营净利润!坏账计提类别</vt:lpstr>
      <vt:lpstr>损益类</vt:lpstr>
      <vt:lpstr>资产负债类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demon</dc:creator>
  <cp:lastModifiedBy>admin</cp:lastModifiedBy>
  <cp:lastPrinted>2019-11-27T02:03:57Z</cp:lastPrinted>
  <dcterms:created xsi:type="dcterms:W3CDTF">2014-10-08T17:32:53Z</dcterms:created>
  <dcterms:modified xsi:type="dcterms:W3CDTF">2019-12-09T02:09:32Z</dcterms:modified>
</cp:coreProperties>
</file>