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iciliano/Desktop/"/>
    </mc:Choice>
  </mc:AlternateContent>
  <xr:revisionPtr revIDLastSave="0" documentId="13_ncr:1_{81D0C36A-A069-1648-9C34-98DA89AEF80B}" xr6:coauthVersionLast="47" xr6:coauthVersionMax="47" xr10:uidLastSave="{00000000-0000-0000-0000-000000000000}"/>
  <bookViews>
    <workbookView xWindow="0" yWindow="0" windowWidth="28800" windowHeight="18000" xr2:uid="{C3294C89-89BF-7245-B58D-3045A5D3F9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F14" i="1"/>
  <c r="E14" i="1"/>
  <c r="D14" i="1"/>
  <c r="M4" i="1"/>
  <c r="L4" i="1"/>
  <c r="K4" i="1"/>
  <c r="F4" i="1"/>
  <c r="E4" i="1"/>
  <c r="G4" i="1" s="1"/>
  <c r="D4" i="1"/>
  <c r="G14" i="1" l="1"/>
  <c r="I14" i="1" s="1"/>
  <c r="J14" i="1" s="1"/>
  <c r="O14" i="1" s="1"/>
  <c r="H14" i="1"/>
  <c r="N14" i="1" s="1"/>
  <c r="I4" i="1"/>
  <c r="J4" i="1" s="1"/>
  <c r="O4" i="1" s="1"/>
  <c r="H4" i="1"/>
  <c r="N4" i="1" l="1"/>
  <c r="Q4" i="1"/>
  <c r="Q14" i="1"/>
</calcChain>
</file>

<file path=xl/sharedStrings.xml><?xml version="1.0" encoding="utf-8"?>
<sst xmlns="http://schemas.openxmlformats.org/spreadsheetml/2006/main" count="42" uniqueCount="20">
  <si>
    <r>
      <rPr>
        <b/>
        <i/>
        <sz val="11"/>
        <color theme="1"/>
        <rFont val="Calibri"/>
        <family val="2"/>
        <scheme val="minor"/>
      </rPr>
      <t>Exercise 1</t>
    </r>
    <r>
      <rPr>
        <i/>
        <sz val="11"/>
        <color theme="1"/>
        <rFont val="Calibri"/>
        <family val="2"/>
        <scheme val="minor"/>
      </rPr>
      <t>: From the inputs compute the price. Warning: only not given value is the volatility. By changing the vol, it changes the price</t>
    </r>
  </si>
  <si>
    <t>INPUTS</t>
  </si>
  <si>
    <t>x: Ln(S/K)</t>
  </si>
  <si>
    <t>u: (r+(o^2/2)(t/360)</t>
  </si>
  <si>
    <t>o: o√(t/360)</t>
  </si>
  <si>
    <t>d1</t>
  </si>
  <si>
    <t>Prob:N(d1)</t>
  </si>
  <si>
    <t>d2</t>
  </si>
  <si>
    <t>Prob: N(d2)</t>
  </si>
  <si>
    <t>S</t>
  </si>
  <si>
    <t>K</t>
  </si>
  <si>
    <t>Discount Factor: e^(-r(t/360)</t>
  </si>
  <si>
    <t>Expected Return</t>
  </si>
  <si>
    <t>Cost</t>
  </si>
  <si>
    <t>Price</t>
  </si>
  <si>
    <t>Risk-free rate</t>
  </si>
  <si>
    <t>Time</t>
  </si>
  <si>
    <t>// Prob(price&gt;strike) at maturity</t>
  </si>
  <si>
    <t>Volatility</t>
  </si>
  <si>
    <r>
      <rPr>
        <b/>
        <i/>
        <sz val="11"/>
        <color theme="1"/>
        <rFont val="Calibri"/>
        <family val="2"/>
        <scheme val="minor"/>
      </rPr>
      <t>Exercise 2</t>
    </r>
    <r>
      <rPr>
        <i/>
        <sz val="11"/>
        <color theme="1"/>
        <rFont val="Calibri"/>
        <family val="2"/>
        <scheme val="minor"/>
      </rPr>
      <t>: From the premium compute the implied vol. Use the Solver - Set as objective the price in Q14 equal to the desire value by changing the volatility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</si>
</sst>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" fontId="3" fillId="0" borderId="0" xfId="0" applyNumberFormat="1" applyFont="1" applyAlignment="1">
      <alignment horizontal="center"/>
    </xf>
    <xf numFmtId="4" fontId="2" fillId="0" borderId="0" xfId="0" quotePrefix="1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4" fontId="2" fillId="0" borderId="1" xfId="0" quotePrefix="1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2" xfId="0" quotePrefix="1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left"/>
    </xf>
    <xf numFmtId="9" fontId="4" fillId="0" borderId="0" xfId="1" applyFont="1" applyAlignment="1">
      <alignment horizontal="left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2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B133-8B56-0D4F-A9CA-EC9551B41B02}">
  <dimension ref="A1:Q18"/>
  <sheetViews>
    <sheetView tabSelected="1" workbookViewId="0">
      <selection activeCell="G19" sqref="G19"/>
    </sheetView>
  </sheetViews>
  <sheetFormatPr baseColWidth="10" defaultRowHeight="16" x14ac:dyDescent="0.2"/>
  <cols>
    <col min="2" max="2" width="6.6640625" customWidth="1"/>
    <col min="4" max="4" width="11.83203125" customWidth="1"/>
    <col min="5" max="5" width="17.6640625" customWidth="1"/>
    <col min="6" max="6" width="12.5" customWidth="1"/>
    <col min="10" max="10" width="26.5" bestFit="1" customWidth="1"/>
    <col min="13" max="13" width="24.33203125" customWidth="1"/>
    <col min="14" max="14" width="14.1640625" customWidth="1"/>
  </cols>
  <sheetData>
    <row r="1" spans="1:17" x14ac:dyDescent="0.2">
      <c r="A1" s="1" t="s">
        <v>0</v>
      </c>
    </row>
    <row r="2" spans="1:17" ht="17" thickBot="1" x14ac:dyDescent="0.25">
      <c r="A2" s="1"/>
      <c r="B2" s="1"/>
      <c r="C2" s="2"/>
      <c r="D2" s="1"/>
      <c r="E2" s="2"/>
      <c r="F2" s="2"/>
      <c r="G2" s="2"/>
      <c r="H2" s="3"/>
      <c r="I2" s="3"/>
      <c r="J2" s="3"/>
      <c r="K2" s="4"/>
      <c r="L2" s="4"/>
      <c r="M2" s="4"/>
      <c r="N2" s="4"/>
      <c r="O2" s="4"/>
      <c r="P2" s="4"/>
      <c r="Q2" s="4"/>
    </row>
    <row r="3" spans="1:17" ht="17" thickBot="1" x14ac:dyDescent="0.25">
      <c r="A3" s="5" t="s">
        <v>1</v>
      </c>
      <c r="C3" s="4"/>
      <c r="D3" s="6" t="s">
        <v>2</v>
      </c>
      <c r="E3" s="7" t="s">
        <v>3</v>
      </c>
      <c r="F3" s="8" t="s">
        <v>4</v>
      </c>
      <c r="G3" s="7" t="s">
        <v>5</v>
      </c>
      <c r="H3" s="9" t="s">
        <v>6</v>
      </c>
      <c r="I3" s="7" t="s">
        <v>7</v>
      </c>
      <c r="J3" s="8" t="s">
        <v>8</v>
      </c>
      <c r="K3" s="7" t="s">
        <v>9</v>
      </c>
      <c r="L3" s="8" t="s">
        <v>10</v>
      </c>
      <c r="M3" s="7" t="s">
        <v>11</v>
      </c>
      <c r="N3" s="8" t="s">
        <v>12</v>
      </c>
      <c r="O3" s="7" t="s">
        <v>13</v>
      </c>
      <c r="Q3" s="10" t="s">
        <v>14</v>
      </c>
    </row>
    <row r="4" spans="1:17" ht="17" thickBot="1" x14ac:dyDescent="0.25">
      <c r="A4" s="11" t="s">
        <v>15</v>
      </c>
      <c r="B4" s="12">
        <v>0.02</v>
      </c>
      <c r="C4" s="4"/>
      <c r="D4" s="13">
        <f>LN(B7/B6)</f>
        <v>0.10536051565782635</v>
      </c>
      <c r="E4" s="13">
        <f>(B4+(B8^2)/2)*(B5/365)</f>
        <v>1.4246575342465753E-2</v>
      </c>
      <c r="F4" s="14">
        <f>B8*SQRT(B5/365)</f>
        <v>0.14044937663535667</v>
      </c>
      <c r="G4" s="13">
        <f>(D4+E4)/F4</f>
        <v>0.85160286122752538</v>
      </c>
      <c r="H4" s="15">
        <f>NORMSDIST(G4)</f>
        <v>0.80278272449009114</v>
      </c>
      <c r="I4" s="16">
        <f>G4-B8*SQRT(B5/365)</f>
        <v>0.71115348459216876</v>
      </c>
      <c r="J4" s="20">
        <f>NORMSDIST(I4)</f>
        <v>0.76150543517898406</v>
      </c>
      <c r="K4" s="21">
        <f>B7</f>
        <v>50</v>
      </c>
      <c r="L4" s="22">
        <f>B6</f>
        <v>45</v>
      </c>
      <c r="M4" s="23">
        <f>EXP(-B4*(B5/365))</f>
        <v>0.99562603213907475</v>
      </c>
      <c r="N4" s="15">
        <f>K4*H4</f>
        <v>40.139136224504554</v>
      </c>
      <c r="O4" s="16">
        <f>L4*M4*J4</f>
        <v>34.117858569581607</v>
      </c>
      <c r="Q4" s="17">
        <f>H4*K4-J4*L4*M4</f>
        <v>6.0212776549229474</v>
      </c>
    </row>
    <row r="5" spans="1:17" x14ac:dyDescent="0.2">
      <c r="A5" s="11" t="s">
        <v>16</v>
      </c>
      <c r="B5" s="18">
        <v>80</v>
      </c>
      <c r="C5" s="4"/>
      <c r="D5" s="4"/>
      <c r="E5" s="4"/>
      <c r="F5" s="4"/>
      <c r="G5" s="4"/>
      <c r="H5" s="4"/>
      <c r="I5" s="4"/>
      <c r="J5" s="19" t="s">
        <v>17</v>
      </c>
      <c r="K5" s="4"/>
      <c r="L5" s="4"/>
      <c r="M5" s="4"/>
      <c r="N5" s="4"/>
      <c r="O5" s="4"/>
      <c r="P5" s="4"/>
      <c r="Q5" s="4"/>
    </row>
    <row r="6" spans="1:17" x14ac:dyDescent="0.2">
      <c r="A6" s="11" t="s">
        <v>10</v>
      </c>
      <c r="B6" s="18">
        <v>45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11" t="s">
        <v>9</v>
      </c>
      <c r="B7" s="18">
        <v>50</v>
      </c>
      <c r="C7" s="4"/>
      <c r="D7" s="4"/>
      <c r="E7" s="4"/>
      <c r="F7" s="4"/>
      <c r="G7" s="4"/>
      <c r="H7" s="4"/>
      <c r="I7" s="4"/>
      <c r="J7" s="4"/>
      <c r="L7" s="4"/>
      <c r="M7" s="4"/>
      <c r="O7" s="4"/>
      <c r="P7" s="4"/>
      <c r="Q7" s="4"/>
    </row>
    <row r="8" spans="1:17" x14ac:dyDescent="0.2">
      <c r="A8" s="11" t="s">
        <v>18</v>
      </c>
      <c r="B8" s="12">
        <v>0.3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1" t="s">
        <v>19</v>
      </c>
    </row>
    <row r="12" spans="1:17" ht="17" thickBot="1" x14ac:dyDescent="0.25"/>
    <row r="13" spans="1:17" ht="17" thickBot="1" x14ac:dyDescent="0.25">
      <c r="A13" s="5" t="s">
        <v>1</v>
      </c>
      <c r="C13" s="4"/>
      <c r="D13" s="6" t="s">
        <v>2</v>
      </c>
      <c r="E13" s="7" t="s">
        <v>3</v>
      </c>
      <c r="F13" s="8" t="s">
        <v>4</v>
      </c>
      <c r="G13" s="7" t="s">
        <v>5</v>
      </c>
      <c r="H13" s="9" t="s">
        <v>6</v>
      </c>
      <c r="I13" s="7" t="s">
        <v>7</v>
      </c>
      <c r="J13" s="8" t="s">
        <v>8</v>
      </c>
      <c r="K13" s="7" t="s">
        <v>9</v>
      </c>
      <c r="L13" s="8" t="s">
        <v>10</v>
      </c>
      <c r="M13" s="7" t="s">
        <v>11</v>
      </c>
      <c r="N13" s="8" t="s">
        <v>12</v>
      </c>
      <c r="O13" s="7" t="s">
        <v>13</v>
      </c>
      <c r="Q13" s="10" t="s">
        <v>14</v>
      </c>
    </row>
    <row r="14" spans="1:17" ht="17" thickBot="1" x14ac:dyDescent="0.25">
      <c r="A14" s="11" t="s">
        <v>15</v>
      </c>
      <c r="B14" s="12">
        <v>0.02</v>
      </c>
      <c r="C14" s="4"/>
      <c r="D14" s="13">
        <f>LN(B17/B16)</f>
        <v>0.10536051565782635</v>
      </c>
      <c r="E14" s="13">
        <f>(B14+(B18^2)/2)*(B15/365)</f>
        <v>9.1603636984953496E-3</v>
      </c>
      <c r="F14" s="14">
        <f>B18*SQRT(B15/365)</f>
        <v>9.7742539916453305E-2</v>
      </c>
      <c r="G14" s="13">
        <f>(D14+E14)/F14</f>
        <v>1.1716585168976568</v>
      </c>
      <c r="H14" s="15">
        <f>NORMSDIST(G14)</f>
        <v>0.87933290791407537</v>
      </c>
      <c r="I14" s="16">
        <f>G14-B18*SQRT(B15/365)</f>
        <v>1.0739159769812034</v>
      </c>
      <c r="J14" s="20">
        <f>NORMSDIST(I14)</f>
        <v>0.85856982907340795</v>
      </c>
      <c r="K14" s="21">
        <f>B17</f>
        <v>50</v>
      </c>
      <c r="L14" s="22">
        <f>B16</f>
        <v>45</v>
      </c>
      <c r="M14" s="23">
        <f>EXP(-B14*(B15/365))</f>
        <v>0.99562603213907475</v>
      </c>
      <c r="N14" s="15">
        <f>K14*H14</f>
        <v>43.966645395703772</v>
      </c>
      <c r="O14" s="16">
        <f>L14*M14*J14</f>
        <v>38.466651250560631</v>
      </c>
      <c r="Q14" s="17">
        <f>H14*K14-J14*L14*M14</f>
        <v>5.499994145143134</v>
      </c>
    </row>
    <row r="15" spans="1:17" x14ac:dyDescent="0.2">
      <c r="A15" s="11" t="s">
        <v>16</v>
      </c>
      <c r="B15" s="18">
        <v>80</v>
      </c>
      <c r="C15" s="4"/>
      <c r="D15" s="4"/>
      <c r="E15" s="4"/>
      <c r="F15" s="4"/>
      <c r="G15" s="4"/>
      <c r="H15" s="4"/>
      <c r="I15" s="4"/>
      <c r="J15" s="19" t="s">
        <v>17</v>
      </c>
      <c r="K15" s="4"/>
      <c r="L15" s="4"/>
      <c r="M15" s="4"/>
      <c r="N15" s="4"/>
      <c r="O15" s="4"/>
      <c r="P15" s="4"/>
      <c r="Q15" s="4"/>
    </row>
    <row r="16" spans="1:17" x14ac:dyDescent="0.2">
      <c r="A16" s="11" t="s">
        <v>10</v>
      </c>
      <c r="B16" s="18">
        <v>45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11" t="s">
        <v>9</v>
      </c>
      <c r="B17" s="18">
        <v>50</v>
      </c>
      <c r="C17" s="4"/>
      <c r="D17" s="4"/>
      <c r="E17" s="4"/>
      <c r="F17" s="4"/>
      <c r="G17" s="4"/>
      <c r="H17" s="4"/>
      <c r="I17" s="4"/>
      <c r="J17" s="4"/>
      <c r="L17" s="4"/>
      <c r="M17" s="4"/>
      <c r="O17" s="4"/>
      <c r="P17" s="4"/>
      <c r="Q17" s="4"/>
    </row>
    <row r="18" spans="1:17" x14ac:dyDescent="0.2">
      <c r="A18" s="11" t="s">
        <v>18</v>
      </c>
      <c r="B18" s="12">
        <v>0.20877815678075634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</sheetData>
  <conditionalFormatting sqref="B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{9F727C1A-6E85-364A-B564-C58F2F5B6F7A}</x14:id>
        </ext>
      </extLst>
    </cfRule>
  </conditionalFormatting>
  <conditionalFormatting sqref="B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{959CDCB4-5625-B941-8252-17DBBC9E30AE}</x14:id>
        </ext>
      </extLst>
    </cfRule>
  </conditionalFormatting>
  <conditionalFormatting sqref="Q3:Q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{B75197EE-F1BC-2642-9FB0-EB25DD5189BD}</x14:id>
        </ext>
      </extLst>
    </cfRule>
  </conditionalFormatting>
  <conditionalFormatting sqref="Q13:Q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{EE2A359F-5FF6-B244-BBE6-DBC3B618A24D}</x14:id>
        </ext>
      </extLst>
    </cfRule>
  </conditionalFormatting>
  <pageMargins left="0.7" right="0.7" top="0.75" bottom="0.75" header="0.3" footer="0.3"/>
  <ignoredErrors>
    <ignoredError sqref="I4 I1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727C1A-6E85-364A-B564-C58F2F5B6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959CDCB4-5625-B941-8252-17DBBC9E30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75197EE-F1BC-2642-9FB0-EB25DD5189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Q3:Q4</xm:sqref>
        </x14:conditionalFormatting>
        <x14:conditionalFormatting xmlns:xm="http://schemas.microsoft.com/office/excel/2006/main">
          <x14:cfRule type="dataBar" id="{EE2A359F-5FF6-B244-BBE6-DBC3B618A2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Q13:Q14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Siciliano</dc:creator>
  <cp:lastModifiedBy>Marco Siciliano</cp:lastModifiedBy>
  <dcterms:created xsi:type="dcterms:W3CDTF">2023-04-22T15:28:26Z</dcterms:created>
  <dcterms:modified xsi:type="dcterms:W3CDTF">2023-04-22T15:33:57Z</dcterms:modified>
</cp:coreProperties>
</file>