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(Business Analytics 2020\Homework\HW5-Time series\"/>
    </mc:Choice>
  </mc:AlternateContent>
  <bookViews>
    <workbookView xWindow="1200" yWindow="900" windowWidth="22272" windowHeight="9180"/>
  </bookViews>
  <sheets>
    <sheet name="Oil Production" sheetId="3" r:id="rId1"/>
    <sheet name="_STDS_DG23DB0F50" sheetId="2" state="hidden" r:id="rId2"/>
  </sheets>
  <definedNames>
    <definedName name="ST_Change">#REF!</definedName>
    <definedName name="ST_lagChange">#REF!</definedName>
    <definedName name="ST_Quarter">#REF!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"U_x0001_VG2AE63C6027A32990_x0001_"</definedName>
    <definedName name="STWBD_StatToolsRegression_VariableListIndependent" hidden="1">1</definedName>
    <definedName name="STWBD_StatToolsRegression_VariableListIndependent_1" hidden="1">"U_x0001_VG3A1B73252F6D32D5_x0001_"</definedName>
    <definedName name="STWBD_StatToolsRegression_VarSelectorDefaultDataSet" hidden="1">"DG23DB0F50"</definedName>
  </definedNames>
  <calcPr calcId="162913"/>
</workbook>
</file>

<file path=xl/calcChain.xml><?xml version="1.0" encoding="utf-8"?>
<calcChain xmlns="http://schemas.openxmlformats.org/spreadsheetml/2006/main">
  <c r="B103" i="3" l="1"/>
  <c r="B102" i="3"/>
  <c r="T48" i="3"/>
  <c r="X46" i="3" l="1"/>
  <c r="P15" i="3"/>
  <c r="M3" i="3"/>
  <c r="O2" i="3"/>
  <c r="O1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F12" i="3"/>
  <c r="F28" i="3"/>
  <c r="F44" i="3"/>
  <c r="F60" i="3"/>
  <c r="F76" i="3"/>
  <c r="F92" i="3"/>
  <c r="D4" i="3"/>
  <c r="F4" i="3" s="1"/>
  <c r="D5" i="3"/>
  <c r="F5" i="3" s="1"/>
  <c r="D6" i="3"/>
  <c r="D7" i="3"/>
  <c r="E8" i="3" s="1"/>
  <c r="D8" i="3"/>
  <c r="E9" i="3" s="1"/>
  <c r="D9" i="3"/>
  <c r="F9" i="3" s="1"/>
  <c r="D10" i="3"/>
  <c r="D11" i="3"/>
  <c r="E12" i="3" s="1"/>
  <c r="D12" i="3"/>
  <c r="E13" i="3" s="1"/>
  <c r="D13" i="3"/>
  <c r="F13" i="3" s="1"/>
  <c r="D14" i="3"/>
  <c r="D15" i="3"/>
  <c r="E16" i="3" s="1"/>
  <c r="D16" i="3"/>
  <c r="F16" i="3" s="1"/>
  <c r="D17" i="3"/>
  <c r="F17" i="3" s="1"/>
  <c r="D18" i="3"/>
  <c r="D19" i="3"/>
  <c r="E20" i="3" s="1"/>
  <c r="D20" i="3"/>
  <c r="E21" i="3" s="1"/>
  <c r="D21" i="3"/>
  <c r="F21" i="3" s="1"/>
  <c r="D22" i="3"/>
  <c r="D23" i="3"/>
  <c r="E24" i="3" s="1"/>
  <c r="D24" i="3"/>
  <c r="E25" i="3" s="1"/>
  <c r="D25" i="3"/>
  <c r="F25" i="3" s="1"/>
  <c r="D26" i="3"/>
  <c r="D27" i="3"/>
  <c r="E28" i="3" s="1"/>
  <c r="D28" i="3"/>
  <c r="E29" i="3" s="1"/>
  <c r="D29" i="3"/>
  <c r="F29" i="3" s="1"/>
  <c r="D30" i="3"/>
  <c r="D31" i="3"/>
  <c r="E32" i="3" s="1"/>
  <c r="D32" i="3"/>
  <c r="F32" i="3" s="1"/>
  <c r="D33" i="3"/>
  <c r="F33" i="3" s="1"/>
  <c r="D34" i="3"/>
  <c r="D35" i="3"/>
  <c r="E36" i="3" s="1"/>
  <c r="D36" i="3"/>
  <c r="E37" i="3" s="1"/>
  <c r="D37" i="3"/>
  <c r="F37" i="3" s="1"/>
  <c r="D38" i="3"/>
  <c r="D39" i="3"/>
  <c r="E40" i="3" s="1"/>
  <c r="D40" i="3"/>
  <c r="E41" i="3" s="1"/>
  <c r="D41" i="3"/>
  <c r="F41" i="3" s="1"/>
  <c r="D42" i="3"/>
  <c r="D43" i="3"/>
  <c r="E44" i="3" s="1"/>
  <c r="D44" i="3"/>
  <c r="E45" i="3" s="1"/>
  <c r="D45" i="3"/>
  <c r="F45" i="3" s="1"/>
  <c r="D46" i="3"/>
  <c r="D47" i="3"/>
  <c r="E48" i="3" s="1"/>
  <c r="D48" i="3"/>
  <c r="F48" i="3" s="1"/>
  <c r="D49" i="3"/>
  <c r="F49" i="3" s="1"/>
  <c r="D50" i="3"/>
  <c r="D51" i="3"/>
  <c r="E52" i="3" s="1"/>
  <c r="D52" i="3"/>
  <c r="E53" i="3" s="1"/>
  <c r="D53" i="3"/>
  <c r="F53" i="3" s="1"/>
  <c r="D54" i="3"/>
  <c r="D55" i="3"/>
  <c r="E56" i="3" s="1"/>
  <c r="D56" i="3"/>
  <c r="F56" i="3" s="1"/>
  <c r="D57" i="3"/>
  <c r="F57" i="3" s="1"/>
  <c r="D58" i="3"/>
  <c r="D59" i="3"/>
  <c r="E60" i="3" s="1"/>
  <c r="D60" i="3"/>
  <c r="E61" i="3" s="1"/>
  <c r="D61" i="3"/>
  <c r="F61" i="3" s="1"/>
  <c r="D62" i="3"/>
  <c r="D63" i="3"/>
  <c r="E64" i="3" s="1"/>
  <c r="D64" i="3"/>
  <c r="F64" i="3" s="1"/>
  <c r="D65" i="3"/>
  <c r="F65" i="3" s="1"/>
  <c r="D66" i="3"/>
  <c r="D67" i="3"/>
  <c r="E68" i="3" s="1"/>
  <c r="D68" i="3"/>
  <c r="E69" i="3" s="1"/>
  <c r="D69" i="3"/>
  <c r="F69" i="3" s="1"/>
  <c r="D70" i="3"/>
  <c r="D71" i="3"/>
  <c r="E72" i="3" s="1"/>
  <c r="D72" i="3"/>
  <c r="E73" i="3" s="1"/>
  <c r="D73" i="3"/>
  <c r="F73" i="3" s="1"/>
  <c r="D74" i="3"/>
  <c r="D75" i="3"/>
  <c r="E76" i="3" s="1"/>
  <c r="D76" i="3"/>
  <c r="E77" i="3" s="1"/>
  <c r="D77" i="3"/>
  <c r="F77" i="3" s="1"/>
  <c r="D78" i="3"/>
  <c r="D79" i="3"/>
  <c r="E80" i="3" s="1"/>
  <c r="D80" i="3"/>
  <c r="F80" i="3" s="1"/>
  <c r="D81" i="3"/>
  <c r="F81" i="3" s="1"/>
  <c r="D82" i="3"/>
  <c r="D83" i="3"/>
  <c r="E84" i="3" s="1"/>
  <c r="D84" i="3"/>
  <c r="E85" i="3" s="1"/>
  <c r="D85" i="3"/>
  <c r="F85" i="3" s="1"/>
  <c r="D86" i="3"/>
  <c r="D87" i="3"/>
  <c r="E88" i="3" s="1"/>
  <c r="D88" i="3"/>
  <c r="E89" i="3" s="1"/>
  <c r="D89" i="3"/>
  <c r="F89" i="3" s="1"/>
  <c r="D90" i="3"/>
  <c r="D91" i="3"/>
  <c r="E92" i="3" s="1"/>
  <c r="D92" i="3"/>
  <c r="E93" i="3" s="1"/>
  <c r="D93" i="3"/>
  <c r="F93" i="3" s="1"/>
  <c r="D94" i="3"/>
  <c r="D95" i="3"/>
  <c r="E96" i="3" s="1"/>
  <c r="D96" i="3"/>
  <c r="F96" i="3" s="1"/>
  <c r="D97" i="3"/>
  <c r="F97" i="3" s="1"/>
  <c r="D98" i="3"/>
  <c r="D99" i="3"/>
  <c r="E100" i="3" s="1"/>
  <c r="D100" i="3"/>
  <c r="E101" i="3" s="1"/>
  <c r="D101" i="3"/>
  <c r="F101" i="3" s="1"/>
  <c r="D3" i="3"/>
  <c r="E4" i="3" s="1"/>
  <c r="F72" i="3" l="1"/>
  <c r="F40" i="3"/>
  <c r="F24" i="3"/>
  <c r="F8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F88" i="3"/>
  <c r="F100" i="3"/>
  <c r="F84" i="3"/>
  <c r="F68" i="3"/>
  <c r="F52" i="3"/>
  <c r="F36" i="3"/>
  <c r="F20" i="3"/>
  <c r="E97" i="3"/>
  <c r="E81" i="3"/>
  <c r="E65" i="3"/>
  <c r="E57" i="3"/>
  <c r="E49" i="3"/>
  <c r="E33" i="3"/>
  <c r="E17" i="3"/>
  <c r="E5" i="3"/>
  <c r="D104" i="3"/>
  <c r="D102" i="3"/>
  <c r="D103" i="3" s="1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102" i="3" s="1"/>
  <c r="E103" i="3" s="1"/>
  <c r="F6" i="3"/>
  <c r="AL39" i="3" s="1"/>
  <c r="O4" i="3"/>
  <c r="N3" i="3"/>
  <c r="O3" i="3" s="1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B9" i="2"/>
  <c r="B13" i="2"/>
  <c r="B7" i="2"/>
  <c r="B3" i="2"/>
  <c r="B19" i="2"/>
  <c r="F103" i="3" l="1"/>
  <c r="AO35" i="3"/>
  <c r="B16" i="2"/>
</calcChain>
</file>

<file path=xl/sharedStrings.xml><?xml version="1.0" encoding="utf-8"?>
<sst xmlns="http://schemas.openxmlformats.org/spreadsheetml/2006/main" count="222" uniqueCount="185">
  <si>
    <t>Oil Production</t>
  </si>
  <si>
    <t>Quarter</t>
  </si>
  <si>
    <t>Change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</si>
  <si>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</si>
  <si>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</si>
  <si>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</si>
  <si>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</si>
  <si>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</si>
  <si>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</si>
  <si>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</si>
  <si>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</si>
  <si>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</si>
  <si>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</si>
  <si>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</si>
  <si>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DG23DB0F50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</si>
  <si>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</si>
  <si>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</si>
  <si>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</si>
  <si>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</si>
  <si>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</si>
  <si>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</si>
  <si>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</si>
  <si>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</si>
  <si>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</si>
  <si>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</si>
  <si>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VG2614B81717529614</t>
  </si>
  <si>
    <t>var1</t>
  </si>
  <si>
    <t>ST_Quarter</t>
  </si>
  <si>
    <t>1 : Ranges</t>
  </si>
  <si>
    <t>1 : MultiRefs</t>
  </si>
  <si>
    <t>2 : Info</t>
  </si>
  <si>
    <t>VG2AE63C6027A32990</t>
  </si>
  <si>
    <t>var2</t>
  </si>
  <si>
    <t>ST_Change</t>
  </si>
  <si>
    <t>2 : Ranges</t>
  </si>
  <si>
    <t>2 : MultiRefs</t>
  </si>
  <si>
    <t>3 : Info</t>
  </si>
  <si>
    <t>VG3A1B73252F6D32D5</t>
  </si>
  <si>
    <t>var3</t>
  </si>
  <si>
    <t>ST_lagChange</t>
  </si>
  <si>
    <t>3 : Ranges</t>
  </si>
  <si>
    <t>3 : MultiRefs</t>
  </si>
  <si>
    <t>data Oil;</t>
  </si>
  <si>
    <t xml:space="preserve">  lagOil = lag(Oil);</t>
  </si>
  <si>
    <t xml:space="preserve">  OilChange = Oil - lagOil;</t>
  </si>
  <si>
    <t xml:space="preserve">  DifOilChange = OilChange - lag(OilChange);</t>
  </si>
  <si>
    <t>cards;</t>
  </si>
  <si>
    <t>&lt;more data&gt;</t>
  </si>
  <si>
    <t>RUN;</t>
  </si>
  <si>
    <t>proc reg data=Oil;</t>
  </si>
  <si>
    <t xml:space="preserve">  model Oil = lagOil / spec;</t>
  </si>
  <si>
    <t xml:space="preserve">  output out=OilOut p=predOil r=residOil;</t>
  </si>
  <si>
    <t>proc autoreg data=Oil;</t>
  </si>
  <si>
    <t xml:space="preserve">  model Oil = lagOil / reset dwprob;</t>
  </si>
  <si>
    <t>proc univariate data=OilOut normal;</t>
  </si>
  <si>
    <t xml:space="preserve">  var residOil;</t>
  </si>
  <si>
    <t xml:space="preserve">                                       Analysis of Variance</t>
  </si>
  <si>
    <t xml:space="preserve">                                              Sum of           Mean</t>
  </si>
  <si>
    <t xml:space="preserve">          Source                   DF        Squares         Square    F Value    Pr &gt; F</t>
  </si>
  <si>
    <t xml:space="preserve">          Model                     1        6818807        6818807    10118.0    &lt;.0001</t>
  </si>
  <si>
    <t xml:space="preserve">          Error                    97          65371      673.92957</t>
  </si>
  <si>
    <t xml:space="preserve">          Corrected Total          98        6884179</t>
  </si>
  <si>
    <t xml:space="preserve">                       Dependent Mean      656.99366    Adj R-Sq     0.9904</t>
  </si>
  <si>
    <t xml:space="preserve">                       Coeff Var             3.95136</t>
  </si>
  <si>
    <t xml:space="preserve">                                       Parameter Estimates</t>
  </si>
  <si>
    <t xml:space="preserve">                                    Parameter       Standard</t>
  </si>
  <si>
    <t xml:space="preserve">               Variable     DF       Estimate          Error    t Value    Pr &gt; |t|</t>
  </si>
  <si>
    <t xml:space="preserve">                                     Test of First and Second</t>
  </si>
  <si>
    <t xml:space="preserve">                                       Moment Specification</t>
  </si>
  <si>
    <t xml:space="preserve">                                    DF    Chi-Square    Pr &gt; ChiSq</t>
  </si>
  <si>
    <t xml:space="preserve">                                    Durbin-Watson Statistics</t>
  </si>
  <si>
    <t xml:space="preserve">                            Order            DW    Pr &lt; DW    Pr &gt; DW</t>
  </si>
  <si>
    <t xml:space="preserve">  NOTE: Pr&lt;DW is the p-value for testing positive autocorrelation, and Pr&gt;DW is the p-value for</t>
  </si>
  <si>
    <t xml:space="preserve">                                testing negative autocorrelation.</t>
  </si>
  <si>
    <t xml:space="preserve">                                       Ramsey's RESET Test</t>
  </si>
  <si>
    <t xml:space="preserve">                                  Power         RESET    Pr &gt; F</t>
  </si>
  <si>
    <t xml:space="preserve">                                       Tests for Normality</t>
  </si>
  <si>
    <t xml:space="preserve">                    Test                  --Statistic---    -----p Value------</t>
  </si>
  <si>
    <t>T-stat =</t>
  </si>
  <si>
    <t>(0.98222 - 1)/0.00976</t>
  </si>
  <si>
    <t>which is not quite far enough</t>
  </si>
  <si>
    <t>from 1 to trigger rejection of Ho: beta =1 .</t>
  </si>
  <si>
    <t>Conclusion: Oil production is not a Random Walk.</t>
  </si>
  <si>
    <t xml:space="preserve">  lagDifOilChange = lag(DifOilChange);</t>
  </si>
  <si>
    <t xml:space="preserve">          Model                     1       24.07141       24.07141       0.22    0.6373</t>
  </si>
  <si>
    <t xml:space="preserve">          Error                    95          10221      107.58628</t>
  </si>
  <si>
    <t xml:space="preserve">          Corrected Total          96          10245</t>
  </si>
  <si>
    <t xml:space="preserve">                       Root MSE             10.37238    R-Square     0.0023</t>
  </si>
  <si>
    <t xml:space="preserve">                       Dependent Mean        0.31999    Adj R-Sq    -0.0082</t>
  </si>
  <si>
    <t xml:space="preserve">                       Coeff Var          3241.48689</t>
  </si>
  <si>
    <t xml:space="preserve">                                       Parameter       Standard</t>
  </si>
  <si>
    <t xml:space="preserve">            Variable           DF       Estimate          Error    t Value    Pr &gt; |t|</t>
  </si>
  <si>
    <t xml:space="preserve">            Intercept           1        0.32057        1.05316       0.30      0.7615</t>
  </si>
  <si>
    <t xml:space="preserve">            lagDifOilChange     1        0.04983        0.10534       0.47      0.6373</t>
  </si>
  <si>
    <t xml:space="preserve">  model DifOilChange = lagDifOilChange / spec;</t>
  </si>
  <si>
    <t xml:space="preserve">  output out=OilOut p=predDifOilChange r=residDifOilChange;</t>
  </si>
  <si>
    <t xml:space="preserve">  model DifOilChange = lagDifOilChange / reset dwprob;</t>
  </si>
  <si>
    <t xml:space="preserve">  var residDifOilChange;</t>
  </si>
  <si>
    <t>at power 2. However, it is a close call - moreover, many tests have been performed, with consequently increased chance</t>
  </si>
  <si>
    <t>Therefore, the test of Ho: beta = 0 is valid.</t>
  </si>
  <si>
    <t xml:space="preserve">Therefore, accept Ho: beta = 0. </t>
  </si>
  <si>
    <t>This means that the DifOilChange is a Random Sample.</t>
  </si>
  <si>
    <t>Therefore, the OilChange is a Random Walk.</t>
  </si>
  <si>
    <t>&lt;Alternative: Regress OilChange on its lag and test Ho: beta = 1&gt;</t>
  </si>
  <si>
    <t xml:space="preserve">SAS program (picking up after the code given earlier):  </t>
  </si>
  <si>
    <t>&lt;Note that this program tests whether the changes of the changes are a Random Sample&gt;</t>
  </si>
  <si>
    <t>Selected relevant parts of SAS output:</t>
  </si>
  <si>
    <t>of a false positive. So I give it a pass.</t>
  </si>
  <si>
    <t>This autoregression seems to be valid.</t>
  </si>
  <si>
    <t>The p-value for this test as reported by the SAS output is 0.6373.</t>
  </si>
  <si>
    <t>Selected relevant parts of the SAS output:</t>
  </si>
  <si>
    <t>As the output below shows, H,I,N pass handily. L is marginal - passing at powers 3 and 4, but with p-value a little below 0.05</t>
  </si>
  <si>
    <t xml:space="preserve">The regression approach to RW requires both that the autoregression </t>
  </si>
  <si>
    <t>be valid (LHIN) and that beta =1.</t>
  </si>
  <si>
    <t xml:space="preserve">Since H,I,N fail for this autoregression per the output below, </t>
  </si>
  <si>
    <t>there is no need to test Ho: beta = 1.</t>
  </si>
  <si>
    <t>on the basis of the autoregression not being valid.</t>
  </si>
  <si>
    <t>We can conclude that oil production cannot be a Random Walk</t>
  </si>
  <si>
    <t>But if the test of Ho: beta = 1 were performed anyway, we would find</t>
  </si>
  <si>
    <t>Change in Change</t>
  </si>
  <si>
    <t>lag Oil</t>
  </si>
  <si>
    <t>lag Change</t>
  </si>
  <si>
    <t xml:space="preserve">1. Best forecast (estimate) of a value in a RS is mean (Oil Production) = </t>
  </si>
  <si>
    <t xml:space="preserve">2. Margin of error = st dev (Oil Production) = </t>
  </si>
  <si>
    <t>3. Best froecast of RW = last value + mean change =</t>
  </si>
  <si>
    <t xml:space="preserve">  input Quarter Oil;</t>
  </si>
  <si>
    <r>
      <t xml:space="preserve">                                    2          0.0504    </t>
    </r>
    <r>
      <rPr>
        <sz val="8"/>
        <color rgb="FFFF0000"/>
        <rFont val="SAS Monospace"/>
        <family val="3"/>
      </rPr>
      <t>0.8228</t>
    </r>
  </si>
  <si>
    <r>
      <t xml:space="preserve">                                    3          0.4367    </t>
    </r>
    <r>
      <rPr>
        <sz val="8"/>
        <color rgb="FFFF0000"/>
        <rFont val="SAS Monospace"/>
        <family val="3"/>
      </rPr>
      <t>0.6475</t>
    </r>
  </si>
  <si>
    <r>
      <t xml:space="preserve">                                    4          0.3307    </t>
    </r>
    <r>
      <rPr>
        <sz val="8"/>
        <color rgb="FFFF0000"/>
        <rFont val="SAS Monospace"/>
        <family val="3"/>
      </rPr>
      <t>0.8031</t>
    </r>
  </si>
  <si>
    <t>&lt;===</t>
  </si>
  <si>
    <r>
      <t xml:space="preserve">                                     2         20.61        </t>
    </r>
    <r>
      <rPr>
        <sz val="8"/>
        <color rgb="FFFF0000"/>
        <rFont val="SAS Monospace"/>
        <family val="3"/>
      </rPr>
      <t>&lt;.0001</t>
    </r>
  </si>
  <si>
    <r>
      <t xml:space="preserve">                    Shapiro-Wilk          W     0.944395    Pr &lt; W      </t>
    </r>
    <r>
      <rPr>
        <sz val="8"/>
        <color rgb="FFFF0000"/>
        <rFont val="SAS Monospace"/>
        <family val="3"/>
      </rPr>
      <t>0.0004</t>
    </r>
  </si>
  <si>
    <r>
      <t xml:space="preserve">                    Kolmogorov-Smirnov    D      0.11791    Pr &gt; D     </t>
    </r>
    <r>
      <rPr>
        <sz val="8"/>
        <color rgb="FFFF0000"/>
        <rFont val="SAS Monospace"/>
        <family val="3"/>
      </rPr>
      <t>&lt;0.0100</t>
    </r>
  </si>
  <si>
    <r>
      <t xml:space="preserve">                    Cramer-von Mises      W-Sq   0.35496    Pr &gt; W-Sq  </t>
    </r>
    <r>
      <rPr>
        <sz val="8"/>
        <color rgb="FFFF0000"/>
        <rFont val="SAS Monospace"/>
        <family val="3"/>
      </rPr>
      <t>&lt;0.0050</t>
    </r>
  </si>
  <si>
    <r>
      <t xml:space="preserve">                    Anderson-Darling      A-Sq  2.123166    Pr &gt; A-Sq  </t>
    </r>
    <r>
      <rPr>
        <sz val="8"/>
        <color rgb="FFFF0000"/>
        <rFont val="SAS Monospace"/>
        <family val="3"/>
      </rPr>
      <t>&lt;0.0050</t>
    </r>
  </si>
  <si>
    <t xml:space="preserve">The T-value is </t>
  </si>
  <si>
    <r>
      <t xml:space="preserve">               lagOil        1        </t>
    </r>
    <r>
      <rPr>
        <sz val="8"/>
        <color rgb="FFFF0000"/>
        <rFont val="SAS Monospace"/>
        <family val="3"/>
      </rPr>
      <t>0.98222        0.00976</t>
    </r>
    <r>
      <rPr>
        <sz val="8"/>
        <color theme="1"/>
        <rFont val="SAS Monospace"/>
        <family val="3"/>
      </rPr>
      <t xml:space="preserve">     100.59      &lt;.0001</t>
    </r>
  </si>
  <si>
    <r>
      <t xml:space="preserve">               Intercept     1       </t>
    </r>
    <r>
      <rPr>
        <sz val="8"/>
        <color rgb="FFFF0000"/>
        <rFont val="SAS Monospace"/>
        <family val="3"/>
      </rPr>
      <t>20.23491</t>
    </r>
    <r>
      <rPr>
        <sz val="8"/>
        <color theme="1"/>
        <rFont val="SAS Monospace"/>
        <family val="3"/>
      </rPr>
      <t xml:space="preserve">        6.84695       2.96      0.0039</t>
    </r>
  </si>
  <si>
    <r>
      <t xml:space="preserve">                       Root MSE             </t>
    </r>
    <r>
      <rPr>
        <sz val="8"/>
        <color rgb="FFFF0000"/>
        <rFont val="SAS Monospace"/>
        <family val="3"/>
      </rPr>
      <t>25.96015</t>
    </r>
    <r>
      <rPr>
        <sz val="8"/>
        <color theme="1"/>
        <rFont val="SAS Monospace"/>
        <family val="3"/>
      </rPr>
      <t xml:space="preserve">    R-Square     0.9905</t>
    </r>
  </si>
  <si>
    <t>SAS program and output for autoregression of Oil Production:</t>
  </si>
  <si>
    <t>SAS program and output for autoregression of changes in Oil Production:</t>
  </si>
  <si>
    <t>5. The 3 p-values for Ramsey's RESET test of L.</t>
  </si>
  <si>
    <r>
      <t xml:space="preserve">                                    2          4.2194    </t>
    </r>
    <r>
      <rPr>
        <sz val="8"/>
        <color rgb="FFFF0000"/>
        <rFont val="SAS Monospace"/>
        <family val="3"/>
      </rPr>
      <t>0.0427</t>
    </r>
  </si>
  <si>
    <r>
      <t xml:space="preserve">                                    3          2.6385    </t>
    </r>
    <r>
      <rPr>
        <sz val="8"/>
        <color rgb="FFFF0000"/>
        <rFont val="SAS Monospace"/>
        <family val="3"/>
      </rPr>
      <t>0.0768</t>
    </r>
  </si>
  <si>
    <r>
      <t xml:space="preserve">                                    4          1.7941    </t>
    </r>
    <r>
      <rPr>
        <sz val="8"/>
        <color rgb="FFFF0000"/>
        <rFont val="SAS Monospace"/>
        <family val="3"/>
      </rPr>
      <t>0.1538</t>
    </r>
  </si>
  <si>
    <r>
      <t xml:space="preserve">                                     2          0.84        </t>
    </r>
    <r>
      <rPr>
        <sz val="8"/>
        <color rgb="FFFF0000"/>
        <rFont val="SAS Monospace"/>
        <family val="3"/>
      </rPr>
      <t>0.6570</t>
    </r>
  </si>
  <si>
    <r>
      <t xml:space="preserve">                              1          0.1558     </t>
    </r>
    <r>
      <rPr>
        <sz val="8"/>
        <color rgb="FFFF0000"/>
        <rFont val="SAS Monospace"/>
        <family val="3"/>
      </rPr>
      <t>&lt;.0001</t>
    </r>
    <r>
      <rPr>
        <sz val="8"/>
        <color theme="1"/>
        <rFont val="SAS Monospace"/>
        <family val="3"/>
      </rPr>
      <t xml:space="preserve">     </t>
    </r>
    <r>
      <rPr>
        <sz val="8"/>
        <color rgb="FFFF0000"/>
        <rFont val="SAS Monospace"/>
        <family val="3"/>
      </rPr>
      <t>1.0000</t>
    </r>
  </si>
  <si>
    <r>
      <t xml:space="preserve">                              1          1.9445     </t>
    </r>
    <r>
      <rPr>
        <sz val="8"/>
        <color rgb="FFFF0000"/>
        <rFont val="SAS Monospace"/>
        <family val="3"/>
      </rPr>
      <t>0.3896</t>
    </r>
    <r>
      <rPr>
        <sz val="8"/>
        <color theme="1"/>
        <rFont val="SAS Monospace"/>
        <family val="3"/>
      </rPr>
      <t xml:space="preserve">     </t>
    </r>
    <r>
      <rPr>
        <sz val="8"/>
        <color rgb="FFFF0000"/>
        <rFont val="SAS Monospace"/>
        <family val="3"/>
      </rPr>
      <t>0.6104</t>
    </r>
  </si>
  <si>
    <t>The p-value &gt; 0.05, so H should not be rejected.</t>
  </si>
  <si>
    <r>
      <t xml:space="preserve">                    Shapiro-Wilk          W     0.988687    Pr &lt; W      </t>
    </r>
    <r>
      <rPr>
        <sz val="8"/>
        <color rgb="FFFF0000"/>
        <rFont val="SAS Monospace"/>
        <family val="3"/>
      </rPr>
      <t>0.5821</t>
    </r>
  </si>
  <si>
    <r>
      <t xml:space="preserve">                    Kolmogorov-Smirnov    D     0.047953    Pr &gt; D     </t>
    </r>
    <r>
      <rPr>
        <sz val="8"/>
        <color rgb="FFFF0000"/>
        <rFont val="SAS Monospace"/>
        <family val="3"/>
      </rPr>
      <t>&gt;0.1500</t>
    </r>
  </si>
  <si>
    <r>
      <t xml:space="preserve">                    Cramer-von Mises      W-Sq  0.033764    Pr &gt; W-Sq  </t>
    </r>
    <r>
      <rPr>
        <sz val="8"/>
        <color rgb="FFFF0000"/>
        <rFont val="SAS Monospace"/>
        <family val="3"/>
      </rPr>
      <t>&gt;0.2500</t>
    </r>
  </si>
  <si>
    <r>
      <t xml:space="preserve">                    Anderson-Darling      A-Sq  0.258421    Pr &gt; A-Sq  </t>
    </r>
    <r>
      <rPr>
        <sz val="8"/>
        <color rgb="FFFF0000"/>
        <rFont val="SAS Monospace"/>
        <family val="3"/>
      </rPr>
      <t>&gt;0.2500</t>
    </r>
  </si>
  <si>
    <t>4. Margin of error of Forecast of RW = st dev (change) =</t>
  </si>
  <si>
    <t>One p-value &lt; 0.05, the other two both exceed 0.05. L could  be rejected (marginally).</t>
  </si>
  <si>
    <t>The smallest is 0.6475</t>
  </si>
  <si>
    <t>6. The p-values all exceed 0.05, so L should not be rejected.</t>
  </si>
  <si>
    <t>7. The p-value for White's test of H.</t>
  </si>
  <si>
    <t>8. The p-value &lt; 0.05, so H should be rejected.</t>
  </si>
  <si>
    <t>It is important to understand what is Ho and what is Ha.</t>
  </si>
  <si>
    <t>So negative autocorrelation should be rejected and positive autocorr should not.</t>
  </si>
  <si>
    <t>At 0.1558, DW is quite low, and corresponds to an autocorr of about (2-0.1558)/2 = +0.9271.</t>
  </si>
  <si>
    <t>10. The DW test of Ho: autocorr ≥ 0 has p-value = 1.0000, so is not rejected.</t>
  </si>
  <si>
    <r>
      <t xml:space="preserve">9. The DW test of Ho: autocorr </t>
    </r>
    <r>
      <rPr>
        <sz val="11"/>
        <color rgb="FFFF0000"/>
        <rFont val="Calibri"/>
        <family val="2"/>
      </rPr>
      <t>≤</t>
    </r>
    <r>
      <rPr>
        <sz val="11"/>
        <color rgb="FFFF0000"/>
        <rFont val="Calibri"/>
        <family val="2"/>
        <scheme val="minor"/>
      </rPr>
      <t xml:space="preserve"> 0 has p-value &lt; 0.0001, so is rejected.</t>
    </r>
  </si>
  <si>
    <t>11. The smallest of the 4 p-vaues for testing Normality is 0.0004 (Shapiro-Wilk).</t>
  </si>
  <si>
    <t>12. The 4 p-values for the 4 standard tests of N are all &lt; 0.05, so N should be rejected.</t>
  </si>
  <si>
    <t>13. The test of whether Oil Production is a RW is a test of Ho: slope of lagOil autoreg = 1.</t>
  </si>
  <si>
    <t xml:space="preserve">14. The autoreg foreccast of next month's oil production is </t>
  </si>
  <si>
    <t>15. An approximate 90% confidence interval ismargin of error is</t>
  </si>
  <si>
    <t xml:space="preserve">A more precise figure can be obtained by running  </t>
  </si>
  <si>
    <t xml:space="preserve">proc reg; model Oil = lagOil / alpha=.10 p cli; in SAS with an added missing value for Oil in month 101, </t>
  </si>
  <si>
    <t xml:space="preserve">Using the RMSE yields an upper limit that is a little low; likewise for using the normal 1.282 instead of T. </t>
  </si>
  <si>
    <t>then getting the upper confidence limit from the "P" part of the output. That value = 1024.</t>
  </si>
  <si>
    <t>16. The smallest of the 3 p-values for Ramsey's RESET test of L is 0.0427.</t>
  </si>
  <si>
    <t>17. The p-value for White's test of H ia 0.657.</t>
  </si>
  <si>
    <r>
      <t xml:space="preserve">18. The DW test of Ho: autocorr </t>
    </r>
    <r>
      <rPr>
        <sz val="11"/>
        <color rgb="FFFF0000"/>
        <rFont val="Calibri"/>
        <family val="2"/>
      </rPr>
      <t>≤</t>
    </r>
    <r>
      <rPr>
        <sz val="11"/>
        <color rgb="FFFF0000"/>
        <rFont val="Calibri"/>
        <family val="2"/>
        <scheme val="minor"/>
      </rPr>
      <t xml:space="preserve"> 0 has p-value = 0.3896, so is not rejected.</t>
    </r>
  </si>
  <si>
    <t>19. The smallest of the 4 p-values for the 4 standard tests of N is &gt;0.1500 (all &gt; 0.05), so N should not be rejected.</t>
  </si>
  <si>
    <t>20. The test of whether changes in Oil Production is a RS is a test of Ho: slope of change in change in Oil autoreg = 0.</t>
  </si>
  <si>
    <t xml:space="preserve">22. From the forecast formula in the preceding question, the only uncertainty is about Dt+1. </t>
  </si>
  <si>
    <t>This is uncertainty about an individual value, so the appropriate measure of error is the standard deviation of Dt,</t>
  </si>
  <si>
    <t>namely,</t>
  </si>
  <si>
    <r>
      <t>21. Y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can be forecast from the relationship Y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=(Y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- 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) - (Y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- Y</t>
    </r>
    <r>
      <rPr>
        <vertAlign val="subscript"/>
        <sz val="11"/>
        <color rgb="FFFF0000"/>
        <rFont val="Calibri"/>
        <family val="2"/>
        <scheme val="minor"/>
      </rPr>
      <t>t-1</t>
    </r>
    <r>
      <rPr>
        <sz val="11"/>
        <color rgb="FFFF0000"/>
        <rFont val="Calibri"/>
        <family val="2"/>
        <scheme val="minor"/>
      </rPr>
      <t>) + 2Y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- Y</t>
    </r>
    <r>
      <rPr>
        <vertAlign val="subscript"/>
        <sz val="11"/>
        <color rgb="FFFF0000"/>
        <rFont val="Calibri"/>
        <family val="2"/>
        <scheme val="minor"/>
      </rPr>
      <t>t-1</t>
    </r>
    <r>
      <rPr>
        <sz val="11"/>
        <color rgb="FFFF0000"/>
        <rFont val="Calibri"/>
        <family val="2"/>
        <scheme val="minor"/>
      </rPr>
      <t xml:space="preserve"> = D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+ 2Y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- Y</t>
    </r>
    <r>
      <rPr>
        <vertAlign val="subscript"/>
        <sz val="11"/>
        <color rgb="FFFF0000"/>
        <rFont val="Calibri"/>
        <family val="2"/>
        <scheme val="minor"/>
      </rPr>
      <t>t-1</t>
    </r>
    <r>
      <rPr>
        <sz val="11"/>
        <color rgb="FFFF0000"/>
        <rFont val="Calibri"/>
        <family val="2"/>
        <scheme val="minor"/>
      </rPr>
      <t xml:space="preserve"> </t>
    </r>
  </si>
  <si>
    <r>
      <t>by forecasting D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and plugging in 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and Y</t>
    </r>
    <r>
      <rPr>
        <vertAlign val="subscript"/>
        <sz val="11"/>
        <color rgb="FFFF0000"/>
        <rFont val="Calibri"/>
        <family val="2"/>
        <scheme val="minor"/>
      </rPr>
      <t>t-1</t>
    </r>
    <r>
      <rPr>
        <sz val="11"/>
        <color rgb="FFFF0000"/>
        <rFont val="Calibri"/>
        <family val="2"/>
        <scheme val="minor"/>
      </rPr>
      <t>. If D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is a RS, then the next value D</t>
    </r>
    <r>
      <rPr>
        <vertAlign val="subscript"/>
        <sz val="11"/>
        <color rgb="FFFF0000"/>
        <rFont val="Calibri"/>
        <family val="2"/>
        <scheme val="minor"/>
      </rPr>
      <t>t+1</t>
    </r>
    <r>
      <rPr>
        <sz val="11"/>
        <color rgb="FFFF0000"/>
        <rFont val="Calibri"/>
        <family val="2"/>
        <scheme val="minor"/>
      </rPr>
      <t xml:space="preserve"> is best forecast by mean of D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's.</t>
    </r>
  </si>
  <si>
    <r>
      <t>Forecast = mean(D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) + 2Y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- Y</t>
    </r>
    <r>
      <rPr>
        <vertAlign val="subscript"/>
        <sz val="11"/>
        <color rgb="FFFF0000"/>
        <rFont val="Calibri"/>
        <family val="2"/>
        <scheme val="minor"/>
      </rPr>
      <t>t-1</t>
    </r>
    <r>
      <rPr>
        <sz val="11"/>
        <color rgb="FFFF0000"/>
        <rFont val="Calibri"/>
        <family val="2"/>
        <scheme val="minor"/>
      </rPr>
      <t xml:space="preserve"> = </t>
    </r>
  </si>
  <si>
    <t>forecast +/- 1.645 * RMSE = 980.1209 +/- 1.645 * 25.96015 = 1022.825 (UPPER)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</si>
</sst>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AS Monospace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SAS Monospace"/>
      <family val="3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abSelected="1" workbookViewId="0"/>
  </sheetViews>
  <sheetFormatPr defaultRowHeight="14.4" x14ac:dyDescent="0.3"/>
  <cols>
    <col min="2" max="2" width="12.5546875" bestFit="1" customWidth="1"/>
    <col min="3" max="3" width="12.5546875" customWidth="1"/>
    <col min="4" max="4" width="9.5546875" bestFit="1" customWidth="1"/>
    <col min="5" max="5" width="9.5546875" customWidth="1"/>
  </cols>
  <sheetData>
    <row r="1" spans="1:27" x14ac:dyDescent="0.3">
      <c r="A1" t="s">
        <v>1</v>
      </c>
      <c r="B1" t="s">
        <v>0</v>
      </c>
      <c r="C1" t="s">
        <v>120</v>
      </c>
      <c r="D1" t="s">
        <v>2</v>
      </c>
      <c r="E1" t="s">
        <v>121</v>
      </c>
      <c r="F1" t="s">
        <v>119</v>
      </c>
      <c r="H1" s="1" t="s">
        <v>122</v>
      </c>
      <c r="I1" s="1"/>
      <c r="J1" s="1"/>
      <c r="K1" s="1"/>
      <c r="L1" s="1"/>
      <c r="M1" s="1"/>
      <c r="N1" s="1"/>
      <c r="O1" s="8">
        <f>AVERAGE(B2:B101)</f>
        <v>651.57352959701018</v>
      </c>
      <c r="AA1" s="1" t="s">
        <v>140</v>
      </c>
    </row>
    <row r="2" spans="1:27" x14ac:dyDescent="0.3">
      <c r="A2">
        <v>1</v>
      </c>
      <c r="B2" s="7">
        <v>114.98046300941662</v>
      </c>
      <c r="C2" s="7"/>
      <c r="H2" s="1" t="s">
        <v>123</v>
      </c>
      <c r="I2" s="1"/>
      <c r="J2" s="1"/>
      <c r="K2" s="1"/>
      <c r="L2" s="1"/>
      <c r="M2" s="1"/>
      <c r="N2" s="1"/>
      <c r="O2" s="8">
        <f>STDEV(B2:B101)</f>
        <v>269.2117021689574</v>
      </c>
      <c r="AA2" s="1" t="s">
        <v>104</v>
      </c>
    </row>
    <row r="3" spans="1:27" x14ac:dyDescent="0.3">
      <c r="A3">
        <v>2</v>
      </c>
      <c r="B3" s="7">
        <v>143.57011470303735</v>
      </c>
      <c r="C3" s="7">
        <f>B2</f>
        <v>114.98046300941662</v>
      </c>
      <c r="D3" s="7">
        <f t="shared" ref="D3:D34" si="0">B3-B2</f>
        <v>28.589651693620723</v>
      </c>
      <c r="E3" s="7"/>
      <c r="H3" s="1" t="s">
        <v>124</v>
      </c>
      <c r="I3" s="1"/>
      <c r="J3" s="1"/>
      <c r="K3" s="1"/>
      <c r="L3" s="1"/>
      <c r="M3" s="8">
        <f>B101</f>
        <v>977.26174785814806</v>
      </c>
      <c r="N3" s="8">
        <f>AVERAGE(D3:D101)</f>
        <v>8.7099119681690045</v>
      </c>
      <c r="O3" s="8">
        <f>M3+N3</f>
        <v>985.97165982631702</v>
      </c>
      <c r="AA3" s="1" t="s">
        <v>105</v>
      </c>
    </row>
    <row r="4" spans="1:27" x14ac:dyDescent="0.3">
      <c r="A4">
        <v>3</v>
      </c>
      <c r="B4" s="7">
        <v>164.77497822516435</v>
      </c>
      <c r="C4" s="7">
        <f t="shared" ref="C4:C67" si="1">B3</f>
        <v>143.57011470303735</v>
      </c>
      <c r="D4" s="7">
        <f t="shared" si="0"/>
        <v>21.204863522126999</v>
      </c>
      <c r="E4" s="7">
        <f>D3</f>
        <v>28.589651693620723</v>
      </c>
      <c r="F4" s="7">
        <f>D4-D3</f>
        <v>-7.3847881714937245</v>
      </c>
      <c r="H4" s="1" t="s">
        <v>153</v>
      </c>
      <c r="I4" s="1"/>
      <c r="J4" s="1"/>
      <c r="K4" s="1"/>
      <c r="L4" s="1"/>
      <c r="M4" s="1"/>
      <c r="N4" s="1"/>
      <c r="O4" s="8">
        <f>STDEV(D3:D101)</f>
        <v>26.264927263428387</v>
      </c>
      <c r="AA4" t="s">
        <v>49</v>
      </c>
    </row>
    <row r="5" spans="1:27" x14ac:dyDescent="0.3">
      <c r="A5">
        <v>4</v>
      </c>
      <c r="B5" s="7">
        <v>171.66026882166844</v>
      </c>
      <c r="C5" s="7">
        <f t="shared" si="1"/>
        <v>164.77497822516435</v>
      </c>
      <c r="D5" s="7">
        <f t="shared" si="0"/>
        <v>6.8852905965040918</v>
      </c>
      <c r="E5" s="7">
        <f t="shared" ref="E5:E68" si="2">D4</f>
        <v>21.204863522126999</v>
      </c>
      <c r="F5" s="7">
        <f t="shared" ref="F5:F67" si="3">D5-D4</f>
        <v>-14.319572925622907</v>
      </c>
      <c r="AA5" t="s">
        <v>94</v>
      </c>
    </row>
    <row r="6" spans="1:27" x14ac:dyDescent="0.3">
      <c r="A6">
        <v>5</v>
      </c>
      <c r="B6" s="7">
        <v>178.99383928701809</v>
      </c>
      <c r="C6" s="7">
        <f t="shared" si="1"/>
        <v>171.66026882166844</v>
      </c>
      <c r="D6" s="7">
        <f t="shared" si="0"/>
        <v>7.3335704653496521</v>
      </c>
      <c r="E6" s="7">
        <f t="shared" si="2"/>
        <v>6.8852905965040918</v>
      </c>
      <c r="F6" s="7">
        <f t="shared" si="3"/>
        <v>0.44827986884556026</v>
      </c>
      <c r="AA6" t="s">
        <v>95</v>
      </c>
    </row>
    <row r="7" spans="1:27" x14ac:dyDescent="0.3">
      <c r="A7">
        <v>6</v>
      </c>
      <c r="B7" s="7">
        <v>192.77014672672178</v>
      </c>
      <c r="C7" s="7">
        <f t="shared" si="1"/>
        <v>178.99383928701809</v>
      </c>
      <c r="D7" s="7">
        <f t="shared" si="0"/>
        <v>13.776307439703686</v>
      </c>
      <c r="E7" s="7">
        <f t="shared" si="2"/>
        <v>7.3335704653496521</v>
      </c>
      <c r="F7" s="7">
        <f t="shared" si="3"/>
        <v>6.4427369743540339</v>
      </c>
      <c r="H7" s="1" t="s">
        <v>139</v>
      </c>
      <c r="AA7" t="s">
        <v>48</v>
      </c>
    </row>
    <row r="8" spans="1:27" x14ac:dyDescent="0.3">
      <c r="A8">
        <v>7</v>
      </c>
      <c r="B8" s="7">
        <v>213.54186180305385</v>
      </c>
      <c r="C8" s="7">
        <f t="shared" si="1"/>
        <v>192.77014672672178</v>
      </c>
      <c r="D8" s="7">
        <f t="shared" si="0"/>
        <v>20.771715076332072</v>
      </c>
      <c r="E8" s="7">
        <f t="shared" si="2"/>
        <v>13.776307439703686</v>
      </c>
      <c r="F8" s="7">
        <f t="shared" si="3"/>
        <v>6.9954076366283857</v>
      </c>
      <c r="H8" t="s">
        <v>42</v>
      </c>
      <c r="AA8" t="s">
        <v>52</v>
      </c>
    </row>
    <row r="9" spans="1:27" x14ac:dyDescent="0.3">
      <c r="A9">
        <v>8</v>
      </c>
      <c r="B9" s="7">
        <v>244.94965273397804</v>
      </c>
      <c r="C9" s="7">
        <f t="shared" si="1"/>
        <v>213.54186180305385</v>
      </c>
      <c r="D9" s="7">
        <f t="shared" si="0"/>
        <v>31.407790930924193</v>
      </c>
      <c r="E9" s="7">
        <f t="shared" si="2"/>
        <v>20.771715076332072</v>
      </c>
      <c r="F9" s="7">
        <f t="shared" si="3"/>
        <v>10.636075854592121</v>
      </c>
      <c r="H9" t="s">
        <v>125</v>
      </c>
      <c r="AA9" t="s">
        <v>96</v>
      </c>
    </row>
    <row r="10" spans="1:27" x14ac:dyDescent="0.3">
      <c r="A10">
        <v>9</v>
      </c>
      <c r="B10" s="7">
        <v>265.72584000011375</v>
      </c>
      <c r="C10" s="7">
        <f t="shared" si="1"/>
        <v>244.94965273397804</v>
      </c>
      <c r="D10" s="7">
        <f t="shared" si="0"/>
        <v>20.776187266135707</v>
      </c>
      <c r="E10" s="7">
        <f t="shared" si="2"/>
        <v>31.407790930924193</v>
      </c>
      <c r="F10" s="7">
        <f t="shared" si="3"/>
        <v>-10.631603664788486</v>
      </c>
      <c r="H10" t="s">
        <v>43</v>
      </c>
      <c r="M10" s="1" t="s">
        <v>112</v>
      </c>
      <c r="N10" s="1"/>
      <c r="O10" s="1"/>
      <c r="P10" s="1"/>
      <c r="Q10" s="1"/>
      <c r="AA10" t="s">
        <v>48</v>
      </c>
    </row>
    <row r="11" spans="1:27" x14ac:dyDescent="0.3">
      <c r="A11">
        <v>10</v>
      </c>
      <c r="B11" s="7">
        <v>283.63859282711155</v>
      </c>
      <c r="C11" s="7">
        <f t="shared" si="1"/>
        <v>265.72584000011375</v>
      </c>
      <c r="D11" s="7">
        <f t="shared" si="0"/>
        <v>17.912752826997803</v>
      </c>
      <c r="E11" s="7">
        <f t="shared" si="2"/>
        <v>20.776187266135707</v>
      </c>
      <c r="F11" s="7">
        <f t="shared" si="3"/>
        <v>-2.8634344391379045</v>
      </c>
      <c r="H11" t="s">
        <v>44</v>
      </c>
      <c r="M11" s="1" t="s">
        <v>113</v>
      </c>
      <c r="N11" s="1"/>
      <c r="O11" s="1"/>
      <c r="P11" s="1"/>
      <c r="Q11" s="1"/>
      <c r="AA11" t="s">
        <v>54</v>
      </c>
    </row>
    <row r="12" spans="1:27" x14ac:dyDescent="0.3">
      <c r="A12">
        <v>11</v>
      </c>
      <c r="B12" s="7">
        <v>300.37331142228555</v>
      </c>
      <c r="C12" s="7">
        <f t="shared" si="1"/>
        <v>283.63859282711155</v>
      </c>
      <c r="D12" s="7">
        <f t="shared" si="0"/>
        <v>16.734718595174002</v>
      </c>
      <c r="E12" s="7">
        <f t="shared" si="2"/>
        <v>17.912752826997803</v>
      </c>
      <c r="F12" s="7">
        <f t="shared" si="3"/>
        <v>-1.1780342318238013</v>
      </c>
      <c r="H12" t="s">
        <v>45</v>
      </c>
      <c r="M12" s="1" t="s">
        <v>114</v>
      </c>
      <c r="N12" s="1"/>
      <c r="O12" s="1"/>
      <c r="P12" s="1"/>
      <c r="Q12" s="1"/>
      <c r="AA12" t="s">
        <v>97</v>
      </c>
    </row>
    <row r="13" spans="1:27" x14ac:dyDescent="0.3">
      <c r="A13">
        <v>12</v>
      </c>
      <c r="B13" s="7">
        <v>326.16548884627809</v>
      </c>
      <c r="C13" s="7">
        <f t="shared" si="1"/>
        <v>300.37331142228555</v>
      </c>
      <c r="D13" s="7">
        <f t="shared" si="0"/>
        <v>25.792177423992541</v>
      </c>
      <c r="E13" s="7">
        <f t="shared" si="2"/>
        <v>16.734718595174002</v>
      </c>
      <c r="F13" s="7">
        <f t="shared" si="3"/>
        <v>9.0574588288185396</v>
      </c>
      <c r="H13" t="s">
        <v>83</v>
      </c>
      <c r="M13" s="1" t="s">
        <v>115</v>
      </c>
      <c r="N13" s="1"/>
      <c r="O13" s="1"/>
      <c r="P13" s="1"/>
      <c r="Q13" s="1"/>
      <c r="AA13" t="s">
        <v>48</v>
      </c>
    </row>
    <row r="14" spans="1:27" x14ac:dyDescent="0.3">
      <c r="A14">
        <v>13</v>
      </c>
      <c r="B14" s="7">
        <v>365.29847130193656</v>
      </c>
      <c r="C14" s="7">
        <f t="shared" si="1"/>
        <v>326.16548884627809</v>
      </c>
      <c r="D14" s="7">
        <f t="shared" si="0"/>
        <v>39.132982455658464</v>
      </c>
      <c r="E14" s="7">
        <f t="shared" si="2"/>
        <v>25.792177423992541</v>
      </c>
      <c r="F14" s="7">
        <f t="shared" si="3"/>
        <v>13.340805031665923</v>
      </c>
      <c r="H14" t="s">
        <v>46</v>
      </c>
      <c r="M14" s="1" t="s">
        <v>118</v>
      </c>
      <c r="N14" s="1"/>
      <c r="O14" s="1"/>
      <c r="P14" s="1"/>
      <c r="Q14" s="1"/>
    </row>
    <row r="15" spans="1:27" x14ac:dyDescent="0.3">
      <c r="A15">
        <v>14</v>
      </c>
      <c r="B15" s="7">
        <v>399.710664778335</v>
      </c>
      <c r="C15" s="7">
        <f t="shared" si="1"/>
        <v>365.29847130193656</v>
      </c>
      <c r="D15" s="7">
        <f t="shared" si="0"/>
        <v>34.412193476398443</v>
      </c>
      <c r="E15" s="7">
        <f t="shared" si="2"/>
        <v>39.132982455658464</v>
      </c>
      <c r="F15" s="7">
        <f t="shared" si="3"/>
        <v>-4.7207889792600213</v>
      </c>
      <c r="H15">
        <v>1</v>
      </c>
      <c r="I15">
        <v>114.980463</v>
      </c>
      <c r="M15" s="1" t="s">
        <v>78</v>
      </c>
      <c r="N15" s="1" t="s">
        <v>79</v>
      </c>
      <c r="O15" s="1"/>
      <c r="P15" s="1">
        <f xml:space="preserve"> -1.82172</f>
        <v>-1.82172</v>
      </c>
      <c r="Q15" s="1" t="s">
        <v>80</v>
      </c>
      <c r="AA15" s="1" t="s">
        <v>111</v>
      </c>
    </row>
    <row r="16" spans="1:27" x14ac:dyDescent="0.3">
      <c r="A16">
        <v>15</v>
      </c>
      <c r="B16" s="7">
        <v>443.01076655148267</v>
      </c>
      <c r="C16" s="7">
        <f t="shared" si="1"/>
        <v>399.710664778335</v>
      </c>
      <c r="D16" s="7">
        <f t="shared" si="0"/>
        <v>43.300101773147674</v>
      </c>
      <c r="E16" s="7">
        <f t="shared" si="2"/>
        <v>34.412193476398443</v>
      </c>
      <c r="F16" s="7">
        <f t="shared" si="3"/>
        <v>8.8879082967492309</v>
      </c>
      <c r="I16" t="s">
        <v>47</v>
      </c>
      <c r="M16" s="1" t="s">
        <v>81</v>
      </c>
      <c r="N16" s="1"/>
      <c r="O16" s="1"/>
      <c r="P16" s="1"/>
      <c r="Q16" s="1"/>
      <c r="AA16" s="1" t="s">
        <v>98</v>
      </c>
    </row>
    <row r="17" spans="1:27" x14ac:dyDescent="0.3">
      <c r="A17">
        <v>16</v>
      </c>
      <c r="B17" s="7">
        <v>470.3301401656758</v>
      </c>
      <c r="C17" s="7">
        <f t="shared" si="1"/>
        <v>443.01076655148267</v>
      </c>
      <c r="D17" s="7">
        <f t="shared" si="0"/>
        <v>27.319373614193125</v>
      </c>
      <c r="E17" s="7">
        <f t="shared" si="2"/>
        <v>43.300101773147674</v>
      </c>
      <c r="F17" s="7">
        <f t="shared" si="3"/>
        <v>-15.980728158954548</v>
      </c>
      <c r="H17">
        <v>100</v>
      </c>
      <c r="I17" s="7">
        <v>977.26174790000005</v>
      </c>
      <c r="M17" s="1" t="s">
        <v>117</v>
      </c>
      <c r="AA17" s="1" t="s">
        <v>107</v>
      </c>
    </row>
    <row r="18" spans="1:27" x14ac:dyDescent="0.3">
      <c r="A18">
        <v>17</v>
      </c>
      <c r="B18" s="7">
        <v>515.19156135871572</v>
      </c>
      <c r="C18" s="7">
        <f t="shared" si="1"/>
        <v>470.3301401656758</v>
      </c>
      <c r="D18" s="7">
        <f t="shared" si="0"/>
        <v>44.861421193039916</v>
      </c>
      <c r="E18" s="7">
        <f t="shared" si="2"/>
        <v>27.319373614193125</v>
      </c>
      <c r="F18" s="7">
        <f t="shared" si="3"/>
        <v>17.542047578846791</v>
      </c>
      <c r="H18" t="s">
        <v>48</v>
      </c>
      <c r="M18" s="1" t="s">
        <v>116</v>
      </c>
      <c r="N18" s="1"/>
      <c r="O18" s="1"/>
      <c r="P18" s="1"/>
      <c r="Q18" s="1"/>
      <c r="AA18" s="1" t="s">
        <v>108</v>
      </c>
    </row>
    <row r="19" spans="1:27" x14ac:dyDescent="0.3">
      <c r="A19">
        <v>18</v>
      </c>
      <c r="B19" s="7">
        <v>566.26006209625962</v>
      </c>
      <c r="C19" s="7">
        <f t="shared" si="1"/>
        <v>515.19156135871572</v>
      </c>
      <c r="D19" s="7">
        <f t="shared" si="0"/>
        <v>51.0685007375439</v>
      </c>
      <c r="E19" s="7">
        <f t="shared" si="2"/>
        <v>44.861421193039916</v>
      </c>
      <c r="F19" s="7">
        <f t="shared" si="3"/>
        <v>6.2070795445039835</v>
      </c>
      <c r="H19" t="s">
        <v>49</v>
      </c>
      <c r="AA19" s="1" t="s">
        <v>99</v>
      </c>
    </row>
    <row r="20" spans="1:27" x14ac:dyDescent="0.3">
      <c r="A20">
        <v>19</v>
      </c>
      <c r="B20" s="7">
        <v>595.01262467589697</v>
      </c>
      <c r="C20" s="7">
        <f t="shared" si="1"/>
        <v>566.26006209625962</v>
      </c>
      <c r="D20" s="7">
        <f t="shared" si="0"/>
        <v>28.752562579637356</v>
      </c>
      <c r="E20" s="7">
        <f t="shared" si="2"/>
        <v>51.0685007375439</v>
      </c>
      <c r="F20" s="7">
        <f t="shared" si="3"/>
        <v>-22.315938157906544</v>
      </c>
      <c r="H20" t="s">
        <v>50</v>
      </c>
      <c r="M20" s="6" t="s">
        <v>82</v>
      </c>
      <c r="N20" s="1"/>
      <c r="O20" s="1"/>
      <c r="P20" s="1"/>
      <c r="Q20" s="1"/>
      <c r="AA20" s="1" t="s">
        <v>109</v>
      </c>
    </row>
    <row r="21" spans="1:27" x14ac:dyDescent="0.3">
      <c r="A21">
        <v>20</v>
      </c>
      <c r="B21" s="7">
        <v>625.65782973140665</v>
      </c>
      <c r="C21" s="7">
        <f t="shared" si="1"/>
        <v>595.01262467589697</v>
      </c>
      <c r="D21" s="7">
        <f t="shared" si="0"/>
        <v>30.645205055509678</v>
      </c>
      <c r="E21" s="7">
        <f t="shared" si="2"/>
        <v>28.752562579637356</v>
      </c>
      <c r="F21" s="7">
        <f t="shared" si="3"/>
        <v>1.8926424758723215</v>
      </c>
      <c r="H21" t="s">
        <v>51</v>
      </c>
      <c r="AA21" s="1" t="s">
        <v>100</v>
      </c>
    </row>
    <row r="22" spans="1:27" x14ac:dyDescent="0.3">
      <c r="A22">
        <v>21</v>
      </c>
      <c r="B22" s="7">
        <v>658.515013312419</v>
      </c>
      <c r="C22" s="7">
        <f t="shared" si="1"/>
        <v>625.65782973140665</v>
      </c>
      <c r="D22" s="7">
        <f t="shared" si="0"/>
        <v>32.85718358101235</v>
      </c>
      <c r="E22" s="7">
        <f t="shared" si="2"/>
        <v>30.645205055509678</v>
      </c>
      <c r="F22" s="7">
        <f t="shared" si="3"/>
        <v>2.2119785255026727</v>
      </c>
      <c r="H22" t="s">
        <v>48</v>
      </c>
      <c r="AA22" s="1" t="s">
        <v>101</v>
      </c>
    </row>
    <row r="23" spans="1:27" x14ac:dyDescent="0.3">
      <c r="A23">
        <v>22</v>
      </c>
      <c r="B23" s="7">
        <v>700.35734218737718</v>
      </c>
      <c r="C23" s="7">
        <f t="shared" si="1"/>
        <v>658.515013312419</v>
      </c>
      <c r="D23" s="7">
        <f t="shared" si="0"/>
        <v>41.842328874958184</v>
      </c>
      <c r="E23" s="7">
        <f t="shared" si="2"/>
        <v>32.85718358101235</v>
      </c>
      <c r="F23" s="7">
        <f t="shared" si="3"/>
        <v>8.9851452939458341</v>
      </c>
      <c r="H23" t="s">
        <v>52</v>
      </c>
      <c r="AA23" s="6" t="s">
        <v>102</v>
      </c>
    </row>
    <row r="24" spans="1:27" x14ac:dyDescent="0.3">
      <c r="A24">
        <v>23</v>
      </c>
      <c r="B24" s="7">
        <v>728.17129146074399</v>
      </c>
      <c r="C24" s="7">
        <f t="shared" si="1"/>
        <v>700.35734218737718</v>
      </c>
      <c r="D24" s="7">
        <f t="shared" si="0"/>
        <v>27.813949273366802</v>
      </c>
      <c r="E24" s="7">
        <f t="shared" si="2"/>
        <v>41.842328874958184</v>
      </c>
      <c r="F24" s="7">
        <f t="shared" si="3"/>
        <v>-14.028379601591382</v>
      </c>
      <c r="H24" t="s">
        <v>53</v>
      </c>
      <c r="AA24" s="1" t="s">
        <v>103</v>
      </c>
    </row>
    <row r="25" spans="1:27" x14ac:dyDescent="0.3">
      <c r="A25">
        <v>24</v>
      </c>
      <c r="B25" s="7">
        <v>759.68507469442943</v>
      </c>
      <c r="C25" s="7">
        <f t="shared" si="1"/>
        <v>728.17129146074399</v>
      </c>
      <c r="D25" s="7">
        <f t="shared" si="0"/>
        <v>31.513783233685444</v>
      </c>
      <c r="E25" s="7">
        <f t="shared" si="2"/>
        <v>27.813949273366802</v>
      </c>
      <c r="F25" s="7">
        <f t="shared" si="3"/>
        <v>3.6998339603186423</v>
      </c>
      <c r="H25" t="s">
        <v>48</v>
      </c>
    </row>
    <row r="26" spans="1:27" x14ac:dyDescent="0.3">
      <c r="A26">
        <v>25</v>
      </c>
      <c r="B26" s="7">
        <v>789.15451213703375</v>
      </c>
      <c r="C26" s="7">
        <f t="shared" si="1"/>
        <v>759.68507469442943</v>
      </c>
      <c r="D26" s="7">
        <f t="shared" si="0"/>
        <v>29.469437442604317</v>
      </c>
      <c r="E26" s="7">
        <f t="shared" si="2"/>
        <v>31.513783233685444</v>
      </c>
      <c r="F26" s="7">
        <f t="shared" si="3"/>
        <v>-2.0443457910811276</v>
      </c>
      <c r="H26" t="s">
        <v>54</v>
      </c>
      <c r="AA26" s="1" t="s">
        <v>110</v>
      </c>
    </row>
    <row r="27" spans="1:27" x14ac:dyDescent="0.3">
      <c r="A27">
        <v>26</v>
      </c>
      <c r="B27" s="7">
        <v>801.26587344391191</v>
      </c>
      <c r="C27" s="7">
        <f t="shared" si="1"/>
        <v>789.15451213703375</v>
      </c>
      <c r="D27" s="7">
        <f t="shared" si="0"/>
        <v>12.111361306878166</v>
      </c>
      <c r="E27" s="7">
        <f t="shared" si="2"/>
        <v>29.469437442604317</v>
      </c>
      <c r="F27" s="7">
        <f t="shared" si="3"/>
        <v>-17.358076135726151</v>
      </c>
      <c r="H27" t="s">
        <v>55</v>
      </c>
      <c r="AA27" s="5" t="s">
        <v>56</v>
      </c>
    </row>
    <row r="28" spans="1:27" x14ac:dyDescent="0.3">
      <c r="A28">
        <v>27</v>
      </c>
      <c r="B28" s="7">
        <v>821.84147676162797</v>
      </c>
      <c r="C28" s="7">
        <f t="shared" si="1"/>
        <v>801.26587344391191</v>
      </c>
      <c r="D28" s="7">
        <f t="shared" si="0"/>
        <v>20.575603317716059</v>
      </c>
      <c r="E28" s="7">
        <f t="shared" si="2"/>
        <v>12.111361306878166</v>
      </c>
      <c r="F28" s="7">
        <f t="shared" si="3"/>
        <v>8.4642420108378928</v>
      </c>
      <c r="H28" t="s">
        <v>48</v>
      </c>
      <c r="AA28" s="5" t="s">
        <v>57</v>
      </c>
    </row>
    <row r="29" spans="1:27" x14ac:dyDescent="0.3">
      <c r="A29">
        <v>28</v>
      </c>
      <c r="B29" s="7">
        <v>844.95522502911285</v>
      </c>
      <c r="C29" s="7">
        <f t="shared" si="1"/>
        <v>821.84147676162797</v>
      </c>
      <c r="D29" s="7">
        <f t="shared" si="0"/>
        <v>23.11374826748488</v>
      </c>
      <c r="E29" s="7">
        <f t="shared" si="2"/>
        <v>20.575603317716059</v>
      </c>
      <c r="F29" s="7">
        <f t="shared" si="3"/>
        <v>2.5381449497688209</v>
      </c>
      <c r="AA29" s="5" t="s">
        <v>58</v>
      </c>
    </row>
    <row r="30" spans="1:27" x14ac:dyDescent="0.3">
      <c r="A30">
        <v>29</v>
      </c>
      <c r="B30" s="7">
        <v>875.73031935596873</v>
      </c>
      <c r="C30" s="7">
        <f t="shared" si="1"/>
        <v>844.95522502911285</v>
      </c>
      <c r="D30" s="7">
        <f t="shared" si="0"/>
        <v>30.775094326855879</v>
      </c>
      <c r="E30" s="7">
        <f t="shared" si="2"/>
        <v>23.11374826748488</v>
      </c>
      <c r="F30" s="7">
        <f t="shared" si="3"/>
        <v>7.6613460593709988</v>
      </c>
      <c r="AA30" s="5" t="s">
        <v>84</v>
      </c>
    </row>
    <row r="31" spans="1:27" x14ac:dyDescent="0.3">
      <c r="A31">
        <v>30</v>
      </c>
      <c r="B31" s="7">
        <v>903.73920312216273</v>
      </c>
      <c r="C31" s="7">
        <f t="shared" si="1"/>
        <v>875.73031935596873</v>
      </c>
      <c r="D31" s="7">
        <f t="shared" si="0"/>
        <v>28.008883766194003</v>
      </c>
      <c r="E31" s="7">
        <f t="shared" si="2"/>
        <v>30.775094326855879</v>
      </c>
      <c r="F31" s="7">
        <f t="shared" si="3"/>
        <v>-2.7662105606618752</v>
      </c>
      <c r="H31" s="1" t="s">
        <v>106</v>
      </c>
      <c r="AA31" s="5" t="s">
        <v>85</v>
      </c>
    </row>
    <row r="32" spans="1:27" x14ac:dyDescent="0.3">
      <c r="A32">
        <v>31</v>
      </c>
      <c r="B32" s="7">
        <v>932.18981780066804</v>
      </c>
      <c r="C32" s="7">
        <f t="shared" si="1"/>
        <v>903.73920312216273</v>
      </c>
      <c r="D32" s="7">
        <f t="shared" si="0"/>
        <v>28.450614678505303</v>
      </c>
      <c r="E32" s="7">
        <f t="shared" si="2"/>
        <v>28.008883766194003</v>
      </c>
      <c r="F32" s="7">
        <f t="shared" si="3"/>
        <v>0.44173091231130002</v>
      </c>
      <c r="H32" s="5" t="s">
        <v>56</v>
      </c>
      <c r="AA32" s="5" t="s">
        <v>86</v>
      </c>
    </row>
    <row r="33" spans="1:43" ht="15.6" x14ac:dyDescent="0.35">
      <c r="A33">
        <v>32</v>
      </c>
      <c r="B33" s="7">
        <v>978.25697478113</v>
      </c>
      <c r="C33" s="7">
        <f t="shared" si="1"/>
        <v>932.18981780066804</v>
      </c>
      <c r="D33" s="7">
        <f t="shared" si="0"/>
        <v>46.067156980461959</v>
      </c>
      <c r="E33" s="7">
        <f t="shared" si="2"/>
        <v>28.450614678505303</v>
      </c>
      <c r="F33" s="7">
        <f t="shared" si="3"/>
        <v>17.616542301956656</v>
      </c>
      <c r="H33" s="5" t="s">
        <v>57</v>
      </c>
      <c r="AA33" s="5"/>
      <c r="AK33" s="1" t="s">
        <v>181</v>
      </c>
      <c r="AL33" s="1"/>
      <c r="AM33" s="1"/>
      <c r="AN33" s="1"/>
      <c r="AO33" s="1"/>
    </row>
    <row r="34" spans="1:43" ht="15.6" x14ac:dyDescent="0.35">
      <c r="A34">
        <v>33</v>
      </c>
      <c r="B34" s="7">
        <v>1016.9179196953303</v>
      </c>
      <c r="C34" s="7">
        <f t="shared" si="1"/>
        <v>978.25697478113</v>
      </c>
      <c r="D34" s="7">
        <f t="shared" si="0"/>
        <v>38.660944914200286</v>
      </c>
      <c r="E34" s="7">
        <f t="shared" si="2"/>
        <v>46.067156980461959</v>
      </c>
      <c r="F34" s="7">
        <f t="shared" si="3"/>
        <v>-7.4062120662616735</v>
      </c>
      <c r="H34" s="5" t="s">
        <v>58</v>
      </c>
      <c r="AA34" s="5" t="s">
        <v>87</v>
      </c>
      <c r="AJ34" s="1"/>
      <c r="AK34" s="1" t="s">
        <v>182</v>
      </c>
      <c r="AL34" s="1"/>
      <c r="AM34" s="1"/>
      <c r="AN34" s="1"/>
      <c r="AO34" s="1"/>
      <c r="AQ34" s="1"/>
    </row>
    <row r="35" spans="1:43" ht="15.6" x14ac:dyDescent="0.35">
      <c r="A35">
        <v>34</v>
      </c>
      <c r="B35" s="7">
        <v>1046.1584402510948</v>
      </c>
      <c r="C35" s="7">
        <f t="shared" si="1"/>
        <v>1016.9179196953303</v>
      </c>
      <c r="D35" s="7">
        <f t="shared" ref="D35:D66" si="4">B35-B34</f>
        <v>29.240520555764533</v>
      </c>
      <c r="E35" s="7">
        <f t="shared" si="2"/>
        <v>38.660944914200286</v>
      </c>
      <c r="F35" s="7">
        <f t="shared" si="3"/>
        <v>-9.4204243584357528</v>
      </c>
      <c r="H35" s="5" t="s">
        <v>59</v>
      </c>
      <c r="AA35" s="5" t="s">
        <v>88</v>
      </c>
      <c r="AK35" s="1" t="s">
        <v>183</v>
      </c>
      <c r="AL35" s="1"/>
      <c r="AM35" s="1"/>
      <c r="AN35" s="1"/>
      <c r="AO35" s="8">
        <f>AVERAGE(F4:F101)+2*B101-B100</f>
        <v>1029.7468494908519</v>
      </c>
    </row>
    <row r="36" spans="1:43" x14ac:dyDescent="0.3">
      <c r="A36">
        <v>35</v>
      </c>
      <c r="B36" s="7">
        <v>1057.7426138415099</v>
      </c>
      <c r="C36" s="7">
        <f t="shared" si="1"/>
        <v>1046.1584402510948</v>
      </c>
      <c r="D36" s="7">
        <f t="shared" si="4"/>
        <v>11.584173590415048</v>
      </c>
      <c r="E36" s="7">
        <f t="shared" si="2"/>
        <v>29.240520555764533</v>
      </c>
      <c r="F36" s="7">
        <f t="shared" si="3"/>
        <v>-17.656346965349485</v>
      </c>
      <c r="H36" s="5" t="s">
        <v>60</v>
      </c>
      <c r="AA36" s="5" t="s">
        <v>89</v>
      </c>
      <c r="AK36" s="1"/>
      <c r="AL36" s="1"/>
      <c r="AM36" s="1"/>
      <c r="AN36" s="1"/>
      <c r="AO36" s="1"/>
    </row>
    <row r="37" spans="1:43" x14ac:dyDescent="0.3">
      <c r="A37">
        <v>36</v>
      </c>
      <c r="B37" s="7">
        <v>1065.3566258526664</v>
      </c>
      <c r="C37" s="7">
        <f t="shared" si="1"/>
        <v>1057.7426138415099</v>
      </c>
      <c r="D37" s="7">
        <f t="shared" si="4"/>
        <v>7.6140120111565466</v>
      </c>
      <c r="E37" s="7">
        <f t="shared" si="2"/>
        <v>11.584173590415048</v>
      </c>
      <c r="F37" s="7">
        <f t="shared" si="3"/>
        <v>-3.9701615792585017</v>
      </c>
      <c r="H37" s="5" t="s">
        <v>61</v>
      </c>
      <c r="AA37" s="5"/>
      <c r="AK37" s="1" t="s">
        <v>178</v>
      </c>
      <c r="AL37" s="1"/>
      <c r="AM37" s="1"/>
      <c r="AN37" s="1"/>
      <c r="AO37" s="1"/>
    </row>
    <row r="38" spans="1:43" x14ac:dyDescent="0.3">
      <c r="A38">
        <v>37</v>
      </c>
      <c r="B38" s="7">
        <v>1057.8086379748811</v>
      </c>
      <c r="C38" s="7">
        <f t="shared" si="1"/>
        <v>1065.3566258526664</v>
      </c>
      <c r="D38" s="7">
        <f t="shared" si="4"/>
        <v>-7.5479878777853173</v>
      </c>
      <c r="E38" s="7">
        <f t="shared" si="2"/>
        <v>7.6140120111565466</v>
      </c>
      <c r="F38" s="7">
        <f t="shared" si="3"/>
        <v>-15.161999888941864</v>
      </c>
      <c r="H38" s="5"/>
      <c r="AA38" s="5" t="s">
        <v>64</v>
      </c>
      <c r="AK38" s="1" t="s">
        <v>179</v>
      </c>
      <c r="AL38" s="1"/>
      <c r="AM38" s="1"/>
      <c r="AN38" s="1"/>
      <c r="AO38" s="1"/>
    </row>
    <row r="39" spans="1:43" x14ac:dyDescent="0.3">
      <c r="A39">
        <v>38</v>
      </c>
      <c r="B39" s="7">
        <v>1053.5225939163211</v>
      </c>
      <c r="C39" s="7">
        <f t="shared" si="1"/>
        <v>1057.8086379748811</v>
      </c>
      <c r="D39" s="7">
        <f t="shared" si="4"/>
        <v>-4.2860440585600372</v>
      </c>
      <c r="E39" s="7">
        <f t="shared" si="2"/>
        <v>-7.5479878777853173</v>
      </c>
      <c r="F39" s="7">
        <f t="shared" si="3"/>
        <v>3.2619438192252801</v>
      </c>
      <c r="H39" s="5" t="s">
        <v>138</v>
      </c>
      <c r="Q39" s="1" t="s">
        <v>129</v>
      </c>
      <c r="R39" s="1" t="s">
        <v>168</v>
      </c>
      <c r="X39" s="1">
        <v>25.960149999999999</v>
      </c>
      <c r="AA39" s="5" t="s">
        <v>90</v>
      </c>
      <c r="AK39" s="1" t="s">
        <v>180</v>
      </c>
      <c r="AL39" s="1">
        <f>STDEV(F4:F101)</f>
        <v>10.306401494249352</v>
      </c>
      <c r="AM39" s="1"/>
      <c r="AN39" s="1"/>
      <c r="AO39" s="1"/>
    </row>
    <row r="40" spans="1:43" x14ac:dyDescent="0.3">
      <c r="A40">
        <v>39</v>
      </c>
      <c r="B40" s="7">
        <v>1035.7939296687791</v>
      </c>
      <c r="C40" s="7">
        <f t="shared" si="1"/>
        <v>1053.5225939163211</v>
      </c>
      <c r="D40" s="7">
        <f t="shared" si="4"/>
        <v>-17.728664247541928</v>
      </c>
      <c r="E40" s="7">
        <f t="shared" si="2"/>
        <v>-4.2860440585600372</v>
      </c>
      <c r="F40" s="7">
        <f t="shared" si="3"/>
        <v>-13.442620188981891</v>
      </c>
      <c r="H40" s="5" t="s">
        <v>62</v>
      </c>
      <c r="R40" s="1" t="s">
        <v>184</v>
      </c>
      <c r="AA40" s="5" t="s">
        <v>91</v>
      </c>
    </row>
    <row r="41" spans="1:43" x14ac:dyDescent="0.3">
      <c r="A41">
        <v>40</v>
      </c>
      <c r="B41" s="7">
        <v>1010.8195110170365</v>
      </c>
      <c r="C41" s="7">
        <f t="shared" si="1"/>
        <v>1035.7939296687791</v>
      </c>
      <c r="D41" s="7">
        <f t="shared" si="4"/>
        <v>-24.974418651742667</v>
      </c>
      <c r="E41" s="7">
        <f t="shared" si="2"/>
        <v>-17.728664247541928</v>
      </c>
      <c r="F41" s="7">
        <f t="shared" si="3"/>
        <v>-7.2457544042007385</v>
      </c>
      <c r="H41" s="5" t="s">
        <v>63</v>
      </c>
      <c r="R41" s="1" t="s">
        <v>171</v>
      </c>
      <c r="AA41" s="5" t="s">
        <v>92</v>
      </c>
      <c r="AJ41" s="1"/>
      <c r="AK41" s="1"/>
      <c r="AQ41" s="1"/>
    </row>
    <row r="42" spans="1:43" x14ac:dyDescent="0.3">
      <c r="A42">
        <v>41</v>
      </c>
      <c r="B42" s="7">
        <v>994.38680644233955</v>
      </c>
      <c r="C42" s="7">
        <f t="shared" si="1"/>
        <v>1010.8195110170365</v>
      </c>
      <c r="D42" s="7">
        <f t="shared" si="4"/>
        <v>-16.432704574696913</v>
      </c>
      <c r="E42" s="7">
        <f t="shared" si="2"/>
        <v>-24.974418651742667</v>
      </c>
      <c r="F42" s="7">
        <f t="shared" si="3"/>
        <v>8.5417140770457536</v>
      </c>
      <c r="H42" s="5"/>
      <c r="R42" s="1" t="s">
        <v>169</v>
      </c>
      <c r="AA42" s="5" t="s">
        <v>93</v>
      </c>
      <c r="AJ42" s="1" t="s">
        <v>129</v>
      </c>
      <c r="AK42" s="1" t="s">
        <v>177</v>
      </c>
    </row>
    <row r="43" spans="1:43" x14ac:dyDescent="0.3">
      <c r="A43">
        <v>42</v>
      </c>
      <c r="B43" s="7">
        <v>982.82287696842843</v>
      </c>
      <c r="C43" s="7">
        <f t="shared" si="1"/>
        <v>994.38680644233955</v>
      </c>
      <c r="D43" s="7">
        <f t="shared" si="4"/>
        <v>-11.563929473911116</v>
      </c>
      <c r="E43" s="7">
        <f t="shared" si="2"/>
        <v>-16.432704574696913</v>
      </c>
      <c r="F43" s="7">
        <f t="shared" si="3"/>
        <v>4.8687751007857969</v>
      </c>
      <c r="H43" s="5" t="s">
        <v>64</v>
      </c>
      <c r="R43" s="1" t="s">
        <v>170</v>
      </c>
      <c r="AK43" s="1" t="s">
        <v>135</v>
      </c>
      <c r="AM43" s="1">
        <v>0.47</v>
      </c>
    </row>
    <row r="44" spans="1:43" x14ac:dyDescent="0.3">
      <c r="A44">
        <v>43</v>
      </c>
      <c r="B44" s="7">
        <v>979.86579512425317</v>
      </c>
      <c r="C44" s="7">
        <f t="shared" si="1"/>
        <v>982.82287696842843</v>
      </c>
      <c r="D44" s="7">
        <f t="shared" si="4"/>
        <v>-2.9570818441752635</v>
      </c>
      <c r="E44" s="7">
        <f t="shared" si="2"/>
        <v>-11.563929473911116</v>
      </c>
      <c r="F44" s="7">
        <f t="shared" si="3"/>
        <v>8.6068476297358529</v>
      </c>
      <c r="H44" s="5" t="s">
        <v>65</v>
      </c>
      <c r="R44" s="1" t="s">
        <v>172</v>
      </c>
      <c r="X44" s="7"/>
      <c r="AA44" s="5" t="s">
        <v>67</v>
      </c>
      <c r="AK44" s="1"/>
    </row>
    <row r="45" spans="1:43" x14ac:dyDescent="0.3">
      <c r="A45">
        <v>44</v>
      </c>
      <c r="B45" s="7">
        <v>980.23845439524564</v>
      </c>
      <c r="C45" s="7">
        <f t="shared" si="1"/>
        <v>979.86579512425317</v>
      </c>
      <c r="D45" s="7">
        <f t="shared" si="4"/>
        <v>0.37265927099247165</v>
      </c>
      <c r="E45" s="7">
        <f t="shared" si="2"/>
        <v>-2.9570818441752635</v>
      </c>
      <c r="F45" s="7">
        <f t="shared" si="3"/>
        <v>3.3297411151677352</v>
      </c>
      <c r="H45" s="5" t="s">
        <v>66</v>
      </c>
      <c r="X45" s="7"/>
      <c r="AA45" s="5" t="s">
        <v>68</v>
      </c>
    </row>
    <row r="46" spans="1:43" x14ac:dyDescent="0.3">
      <c r="A46">
        <v>45</v>
      </c>
      <c r="B46" s="7">
        <v>991.69965788461934</v>
      </c>
      <c r="C46" s="7">
        <f t="shared" si="1"/>
        <v>980.23845439524564</v>
      </c>
      <c r="D46" s="7">
        <f t="shared" si="4"/>
        <v>11.461203489373702</v>
      </c>
      <c r="E46" s="7">
        <f t="shared" si="2"/>
        <v>0.37265927099247165</v>
      </c>
      <c r="F46" s="7">
        <f t="shared" si="3"/>
        <v>11.08854421838123</v>
      </c>
      <c r="H46" s="5" t="s">
        <v>137</v>
      </c>
      <c r="Q46" s="1" t="s">
        <v>129</v>
      </c>
      <c r="R46" s="1" t="s">
        <v>167</v>
      </c>
      <c r="X46" s="1">
        <f>20.23491 + 0.98222*B101</f>
        <v>980.1209439812302</v>
      </c>
      <c r="AA46" s="5" t="s">
        <v>69</v>
      </c>
    </row>
    <row r="47" spans="1:43" x14ac:dyDescent="0.3">
      <c r="A47">
        <v>46</v>
      </c>
      <c r="B47" s="7">
        <v>989.72816941487883</v>
      </c>
      <c r="C47" s="7">
        <f t="shared" si="1"/>
        <v>991.69965788461934</v>
      </c>
      <c r="D47" s="7">
        <f t="shared" si="4"/>
        <v>-1.9714884697405068</v>
      </c>
      <c r="E47" s="7">
        <f t="shared" si="2"/>
        <v>11.461203489373702</v>
      </c>
      <c r="F47" s="7">
        <f t="shared" si="3"/>
        <v>-13.432691959114209</v>
      </c>
      <c r="H47" s="5" t="s">
        <v>136</v>
      </c>
      <c r="Q47" s="1" t="s">
        <v>129</v>
      </c>
      <c r="R47" s="1" t="s">
        <v>166</v>
      </c>
      <c r="AA47" s="5" t="s">
        <v>145</v>
      </c>
      <c r="AI47" s="1" t="s">
        <v>129</v>
      </c>
      <c r="AJ47" s="1" t="s">
        <v>174</v>
      </c>
    </row>
    <row r="48" spans="1:43" x14ac:dyDescent="0.3">
      <c r="A48">
        <v>47</v>
      </c>
      <c r="B48" s="7">
        <v>978.21278620204453</v>
      </c>
      <c r="C48" s="7">
        <f t="shared" si="1"/>
        <v>989.72816941487883</v>
      </c>
      <c r="D48" s="7">
        <f t="shared" si="4"/>
        <v>-11.515383212834308</v>
      </c>
      <c r="E48" s="7">
        <f t="shared" si="2"/>
        <v>-1.9714884697405068</v>
      </c>
      <c r="F48" s="7">
        <f t="shared" si="3"/>
        <v>-9.5438947430938015</v>
      </c>
      <c r="R48" s="1" t="s">
        <v>135</v>
      </c>
      <c r="T48" s="1">
        <f>(0.98222 - 1) / 0.00976</f>
        <v>-1.8217213114754118</v>
      </c>
      <c r="AJ48" s="1" t="s">
        <v>148</v>
      </c>
    </row>
    <row r="49" spans="1:36" x14ac:dyDescent="0.3">
      <c r="A49">
        <v>48</v>
      </c>
      <c r="B49" s="7">
        <v>955.85416912577614</v>
      </c>
      <c r="C49" s="7">
        <f t="shared" si="1"/>
        <v>978.21278620204453</v>
      </c>
      <c r="D49" s="7">
        <f t="shared" si="4"/>
        <v>-22.358617076268388</v>
      </c>
      <c r="E49" s="7">
        <f t="shared" si="2"/>
        <v>-11.515383212834308</v>
      </c>
      <c r="F49" s="7">
        <f t="shared" si="3"/>
        <v>-10.843233863434079</v>
      </c>
      <c r="H49" s="5" t="s">
        <v>67</v>
      </c>
      <c r="AA49" s="5" t="s">
        <v>70</v>
      </c>
    </row>
    <row r="50" spans="1:36" x14ac:dyDescent="0.3">
      <c r="A50">
        <v>49</v>
      </c>
      <c r="B50" s="7">
        <v>935.59877632560369</v>
      </c>
      <c r="C50" s="7">
        <f t="shared" si="1"/>
        <v>955.85416912577614</v>
      </c>
      <c r="D50" s="7">
        <f t="shared" si="4"/>
        <v>-20.255392800172444</v>
      </c>
      <c r="E50" s="7">
        <f t="shared" si="2"/>
        <v>-22.358617076268388</v>
      </c>
      <c r="F50" s="7">
        <f t="shared" si="3"/>
        <v>2.1032242760959434</v>
      </c>
      <c r="H50" s="5" t="s">
        <v>68</v>
      </c>
      <c r="AA50" s="5" t="s">
        <v>71</v>
      </c>
    </row>
    <row r="51" spans="1:36" x14ac:dyDescent="0.3">
      <c r="A51">
        <v>50</v>
      </c>
      <c r="B51" s="7">
        <v>908.17542370700039</v>
      </c>
      <c r="C51" s="7">
        <f t="shared" si="1"/>
        <v>935.59877632560369</v>
      </c>
      <c r="D51" s="7">
        <f t="shared" si="4"/>
        <v>-27.423352618603303</v>
      </c>
      <c r="E51" s="7">
        <f t="shared" si="2"/>
        <v>-20.255392800172444</v>
      </c>
      <c r="F51" s="7">
        <f t="shared" si="3"/>
        <v>-7.1679598184308588</v>
      </c>
      <c r="H51" s="5" t="s">
        <v>69</v>
      </c>
      <c r="Q51" s="1" t="s">
        <v>157</v>
      </c>
      <c r="AA51" s="5" t="s">
        <v>147</v>
      </c>
      <c r="AI51" s="1" t="s">
        <v>129</v>
      </c>
      <c r="AJ51" s="1" t="s">
        <v>175</v>
      </c>
    </row>
    <row r="52" spans="1:36" x14ac:dyDescent="0.3">
      <c r="A52">
        <v>51</v>
      </c>
      <c r="B52" s="7">
        <v>874.48447920217177</v>
      </c>
      <c r="C52" s="7">
        <f t="shared" si="1"/>
        <v>908.17542370700039</v>
      </c>
      <c r="D52" s="7">
        <f t="shared" si="4"/>
        <v>-33.690944504828622</v>
      </c>
      <c r="E52" s="7">
        <f t="shared" si="2"/>
        <v>-27.423352618603303</v>
      </c>
      <c r="F52" s="7">
        <f t="shared" si="3"/>
        <v>-6.2675918862253184</v>
      </c>
      <c r="H52" s="5" t="s">
        <v>130</v>
      </c>
      <c r="P52" s="1" t="s">
        <v>129</v>
      </c>
      <c r="AA52" s="5" t="s">
        <v>72</v>
      </c>
    </row>
    <row r="53" spans="1:36" x14ac:dyDescent="0.3">
      <c r="A53">
        <v>52</v>
      </c>
      <c r="B53" s="7">
        <v>845.49321294317303</v>
      </c>
      <c r="C53" s="7">
        <f t="shared" si="1"/>
        <v>874.48447920217177</v>
      </c>
      <c r="D53" s="7">
        <f t="shared" si="4"/>
        <v>-28.991266258998735</v>
      </c>
      <c r="E53" s="7">
        <f t="shared" si="2"/>
        <v>-33.690944504828622</v>
      </c>
      <c r="F53" s="7">
        <f t="shared" si="3"/>
        <v>4.6996782458298867</v>
      </c>
      <c r="Q53" s="1" t="s">
        <v>158</v>
      </c>
      <c r="AA53" s="5" t="s">
        <v>73</v>
      </c>
    </row>
    <row r="54" spans="1:36" x14ac:dyDescent="0.3">
      <c r="A54">
        <v>53</v>
      </c>
      <c r="B54" s="7">
        <v>815.03145390943757</v>
      </c>
      <c r="C54" s="7">
        <f t="shared" si="1"/>
        <v>845.49321294317303</v>
      </c>
      <c r="D54" s="7">
        <f t="shared" si="4"/>
        <v>-30.461759033735461</v>
      </c>
      <c r="E54" s="7">
        <f t="shared" si="2"/>
        <v>-28.991266258998735</v>
      </c>
      <c r="F54" s="7">
        <f t="shared" si="3"/>
        <v>-1.4704927747367265</v>
      </c>
      <c r="H54" s="5" t="s">
        <v>70</v>
      </c>
      <c r="AA54" s="5"/>
    </row>
    <row r="55" spans="1:36" x14ac:dyDescent="0.3">
      <c r="A55">
        <v>54</v>
      </c>
      <c r="B55" s="7">
        <v>788.70372399836469</v>
      </c>
      <c r="C55" s="7">
        <f t="shared" si="1"/>
        <v>815.03145390943757</v>
      </c>
      <c r="D55" s="7">
        <f t="shared" si="4"/>
        <v>-26.327729911072879</v>
      </c>
      <c r="E55" s="7">
        <f t="shared" si="2"/>
        <v>-30.461759033735461</v>
      </c>
      <c r="F55" s="7">
        <f t="shared" si="3"/>
        <v>4.1340291226625823</v>
      </c>
      <c r="H55" s="5" t="s">
        <v>71</v>
      </c>
      <c r="Q55" s="1" t="s">
        <v>163</v>
      </c>
      <c r="AA55" s="5" t="s">
        <v>74</v>
      </c>
    </row>
    <row r="56" spans="1:36" x14ac:dyDescent="0.3">
      <c r="A56">
        <v>55</v>
      </c>
      <c r="B56" s="7">
        <v>760.58859198509242</v>
      </c>
      <c r="C56" s="7">
        <f t="shared" si="1"/>
        <v>788.70372399836469</v>
      </c>
      <c r="D56" s="7">
        <f t="shared" si="4"/>
        <v>-28.115132013272273</v>
      </c>
      <c r="E56" s="7">
        <f t="shared" si="2"/>
        <v>-26.327729911072879</v>
      </c>
      <c r="F56" s="7">
        <f t="shared" si="3"/>
        <v>-1.787402102199394</v>
      </c>
      <c r="H56" s="5" t="s">
        <v>146</v>
      </c>
      <c r="P56" s="1" t="s">
        <v>129</v>
      </c>
      <c r="Q56" s="1" t="s">
        <v>162</v>
      </c>
      <c r="AA56" s="5" t="s">
        <v>75</v>
      </c>
    </row>
    <row r="57" spans="1:36" x14ac:dyDescent="0.3">
      <c r="A57">
        <v>56</v>
      </c>
      <c r="B57" s="7">
        <v>729.61044885202523</v>
      </c>
      <c r="C57" s="7">
        <f t="shared" si="1"/>
        <v>760.58859198509242</v>
      </c>
      <c r="D57" s="7">
        <f t="shared" si="4"/>
        <v>-30.978143133067192</v>
      </c>
      <c r="E57" s="7">
        <f t="shared" si="2"/>
        <v>-28.115132013272273</v>
      </c>
      <c r="F57" s="7">
        <f t="shared" si="3"/>
        <v>-2.8630111197949191</v>
      </c>
      <c r="H57" s="5" t="s">
        <v>72</v>
      </c>
      <c r="Q57" s="1" t="s">
        <v>161</v>
      </c>
      <c r="AA57" s="5" t="s">
        <v>142</v>
      </c>
      <c r="AI57" s="1" t="s">
        <v>129</v>
      </c>
      <c r="AJ57" s="1" t="s">
        <v>173</v>
      </c>
    </row>
    <row r="58" spans="1:36" x14ac:dyDescent="0.3">
      <c r="A58">
        <v>57</v>
      </c>
      <c r="B58" s="7">
        <v>703.44198372970334</v>
      </c>
      <c r="C58" s="7">
        <f t="shared" si="1"/>
        <v>729.61044885202523</v>
      </c>
      <c r="D58" s="7">
        <f t="shared" si="4"/>
        <v>-26.168465122321891</v>
      </c>
      <c r="E58" s="7">
        <f t="shared" si="2"/>
        <v>-30.978143133067192</v>
      </c>
      <c r="F58" s="7">
        <f t="shared" si="3"/>
        <v>4.8096780107453014</v>
      </c>
      <c r="H58" s="5" t="s">
        <v>73</v>
      </c>
      <c r="Q58" s="1" t="s">
        <v>160</v>
      </c>
      <c r="AA58" s="5" t="s">
        <v>143</v>
      </c>
      <c r="AJ58" s="1" t="s">
        <v>154</v>
      </c>
    </row>
    <row r="59" spans="1:36" x14ac:dyDescent="0.3">
      <c r="A59">
        <v>58</v>
      </c>
      <c r="B59" s="7">
        <v>679.60588530399718</v>
      </c>
      <c r="C59" s="7">
        <f t="shared" si="1"/>
        <v>703.44198372970334</v>
      </c>
      <c r="D59" s="7">
        <f t="shared" si="4"/>
        <v>-23.836098425706155</v>
      </c>
      <c r="E59" s="7">
        <f t="shared" si="2"/>
        <v>-26.168465122321891</v>
      </c>
      <c r="F59" s="7">
        <f t="shared" si="3"/>
        <v>2.3323666966157361</v>
      </c>
      <c r="H59" s="5"/>
      <c r="Q59" s="1" t="s">
        <v>159</v>
      </c>
      <c r="AA59" s="5" t="s">
        <v>144</v>
      </c>
    </row>
    <row r="60" spans="1:36" x14ac:dyDescent="0.3">
      <c r="A60">
        <v>59</v>
      </c>
      <c r="B60" s="7">
        <v>656.298528873392</v>
      </c>
      <c r="C60" s="7">
        <f t="shared" si="1"/>
        <v>679.60588530399718</v>
      </c>
      <c r="D60" s="7">
        <f t="shared" si="4"/>
        <v>-23.307356430605182</v>
      </c>
      <c r="E60" s="7">
        <f t="shared" si="2"/>
        <v>-23.836098425706155</v>
      </c>
      <c r="F60" s="7">
        <f t="shared" si="3"/>
        <v>0.52874199510097242</v>
      </c>
      <c r="H60" s="5" t="s">
        <v>74</v>
      </c>
    </row>
    <row r="61" spans="1:36" x14ac:dyDescent="0.3">
      <c r="A61">
        <v>60</v>
      </c>
      <c r="B61" s="7">
        <v>628.82796008058745</v>
      </c>
      <c r="C61" s="7">
        <f t="shared" si="1"/>
        <v>656.298528873392</v>
      </c>
      <c r="D61" s="7">
        <f t="shared" si="4"/>
        <v>-27.470568792804556</v>
      </c>
      <c r="E61" s="7">
        <f t="shared" si="2"/>
        <v>-23.307356430605182</v>
      </c>
      <c r="F61" s="7">
        <f t="shared" si="3"/>
        <v>-4.1632123621993742</v>
      </c>
      <c r="H61" s="5" t="s">
        <v>75</v>
      </c>
      <c r="AA61" s="5" t="s">
        <v>76</v>
      </c>
    </row>
    <row r="62" spans="1:36" x14ac:dyDescent="0.3">
      <c r="A62">
        <v>61</v>
      </c>
      <c r="B62" s="7">
        <v>595.61969226652536</v>
      </c>
      <c r="C62" s="7">
        <f t="shared" si="1"/>
        <v>628.82796008058745</v>
      </c>
      <c r="D62" s="7">
        <f t="shared" si="4"/>
        <v>-33.208267814062083</v>
      </c>
      <c r="E62" s="7">
        <f t="shared" si="2"/>
        <v>-27.470568792804556</v>
      </c>
      <c r="F62" s="7">
        <f t="shared" si="3"/>
        <v>-5.7376990212575265</v>
      </c>
      <c r="H62" s="5" t="s">
        <v>126</v>
      </c>
      <c r="P62" s="1" t="s">
        <v>129</v>
      </c>
      <c r="Q62" s="1" t="s">
        <v>141</v>
      </c>
      <c r="AA62" s="5" t="s">
        <v>77</v>
      </c>
    </row>
    <row r="63" spans="1:36" x14ac:dyDescent="0.3">
      <c r="A63">
        <v>62</v>
      </c>
      <c r="B63" s="7">
        <v>572.27204745267056</v>
      </c>
      <c r="C63" s="7">
        <f t="shared" si="1"/>
        <v>595.61969226652536</v>
      </c>
      <c r="D63" s="7">
        <f t="shared" si="4"/>
        <v>-23.347644813854799</v>
      </c>
      <c r="E63" s="7">
        <f t="shared" si="2"/>
        <v>-33.208267814062083</v>
      </c>
      <c r="F63" s="7">
        <f t="shared" si="3"/>
        <v>9.8606230002072834</v>
      </c>
      <c r="H63" s="5" t="s">
        <v>127</v>
      </c>
      <c r="Q63" s="1" t="s">
        <v>155</v>
      </c>
      <c r="AA63" s="5" t="s">
        <v>149</v>
      </c>
      <c r="AI63" s="1" t="s">
        <v>129</v>
      </c>
      <c r="AJ63" s="1" t="s">
        <v>176</v>
      </c>
    </row>
    <row r="64" spans="1:36" x14ac:dyDescent="0.3">
      <c r="A64">
        <v>63</v>
      </c>
      <c r="B64" s="7">
        <v>547.11477003273444</v>
      </c>
      <c r="C64" s="7">
        <f t="shared" si="1"/>
        <v>572.27204745267056</v>
      </c>
      <c r="D64" s="7">
        <f t="shared" si="4"/>
        <v>-25.157277419936122</v>
      </c>
      <c r="E64" s="7">
        <f t="shared" si="2"/>
        <v>-23.347644813854799</v>
      </c>
      <c r="F64" s="7">
        <f t="shared" si="3"/>
        <v>-1.8096326060813226</v>
      </c>
      <c r="H64" s="5" t="s">
        <v>128</v>
      </c>
      <c r="AA64" s="5" t="s">
        <v>150</v>
      </c>
    </row>
    <row r="65" spans="1:27" x14ac:dyDescent="0.3">
      <c r="A65">
        <v>64</v>
      </c>
      <c r="B65" s="7">
        <v>533.40605501808636</v>
      </c>
      <c r="C65" s="7">
        <f t="shared" si="1"/>
        <v>547.11477003273444</v>
      </c>
      <c r="D65" s="7">
        <f t="shared" si="4"/>
        <v>-13.708715014648078</v>
      </c>
      <c r="E65" s="7">
        <f t="shared" si="2"/>
        <v>-25.157277419936122</v>
      </c>
      <c r="F65" s="7">
        <f t="shared" si="3"/>
        <v>11.448562405288044</v>
      </c>
      <c r="Q65" s="1" t="s">
        <v>156</v>
      </c>
      <c r="AA65" s="5" t="s">
        <v>151</v>
      </c>
    </row>
    <row r="66" spans="1:27" x14ac:dyDescent="0.3">
      <c r="A66">
        <v>65</v>
      </c>
      <c r="B66" s="7">
        <v>516.48216934298171</v>
      </c>
      <c r="C66" s="7">
        <f t="shared" si="1"/>
        <v>533.40605501808636</v>
      </c>
      <c r="D66" s="7">
        <f t="shared" si="4"/>
        <v>-16.923885675104657</v>
      </c>
      <c r="E66" s="7">
        <f t="shared" si="2"/>
        <v>-13.708715014648078</v>
      </c>
      <c r="F66" s="7">
        <f t="shared" si="3"/>
        <v>-3.2151706604565788</v>
      </c>
      <c r="H66" s="5" t="s">
        <v>76</v>
      </c>
      <c r="AA66" s="5" t="s">
        <v>152</v>
      </c>
    </row>
    <row r="67" spans="1:27" x14ac:dyDescent="0.3">
      <c r="A67">
        <v>66</v>
      </c>
      <c r="B67" s="7">
        <v>505.37612714649993</v>
      </c>
      <c r="C67" s="7">
        <f t="shared" si="1"/>
        <v>516.48216934298171</v>
      </c>
      <c r="D67" s="7">
        <f t="shared" ref="D67:D101" si="5">B67-B66</f>
        <v>-11.106042196481781</v>
      </c>
      <c r="E67" s="7">
        <f t="shared" si="2"/>
        <v>-16.923885675104657</v>
      </c>
      <c r="F67" s="7">
        <f t="shared" si="3"/>
        <v>5.8178434786228763</v>
      </c>
      <c r="H67" s="5" t="s">
        <v>77</v>
      </c>
    </row>
    <row r="68" spans="1:27" x14ac:dyDescent="0.3">
      <c r="A68">
        <v>67</v>
      </c>
      <c r="B68" s="7">
        <v>499.49867614020729</v>
      </c>
      <c r="C68" s="7">
        <f t="shared" ref="C68:C101" si="6">B67</f>
        <v>505.37612714649993</v>
      </c>
      <c r="D68" s="7">
        <f t="shared" si="5"/>
        <v>-5.8774510062926311</v>
      </c>
      <c r="E68" s="7">
        <f t="shared" si="2"/>
        <v>-11.106042196481781</v>
      </c>
      <c r="F68" s="7">
        <f t="shared" ref="F68:F101" si="7">D68-D67</f>
        <v>5.2285911901891495</v>
      </c>
      <c r="H68" s="5" t="s">
        <v>131</v>
      </c>
      <c r="P68" s="1" t="s">
        <v>129</v>
      </c>
      <c r="Q68" s="1" t="s">
        <v>164</v>
      </c>
    </row>
    <row r="69" spans="1:27" x14ac:dyDescent="0.3">
      <c r="A69">
        <v>68</v>
      </c>
      <c r="B69" s="7">
        <v>484.24478568989815</v>
      </c>
      <c r="C69" s="7">
        <f t="shared" si="6"/>
        <v>499.49867614020729</v>
      </c>
      <c r="D69" s="7">
        <f t="shared" si="5"/>
        <v>-15.253890450309143</v>
      </c>
      <c r="E69" s="7">
        <f t="shared" ref="E69:E101" si="8">D68</f>
        <v>-5.8774510062926311</v>
      </c>
      <c r="F69" s="7">
        <f t="shared" si="7"/>
        <v>-9.376439444016512</v>
      </c>
      <c r="H69" s="5" t="s">
        <v>132</v>
      </c>
    </row>
    <row r="70" spans="1:27" x14ac:dyDescent="0.3">
      <c r="A70">
        <v>69</v>
      </c>
      <c r="B70" s="7">
        <v>475.23033484073108</v>
      </c>
      <c r="C70" s="7">
        <f t="shared" si="6"/>
        <v>484.24478568989815</v>
      </c>
      <c r="D70" s="7">
        <f t="shared" si="5"/>
        <v>-9.0144508491670763</v>
      </c>
      <c r="E70" s="7">
        <f t="shared" si="8"/>
        <v>-15.253890450309143</v>
      </c>
      <c r="F70" s="7">
        <f t="shared" si="7"/>
        <v>6.2394396011420667</v>
      </c>
      <c r="H70" s="5" t="s">
        <v>133</v>
      </c>
      <c r="Q70" s="1" t="s">
        <v>165</v>
      </c>
    </row>
    <row r="71" spans="1:27" x14ac:dyDescent="0.3">
      <c r="A71">
        <v>70</v>
      </c>
      <c r="B71" s="7">
        <v>459.01973591690023</v>
      </c>
      <c r="C71" s="7">
        <f t="shared" si="6"/>
        <v>475.23033484073108</v>
      </c>
      <c r="D71" s="7">
        <f t="shared" si="5"/>
        <v>-16.210598923830844</v>
      </c>
      <c r="E71" s="7">
        <f t="shared" si="8"/>
        <v>-9.0144508491670763</v>
      </c>
      <c r="F71" s="7">
        <f t="shared" si="7"/>
        <v>-7.1961480746637676</v>
      </c>
      <c r="H71" s="5" t="s">
        <v>134</v>
      </c>
    </row>
    <row r="72" spans="1:27" x14ac:dyDescent="0.3">
      <c r="A72">
        <v>71</v>
      </c>
      <c r="B72" s="7">
        <v>432.61390258728562</v>
      </c>
      <c r="C72" s="7">
        <f t="shared" si="6"/>
        <v>459.01973591690023</v>
      </c>
      <c r="D72" s="7">
        <f t="shared" si="5"/>
        <v>-26.405833329614609</v>
      </c>
      <c r="E72" s="7">
        <f t="shared" si="8"/>
        <v>-16.210598923830844</v>
      </c>
      <c r="F72" s="7">
        <f t="shared" si="7"/>
        <v>-10.195234405783765</v>
      </c>
    </row>
    <row r="73" spans="1:27" x14ac:dyDescent="0.3">
      <c r="A73">
        <v>72</v>
      </c>
      <c r="B73" s="7">
        <v>409.24056698335863</v>
      </c>
      <c r="C73" s="7">
        <f t="shared" si="6"/>
        <v>432.61390258728562</v>
      </c>
      <c r="D73" s="7">
        <f t="shared" si="5"/>
        <v>-23.373335603926989</v>
      </c>
      <c r="E73" s="7">
        <f t="shared" si="8"/>
        <v>-26.405833329614609</v>
      </c>
      <c r="F73" s="7">
        <f t="shared" si="7"/>
        <v>3.0324977256876195</v>
      </c>
    </row>
    <row r="74" spans="1:27" x14ac:dyDescent="0.3">
      <c r="A74">
        <v>73</v>
      </c>
      <c r="B74" s="7">
        <v>389.82319409562217</v>
      </c>
      <c r="C74" s="7">
        <f t="shared" si="6"/>
        <v>409.24056698335863</v>
      </c>
      <c r="D74" s="7">
        <f t="shared" si="5"/>
        <v>-19.417372887736462</v>
      </c>
      <c r="E74" s="7">
        <f t="shared" si="8"/>
        <v>-23.373335603926989</v>
      </c>
      <c r="F74" s="7">
        <f t="shared" si="7"/>
        <v>3.9559627161905269</v>
      </c>
    </row>
    <row r="75" spans="1:27" x14ac:dyDescent="0.3">
      <c r="A75">
        <v>74</v>
      </c>
      <c r="B75" s="7">
        <v>359.79867762933657</v>
      </c>
      <c r="C75" s="7">
        <f t="shared" si="6"/>
        <v>389.82319409562217</v>
      </c>
      <c r="D75" s="7">
        <f t="shared" si="5"/>
        <v>-30.024516466285604</v>
      </c>
      <c r="E75" s="7">
        <f t="shared" si="8"/>
        <v>-19.417372887736462</v>
      </c>
      <c r="F75" s="7">
        <f t="shared" si="7"/>
        <v>-10.607143578549142</v>
      </c>
      <c r="H75" s="1"/>
    </row>
    <row r="76" spans="1:27" x14ac:dyDescent="0.3">
      <c r="A76">
        <v>75</v>
      </c>
      <c r="B76" s="7">
        <v>316.64773800757564</v>
      </c>
      <c r="C76" s="7">
        <f t="shared" si="6"/>
        <v>359.79867762933657</v>
      </c>
      <c r="D76" s="7">
        <f t="shared" si="5"/>
        <v>-43.150939621760926</v>
      </c>
      <c r="E76" s="7">
        <f t="shared" si="8"/>
        <v>-30.024516466285604</v>
      </c>
      <c r="F76" s="7">
        <f t="shared" si="7"/>
        <v>-13.126423155475322</v>
      </c>
    </row>
    <row r="77" spans="1:27" x14ac:dyDescent="0.3">
      <c r="A77">
        <v>76</v>
      </c>
      <c r="B77" s="7">
        <v>287.97273148316629</v>
      </c>
      <c r="C77" s="7">
        <f t="shared" si="6"/>
        <v>316.64773800757564</v>
      </c>
      <c r="D77" s="7">
        <f t="shared" si="5"/>
        <v>-28.675006524409355</v>
      </c>
      <c r="E77" s="7">
        <f t="shared" si="8"/>
        <v>-43.150939621760926</v>
      </c>
      <c r="F77" s="7">
        <f t="shared" si="7"/>
        <v>14.475933097351572</v>
      </c>
    </row>
    <row r="78" spans="1:27" x14ac:dyDescent="0.3">
      <c r="A78">
        <v>77</v>
      </c>
      <c r="B78" s="7">
        <v>284.62732208384449</v>
      </c>
      <c r="C78" s="7">
        <f t="shared" si="6"/>
        <v>287.97273148316629</v>
      </c>
      <c r="D78" s="7">
        <f t="shared" si="5"/>
        <v>-3.3454093993217953</v>
      </c>
      <c r="E78" s="7">
        <f t="shared" si="8"/>
        <v>-28.675006524409355</v>
      </c>
      <c r="F78" s="7">
        <f t="shared" si="7"/>
        <v>25.32959712508756</v>
      </c>
    </row>
    <row r="79" spans="1:27" x14ac:dyDescent="0.3">
      <c r="A79">
        <v>78</v>
      </c>
      <c r="B79" s="7">
        <v>309.62049630142286</v>
      </c>
      <c r="C79" s="7">
        <f t="shared" si="6"/>
        <v>284.62732208384449</v>
      </c>
      <c r="D79" s="7">
        <f t="shared" si="5"/>
        <v>24.993174217578371</v>
      </c>
      <c r="E79" s="7">
        <f t="shared" si="8"/>
        <v>-3.3454093993217953</v>
      </c>
      <c r="F79" s="7">
        <f t="shared" si="7"/>
        <v>28.338583616900166</v>
      </c>
    </row>
    <row r="80" spans="1:27" x14ac:dyDescent="0.3">
      <c r="A80">
        <v>79</v>
      </c>
      <c r="B80" s="7">
        <v>340.61427463635368</v>
      </c>
      <c r="C80" s="7">
        <f t="shared" si="6"/>
        <v>309.62049630142286</v>
      </c>
      <c r="D80" s="7">
        <f t="shared" si="5"/>
        <v>30.993778334930823</v>
      </c>
      <c r="E80" s="7">
        <f t="shared" si="8"/>
        <v>24.993174217578371</v>
      </c>
      <c r="F80" s="7">
        <f t="shared" si="7"/>
        <v>6.0006041173524522</v>
      </c>
    </row>
    <row r="81" spans="1:6" x14ac:dyDescent="0.3">
      <c r="A81">
        <v>80</v>
      </c>
      <c r="B81" s="7">
        <v>373.32189104986026</v>
      </c>
      <c r="C81" s="7">
        <f t="shared" si="6"/>
        <v>340.61427463635368</v>
      </c>
      <c r="D81" s="7">
        <f t="shared" si="5"/>
        <v>32.707616413506571</v>
      </c>
      <c r="E81" s="7">
        <f t="shared" si="8"/>
        <v>30.993778334930823</v>
      </c>
      <c r="F81" s="7">
        <f t="shared" si="7"/>
        <v>1.7138380785757477</v>
      </c>
    </row>
    <row r="82" spans="1:6" x14ac:dyDescent="0.3">
      <c r="A82">
        <v>81</v>
      </c>
      <c r="B82" s="7">
        <v>412.01647671511546</v>
      </c>
      <c r="C82" s="7">
        <f t="shared" si="6"/>
        <v>373.32189104986026</v>
      </c>
      <c r="D82" s="7">
        <f t="shared" si="5"/>
        <v>38.694585665255204</v>
      </c>
      <c r="E82" s="7">
        <f t="shared" si="8"/>
        <v>32.707616413506571</v>
      </c>
      <c r="F82" s="7">
        <f t="shared" si="7"/>
        <v>5.9869692517486328</v>
      </c>
    </row>
    <row r="83" spans="1:6" x14ac:dyDescent="0.3">
      <c r="A83">
        <v>82</v>
      </c>
      <c r="B83" s="7">
        <v>453.68542541472539</v>
      </c>
      <c r="C83" s="7">
        <f t="shared" si="6"/>
        <v>412.01647671511546</v>
      </c>
      <c r="D83" s="7">
        <f t="shared" si="5"/>
        <v>41.668948699609928</v>
      </c>
      <c r="E83" s="7">
        <f t="shared" si="8"/>
        <v>38.694585665255204</v>
      </c>
      <c r="F83" s="7">
        <f t="shared" si="7"/>
        <v>2.9743630343547238</v>
      </c>
    </row>
    <row r="84" spans="1:6" x14ac:dyDescent="0.3">
      <c r="A84">
        <v>83</v>
      </c>
      <c r="B84" s="7">
        <v>488.70575808348963</v>
      </c>
      <c r="C84" s="7">
        <f t="shared" si="6"/>
        <v>453.68542541472539</v>
      </c>
      <c r="D84" s="7">
        <f t="shared" si="5"/>
        <v>35.02033266876424</v>
      </c>
      <c r="E84" s="7">
        <f t="shared" si="8"/>
        <v>41.668948699609928</v>
      </c>
      <c r="F84" s="7">
        <f t="shared" si="7"/>
        <v>-6.6486160308456874</v>
      </c>
    </row>
    <row r="85" spans="1:6" x14ac:dyDescent="0.3">
      <c r="A85">
        <v>84</v>
      </c>
      <c r="B85" s="7">
        <v>536.41875453005537</v>
      </c>
      <c r="C85" s="7">
        <f t="shared" si="6"/>
        <v>488.70575808348963</v>
      </c>
      <c r="D85" s="7">
        <f t="shared" si="5"/>
        <v>47.712996446565739</v>
      </c>
      <c r="E85" s="7">
        <f t="shared" si="8"/>
        <v>35.02033266876424</v>
      </c>
      <c r="F85" s="7">
        <f t="shared" si="7"/>
        <v>12.692663777801499</v>
      </c>
    </row>
    <row r="86" spans="1:6" x14ac:dyDescent="0.3">
      <c r="A86">
        <v>85</v>
      </c>
      <c r="B86" s="7">
        <v>569.18989067013217</v>
      </c>
      <c r="C86" s="7">
        <f t="shared" si="6"/>
        <v>536.41875453005537</v>
      </c>
      <c r="D86" s="7">
        <f t="shared" si="5"/>
        <v>32.771136140076806</v>
      </c>
      <c r="E86" s="7">
        <f t="shared" si="8"/>
        <v>47.712996446565739</v>
      </c>
      <c r="F86" s="7">
        <f t="shared" si="7"/>
        <v>-14.941860306488934</v>
      </c>
    </row>
    <row r="87" spans="1:6" x14ac:dyDescent="0.3">
      <c r="A87">
        <v>86</v>
      </c>
      <c r="B87" s="7">
        <v>614.15095584578671</v>
      </c>
      <c r="C87" s="7">
        <f t="shared" si="6"/>
        <v>569.18989067013217</v>
      </c>
      <c r="D87" s="7">
        <f t="shared" si="5"/>
        <v>44.961065175654539</v>
      </c>
      <c r="E87" s="7">
        <f t="shared" si="8"/>
        <v>32.771136140076806</v>
      </c>
      <c r="F87" s="7">
        <f t="shared" si="7"/>
        <v>12.189929035577734</v>
      </c>
    </row>
    <row r="88" spans="1:6" x14ac:dyDescent="0.3">
      <c r="A88">
        <v>87</v>
      </c>
      <c r="B88" s="7">
        <v>661.28046718629889</v>
      </c>
      <c r="C88" s="7">
        <f t="shared" si="6"/>
        <v>614.15095584578671</v>
      </c>
      <c r="D88" s="7">
        <f t="shared" si="5"/>
        <v>47.129511340512181</v>
      </c>
      <c r="E88" s="7">
        <f t="shared" si="8"/>
        <v>44.961065175654539</v>
      </c>
      <c r="F88" s="7">
        <f t="shared" si="7"/>
        <v>2.1684461648576416</v>
      </c>
    </row>
    <row r="89" spans="1:6" x14ac:dyDescent="0.3">
      <c r="A89">
        <v>88</v>
      </c>
      <c r="B89" s="7">
        <v>689.49614105788305</v>
      </c>
      <c r="C89" s="7">
        <f t="shared" si="6"/>
        <v>661.28046718629889</v>
      </c>
      <c r="D89" s="7">
        <f t="shared" si="5"/>
        <v>28.215673871584158</v>
      </c>
      <c r="E89" s="7">
        <f t="shared" si="8"/>
        <v>47.129511340512181</v>
      </c>
      <c r="F89" s="7">
        <f t="shared" si="7"/>
        <v>-18.913837468928023</v>
      </c>
    </row>
    <row r="90" spans="1:6" x14ac:dyDescent="0.3">
      <c r="A90">
        <v>89</v>
      </c>
      <c r="B90" s="7">
        <v>715.82537708671157</v>
      </c>
      <c r="C90" s="7">
        <f t="shared" si="6"/>
        <v>689.49614105788305</v>
      </c>
      <c r="D90" s="7">
        <f t="shared" si="5"/>
        <v>26.329236028828518</v>
      </c>
      <c r="E90" s="7">
        <f t="shared" si="8"/>
        <v>28.215673871584158</v>
      </c>
      <c r="F90" s="7">
        <f t="shared" si="7"/>
        <v>-1.8864378427556403</v>
      </c>
    </row>
    <row r="91" spans="1:6" x14ac:dyDescent="0.3">
      <c r="A91">
        <v>90</v>
      </c>
      <c r="B91" s="7">
        <v>752.27345472965976</v>
      </c>
      <c r="C91" s="7">
        <f t="shared" si="6"/>
        <v>715.82537708671157</v>
      </c>
      <c r="D91" s="7">
        <f t="shared" si="5"/>
        <v>36.448077642948192</v>
      </c>
      <c r="E91" s="7">
        <f t="shared" si="8"/>
        <v>26.329236028828518</v>
      </c>
      <c r="F91" s="7">
        <f t="shared" si="7"/>
        <v>10.118841614119674</v>
      </c>
    </row>
    <row r="92" spans="1:6" x14ac:dyDescent="0.3">
      <c r="A92">
        <v>91</v>
      </c>
      <c r="B92" s="7">
        <v>784.59873436769453</v>
      </c>
      <c r="C92" s="7">
        <f t="shared" si="6"/>
        <v>752.27345472965976</v>
      </c>
      <c r="D92" s="7">
        <f t="shared" si="5"/>
        <v>32.325279638034772</v>
      </c>
      <c r="E92" s="7">
        <f t="shared" si="8"/>
        <v>36.448077642948192</v>
      </c>
      <c r="F92" s="7">
        <f t="shared" si="7"/>
        <v>-4.1227980049134203</v>
      </c>
    </row>
    <row r="93" spans="1:6" x14ac:dyDescent="0.3">
      <c r="A93">
        <v>92</v>
      </c>
      <c r="B93" s="7">
        <v>818.21946966223049</v>
      </c>
      <c r="C93" s="7">
        <f t="shared" si="6"/>
        <v>784.59873436769453</v>
      </c>
      <c r="D93" s="7">
        <f t="shared" si="5"/>
        <v>33.620735294535962</v>
      </c>
      <c r="E93" s="7">
        <f t="shared" si="8"/>
        <v>32.325279638034772</v>
      </c>
      <c r="F93" s="7">
        <f t="shared" si="7"/>
        <v>1.2954556565011899</v>
      </c>
    </row>
    <row r="94" spans="1:6" x14ac:dyDescent="0.3">
      <c r="A94">
        <v>93</v>
      </c>
      <c r="B94" s="7">
        <v>840.39809503709921</v>
      </c>
      <c r="C94" s="7">
        <f t="shared" si="6"/>
        <v>818.21946966223049</v>
      </c>
      <c r="D94" s="7">
        <f t="shared" si="5"/>
        <v>22.178625374868716</v>
      </c>
      <c r="E94" s="7">
        <f t="shared" si="8"/>
        <v>33.620735294535962</v>
      </c>
      <c r="F94" s="7">
        <f t="shared" si="7"/>
        <v>-11.442109919667246</v>
      </c>
    </row>
    <row r="95" spans="1:6" x14ac:dyDescent="0.3">
      <c r="A95">
        <v>94</v>
      </c>
      <c r="B95" s="7">
        <v>852.13184123377903</v>
      </c>
      <c r="C95" s="7">
        <f t="shared" si="6"/>
        <v>840.39809503709921</v>
      </c>
      <c r="D95" s="7">
        <f t="shared" si="5"/>
        <v>11.733746196679817</v>
      </c>
      <c r="E95" s="7">
        <f t="shared" si="8"/>
        <v>22.178625374868716</v>
      </c>
      <c r="F95" s="7">
        <f t="shared" si="7"/>
        <v>-10.444879178188899</v>
      </c>
    </row>
    <row r="96" spans="1:6" x14ac:dyDescent="0.3">
      <c r="A96">
        <v>95</v>
      </c>
      <c r="B96" s="7">
        <v>857.65697204777825</v>
      </c>
      <c r="C96" s="7">
        <f t="shared" si="6"/>
        <v>852.13184123377903</v>
      </c>
      <c r="D96" s="7">
        <f t="shared" si="5"/>
        <v>5.5251308139992261</v>
      </c>
      <c r="E96" s="7">
        <f t="shared" si="8"/>
        <v>11.733746196679817</v>
      </c>
      <c r="F96" s="7">
        <f t="shared" si="7"/>
        <v>-6.2086153826805912</v>
      </c>
    </row>
    <row r="97" spans="1:6" x14ac:dyDescent="0.3">
      <c r="A97">
        <v>96</v>
      </c>
      <c r="B97" s="7">
        <v>852.38954319466507</v>
      </c>
      <c r="C97" s="7">
        <f t="shared" si="6"/>
        <v>857.65697204777825</v>
      </c>
      <c r="D97" s="7">
        <f t="shared" si="5"/>
        <v>-5.2674288531131879</v>
      </c>
      <c r="E97" s="7">
        <f t="shared" si="8"/>
        <v>5.5251308139992261</v>
      </c>
      <c r="F97" s="7">
        <f t="shared" si="7"/>
        <v>-10.792559667112414</v>
      </c>
    </row>
    <row r="98" spans="1:6" x14ac:dyDescent="0.3">
      <c r="A98">
        <v>97</v>
      </c>
      <c r="B98" s="7">
        <v>868.27015035117302</v>
      </c>
      <c r="C98" s="7">
        <f t="shared" si="6"/>
        <v>852.38954319466507</v>
      </c>
      <c r="D98" s="7">
        <f t="shared" si="5"/>
        <v>15.880607156507949</v>
      </c>
      <c r="E98" s="7">
        <f t="shared" si="8"/>
        <v>-5.2674288531131879</v>
      </c>
      <c r="F98" s="7">
        <f t="shared" si="7"/>
        <v>21.148036009621137</v>
      </c>
    </row>
    <row r="99" spans="1:6" x14ac:dyDescent="0.3">
      <c r="A99">
        <v>98</v>
      </c>
      <c r="B99" s="7">
        <v>897.55224167897063</v>
      </c>
      <c r="C99" s="7">
        <f t="shared" si="6"/>
        <v>868.27015035117302</v>
      </c>
      <c r="D99" s="7">
        <f t="shared" si="5"/>
        <v>29.282091327797616</v>
      </c>
      <c r="E99" s="7">
        <f t="shared" si="8"/>
        <v>15.880607156507949</v>
      </c>
      <c r="F99" s="7">
        <f t="shared" si="7"/>
        <v>13.401484171289667</v>
      </c>
    </row>
    <row r="100" spans="1:6" x14ac:dyDescent="0.3">
      <c r="A100">
        <v>99</v>
      </c>
      <c r="B100" s="7">
        <v>925.01801440664713</v>
      </c>
      <c r="C100" s="7">
        <f t="shared" si="6"/>
        <v>897.55224167897063</v>
      </c>
      <c r="D100" s="7">
        <f t="shared" si="5"/>
        <v>27.465772727676494</v>
      </c>
      <c r="E100" s="7">
        <f t="shared" si="8"/>
        <v>29.282091327797616</v>
      </c>
      <c r="F100" s="7">
        <f t="shared" si="7"/>
        <v>-1.8163186001211216</v>
      </c>
    </row>
    <row r="101" spans="1:6" x14ac:dyDescent="0.3">
      <c r="A101">
        <v>100</v>
      </c>
      <c r="B101" s="7">
        <v>977.26174785814806</v>
      </c>
      <c r="C101" s="7">
        <f t="shared" si="6"/>
        <v>925.01801440664713</v>
      </c>
      <c r="D101" s="7">
        <f t="shared" si="5"/>
        <v>52.24373345150093</v>
      </c>
      <c r="E101" s="7">
        <f t="shared" si="8"/>
        <v>27.465772727676494</v>
      </c>
      <c r="F101" s="7">
        <f t="shared" si="7"/>
        <v>24.777960723824435</v>
      </c>
    </row>
    <row r="102" spans="1:6" x14ac:dyDescent="0.3">
      <c r="B102" s="7">
        <f>AVERAGE(B2:B101)</f>
        <v>651.57352959701018</v>
      </c>
      <c r="D102" s="7">
        <f>AVERAGE(D3:D101)</f>
        <v>8.7099119681690045</v>
      </c>
      <c r="E102" s="1"/>
      <c r="F102" s="8">
        <f>AVERAGE(F4:F101)</f>
        <v>0.24136818120285924</v>
      </c>
    </row>
    <row r="103" spans="1:6" x14ac:dyDescent="0.3">
      <c r="B103">
        <f>STDEV(B2:B101)</f>
        <v>269.2117021689574</v>
      </c>
      <c r="D103" s="7">
        <f>D102+B101</f>
        <v>985.97165982631702</v>
      </c>
      <c r="E103" s="8">
        <f>F102+2*B101-B100</f>
        <v>1029.7468494908519</v>
      </c>
      <c r="F103" s="1">
        <f>STDEV(F4:F101)</f>
        <v>10.306401494249352</v>
      </c>
    </row>
    <row r="104" spans="1:6" x14ac:dyDescent="0.3">
      <c r="D104">
        <f>STDEV(D3:D101)</f>
        <v>26.264927263428387</v>
      </c>
    </row>
  </sheetData>
  <pageMargins left="0.7" right="0.7" top="0.75" bottom="0.75" header="0.3" footer="0.3"/>
  <pageSetup orientation="portrait" verticalDpi="0" r:id="rId1"/>
  <ignoredErrors>
    <ignoredError sqref="D4:D1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6640625" defaultRowHeight="14.4" x14ac:dyDescent="0.3"/>
  <cols>
    <col min="1" max="1" width="30.6640625" style="3"/>
    <col min="2" max="16384" width="30.6640625" style="2"/>
  </cols>
  <sheetData>
    <row r="1" spans="1:20" x14ac:dyDescent="0.3">
      <c r="A1" s="3" t="s">
        <v>12</v>
      </c>
      <c r="B1" s="2" t="s">
        <v>2</v>
      </c>
      <c r="C1" s="2" t="s">
        <v>3</v>
      </c>
      <c r="D1" s="2">
        <v>6</v>
      </c>
      <c r="E1" s="2" t="s">
        <v>4</v>
      </c>
      <c r="F1" s="2">
        <v>1</v>
      </c>
      <c r="G1" s="2" t="s">
        <v>5</v>
      </c>
      <c r="H1" s="2">
        <v>2</v>
      </c>
      <c r="I1" s="2" t="s">
        <v>6</v>
      </c>
      <c r="J1" s="2">
        <v>1</v>
      </c>
      <c r="K1" s="2" t="s">
        <v>7</v>
      </c>
      <c r="L1" s="2">
        <v>0</v>
      </c>
      <c r="M1" s="2" t="s">
        <v>8</v>
      </c>
      <c r="N1" s="2">
        <v>0</v>
      </c>
      <c r="O1" s="2" t="s">
        <v>9</v>
      </c>
      <c r="P1" s="2">
        <v>1</v>
      </c>
      <c r="Q1" s="2" t="s">
        <v>10</v>
      </c>
      <c r="R1" s="2">
        <v>0</v>
      </c>
      <c r="S1" s="2" t="s">
        <v>11</v>
      </c>
      <c r="T1" s="2">
        <v>0</v>
      </c>
    </row>
    <row r="2" spans="1:20" x14ac:dyDescent="0.3">
      <c r="A2" s="3" t="s">
        <v>13</v>
      </c>
      <c r="B2" s="2" t="s">
        <v>14</v>
      </c>
    </row>
    <row r="3" spans="1:20" x14ac:dyDescent="0.3">
      <c r="A3" s="3" t="s">
        <v>15</v>
      </c>
      <c r="B3" s="2" t="b">
        <f>IF(B10&gt;256,"TripUpST110AndEarlier",FALSE)</f>
        <v>0</v>
      </c>
    </row>
    <row r="4" spans="1:20" x14ac:dyDescent="0.3">
      <c r="A4" s="3" t="s">
        <v>16</v>
      </c>
      <c r="B4" s="2" t="s">
        <v>17</v>
      </c>
    </row>
    <row r="5" spans="1:20" x14ac:dyDescent="0.3">
      <c r="A5" s="3" t="s">
        <v>18</v>
      </c>
      <c r="B5" s="2" t="b">
        <v>1</v>
      </c>
    </row>
    <row r="6" spans="1:20" x14ac:dyDescent="0.3">
      <c r="A6" s="3" t="s">
        <v>19</v>
      </c>
      <c r="B6" s="2" t="b">
        <v>1</v>
      </c>
    </row>
    <row r="7" spans="1:20" x14ac:dyDescent="0.3">
      <c r="A7" s="3" t="s">
        <v>20</v>
      </c>
      <c r="B7" s="2" t="e">
        <f>#REF!</f>
        <v>#REF!</v>
      </c>
    </row>
    <row r="8" spans="1:20" x14ac:dyDescent="0.3">
      <c r="A8" s="3" t="s">
        <v>21</v>
      </c>
      <c r="B8" s="2">
        <v>1</v>
      </c>
    </row>
    <row r="9" spans="1:20" x14ac:dyDescent="0.3">
      <c r="A9" s="3" t="s">
        <v>22</v>
      </c>
      <c r="B9" s="4">
        <f>1</f>
        <v>1</v>
      </c>
    </row>
    <row r="10" spans="1:20" x14ac:dyDescent="0.3">
      <c r="A10" s="3" t="s">
        <v>23</v>
      </c>
      <c r="B10" s="2">
        <v>3</v>
      </c>
    </row>
    <row r="12" spans="1:20" x14ac:dyDescent="0.3">
      <c r="A12" s="3" t="s">
        <v>24</v>
      </c>
      <c r="B12" s="2" t="s">
        <v>25</v>
      </c>
      <c r="C12" s="2" t="s">
        <v>26</v>
      </c>
      <c r="D12" s="2" t="s">
        <v>27</v>
      </c>
      <c r="E12" s="2" t="b">
        <v>1</v>
      </c>
      <c r="F12" s="2">
        <v>0</v>
      </c>
      <c r="G12" s="2">
        <v>4</v>
      </c>
    </row>
    <row r="13" spans="1:20" x14ac:dyDescent="0.3">
      <c r="A13" s="3" t="s">
        <v>28</v>
      </c>
      <c r="B13" s="2" t="e">
        <f>#REF!</f>
        <v>#REF!</v>
      </c>
    </row>
    <row r="14" spans="1:20" x14ac:dyDescent="0.3">
      <c r="A14" s="3" t="s">
        <v>29</v>
      </c>
    </row>
    <row r="15" spans="1:20" x14ac:dyDescent="0.3">
      <c r="A15" s="3" t="s">
        <v>30</v>
      </c>
      <c r="B15" s="2" t="s">
        <v>31</v>
      </c>
      <c r="C15" s="2" t="s">
        <v>32</v>
      </c>
      <c r="D15" s="2" t="s">
        <v>33</v>
      </c>
      <c r="E15" s="2" t="b">
        <v>1</v>
      </c>
      <c r="F15" s="2">
        <v>0</v>
      </c>
      <c r="G15" s="2">
        <v>4</v>
      </c>
    </row>
    <row r="16" spans="1:20" x14ac:dyDescent="0.3">
      <c r="A16" s="3" t="s">
        <v>34</v>
      </c>
      <c r="B16" s="2" t="e">
        <f>#REF!</f>
        <v>#REF!</v>
      </c>
    </row>
    <row r="17" spans="1:7" x14ac:dyDescent="0.3">
      <c r="A17" s="3" t="s">
        <v>35</v>
      </c>
    </row>
    <row r="18" spans="1:7" x14ac:dyDescent="0.3">
      <c r="A18" s="3" t="s">
        <v>36</v>
      </c>
      <c r="B18" s="2" t="s">
        <v>37</v>
      </c>
      <c r="C18" s="2" t="s">
        <v>38</v>
      </c>
      <c r="D18" s="2" t="s">
        <v>39</v>
      </c>
      <c r="E18" s="2" t="b">
        <v>1</v>
      </c>
      <c r="F18" s="2">
        <v>0</v>
      </c>
      <c r="G18" s="2">
        <v>4</v>
      </c>
    </row>
    <row r="19" spans="1:7" x14ac:dyDescent="0.3">
      <c r="A19" s="3" t="s">
        <v>40</v>
      </c>
      <c r="B19" s="2" t="e">
        <f>#REF!</f>
        <v>#REF!</v>
      </c>
    </row>
    <row r="20" spans="1:7" x14ac:dyDescent="0.3">
      <c r="A20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Oil Production</vt:lpstr>
      <vt:lpstr>_STDS_DG23DB0F50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2014-04-27T05:22:10Z</dcterms:created>
  <dcterms:modified xsi:type="dcterms:W3CDTF">2020-05-14T19:24:31Z</dcterms:modified>
</cp:coreProperties>
</file>