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sus\Desktop\Project\EmotionClassification\dataset2_trac2\"/>
    </mc:Choice>
  </mc:AlternateContent>
  <xr:revisionPtr revIDLastSave="0" documentId="8_{6EA19E5F-8692-4123-BDBE-9035C2C5D332}" xr6:coauthVersionLast="46" xr6:coauthVersionMax="46" xr10:uidLastSave="{00000000-0000-0000-0000-000000000000}"/>
  <bookViews>
    <workbookView xWindow="-108" yWindow="-108" windowWidth="23256" windowHeight="12576" xr2:uid="{00000000-000D-0000-FFFF-FFFF00000000}"/>
  </bookViews>
  <sheets>
    <sheet name="trac2_hin_trai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985" i="1" l="1"/>
  <c r="B3984" i="1"/>
  <c r="B3983" i="1"/>
  <c r="B3982" i="1"/>
  <c r="B3981" i="1"/>
  <c r="B3980" i="1"/>
  <c r="B3979" i="1"/>
  <c r="B3978" i="1"/>
  <c r="B3977" i="1"/>
  <c r="B3976" i="1"/>
  <c r="B3975" i="1"/>
  <c r="B3974" i="1"/>
  <c r="B3973" i="1"/>
  <c r="B3972" i="1"/>
  <c r="B3971" i="1"/>
  <c r="B3970" i="1"/>
  <c r="B3969" i="1"/>
  <c r="B3968" i="1"/>
  <c r="B3967" i="1"/>
  <c r="B3966" i="1"/>
  <c r="B3965" i="1"/>
  <c r="B3964" i="1"/>
  <c r="B3963" i="1"/>
  <c r="B3962" i="1"/>
  <c r="B3961" i="1"/>
  <c r="B3960" i="1"/>
  <c r="B3959" i="1"/>
  <c r="B3958" i="1"/>
  <c r="B3957" i="1"/>
  <c r="B3956" i="1"/>
  <c r="B3955" i="1"/>
  <c r="B3954" i="1"/>
  <c r="B3953" i="1"/>
  <c r="B3952" i="1"/>
  <c r="B3951" i="1"/>
  <c r="B3950" i="1"/>
  <c r="B3949" i="1"/>
  <c r="B3948" i="1"/>
  <c r="B3947" i="1"/>
  <c r="B3946" i="1"/>
  <c r="B3945" i="1"/>
  <c r="B3944" i="1"/>
  <c r="B3943" i="1"/>
  <c r="B3942" i="1"/>
  <c r="B3941" i="1"/>
  <c r="B3940" i="1"/>
  <c r="B3939" i="1"/>
  <c r="B3938" i="1"/>
  <c r="B3937" i="1"/>
  <c r="B3936" i="1"/>
  <c r="B3935" i="1"/>
  <c r="B3934" i="1"/>
  <c r="B3933" i="1"/>
  <c r="B3932" i="1"/>
  <c r="B3931" i="1"/>
  <c r="B3930" i="1"/>
  <c r="B3929" i="1"/>
  <c r="B3928" i="1"/>
  <c r="B3927" i="1"/>
  <c r="B3926" i="1"/>
  <c r="B3925" i="1"/>
  <c r="B3924" i="1"/>
  <c r="B3923" i="1"/>
  <c r="B3922" i="1"/>
  <c r="B3921" i="1"/>
  <c r="B3920" i="1"/>
  <c r="B3919" i="1"/>
  <c r="B3918" i="1"/>
  <c r="B3917" i="1"/>
  <c r="B3916" i="1"/>
  <c r="B3915" i="1"/>
  <c r="B3914" i="1"/>
  <c r="B3913" i="1"/>
  <c r="B3912" i="1"/>
  <c r="B3911" i="1"/>
  <c r="B3910" i="1"/>
  <c r="B3909" i="1"/>
  <c r="B3908" i="1"/>
  <c r="B3907" i="1"/>
  <c r="B3906" i="1"/>
  <c r="B3905" i="1"/>
  <c r="B3904" i="1"/>
  <c r="B3903" i="1"/>
  <c r="B3902" i="1"/>
  <c r="B3901" i="1"/>
  <c r="B3900" i="1"/>
  <c r="B3899" i="1"/>
  <c r="B3898" i="1"/>
  <c r="B3897" i="1"/>
  <c r="B3896" i="1"/>
  <c r="B3895" i="1"/>
  <c r="B3894" i="1"/>
  <c r="B3893" i="1"/>
  <c r="B3892" i="1"/>
  <c r="B3891" i="1"/>
  <c r="B3890" i="1"/>
  <c r="B3889" i="1"/>
  <c r="B3888" i="1"/>
  <c r="B3887" i="1"/>
  <c r="B3886" i="1"/>
  <c r="B3885" i="1"/>
  <c r="B3884" i="1"/>
  <c r="B3883" i="1"/>
  <c r="B3882" i="1"/>
  <c r="B3881" i="1"/>
  <c r="B3880" i="1"/>
  <c r="B3879" i="1"/>
  <c r="B3878" i="1"/>
  <c r="B3877" i="1"/>
  <c r="B3876" i="1"/>
  <c r="B3875" i="1"/>
  <c r="B3874" i="1"/>
  <c r="B3873" i="1"/>
  <c r="B3872" i="1"/>
  <c r="B3871" i="1"/>
  <c r="B3870" i="1"/>
  <c r="B3869" i="1"/>
  <c r="B3868" i="1"/>
  <c r="B3867" i="1"/>
  <c r="B3866" i="1"/>
  <c r="B3865" i="1"/>
  <c r="B3864" i="1"/>
  <c r="B3863" i="1"/>
  <c r="B3862" i="1"/>
  <c r="B3861" i="1"/>
  <c r="B3860" i="1"/>
  <c r="B3859" i="1"/>
  <c r="B3858" i="1"/>
  <c r="B3857" i="1"/>
  <c r="B3856" i="1"/>
  <c r="B3855" i="1"/>
  <c r="B3854" i="1"/>
  <c r="B3853" i="1"/>
  <c r="B3852" i="1"/>
  <c r="B3851" i="1"/>
  <c r="B3850" i="1"/>
  <c r="B3849" i="1"/>
  <c r="B3848" i="1"/>
  <c r="B3847" i="1"/>
  <c r="B3846" i="1"/>
  <c r="B3845" i="1"/>
  <c r="B3844" i="1"/>
  <c r="B3843" i="1"/>
  <c r="B3842" i="1"/>
  <c r="B3841" i="1"/>
  <c r="B3840" i="1"/>
  <c r="B3839" i="1"/>
  <c r="B3838" i="1"/>
  <c r="B3837" i="1"/>
  <c r="B3836" i="1"/>
  <c r="B3835" i="1"/>
  <c r="B3834" i="1"/>
  <c r="B3833" i="1"/>
  <c r="B3832" i="1"/>
  <c r="B3831" i="1"/>
  <c r="B3830" i="1"/>
  <c r="B3829" i="1"/>
  <c r="B3828" i="1"/>
  <c r="B3827" i="1"/>
  <c r="B3826" i="1"/>
  <c r="B3825" i="1"/>
  <c r="B3824" i="1"/>
  <c r="B3823" i="1"/>
  <c r="B3822" i="1"/>
  <c r="B3821" i="1"/>
  <c r="B3820" i="1"/>
  <c r="B3819" i="1"/>
  <c r="B3818" i="1"/>
  <c r="B3817" i="1"/>
  <c r="B3816" i="1"/>
  <c r="B3815" i="1"/>
  <c r="B3814" i="1"/>
  <c r="B3813" i="1"/>
  <c r="B3812" i="1"/>
  <c r="B3811" i="1"/>
  <c r="B3810" i="1"/>
  <c r="B3809" i="1"/>
  <c r="B3808" i="1"/>
  <c r="B3807" i="1"/>
  <c r="B3806" i="1"/>
  <c r="B3805" i="1"/>
  <c r="B3804" i="1"/>
  <c r="B3803" i="1"/>
  <c r="B3802" i="1"/>
  <c r="B3801" i="1"/>
  <c r="B3800" i="1"/>
  <c r="B3799" i="1"/>
  <c r="B3798" i="1"/>
  <c r="B3797" i="1"/>
  <c r="B3796" i="1"/>
  <c r="B3795" i="1"/>
  <c r="B3794" i="1"/>
  <c r="B3793" i="1"/>
  <c r="B3792" i="1"/>
  <c r="B3791" i="1"/>
  <c r="B3790" i="1"/>
  <c r="B3789" i="1"/>
  <c r="B3788" i="1"/>
  <c r="B3787" i="1"/>
  <c r="B3786" i="1"/>
  <c r="B3785" i="1"/>
  <c r="B3784" i="1"/>
  <c r="B3783" i="1"/>
  <c r="B3782" i="1"/>
  <c r="B3781" i="1"/>
  <c r="B3780" i="1"/>
  <c r="B3779" i="1"/>
  <c r="B3778" i="1"/>
  <c r="B3777" i="1"/>
  <c r="B3776" i="1"/>
  <c r="B3775" i="1"/>
  <c r="B3774" i="1"/>
  <c r="B3773" i="1"/>
  <c r="B3772" i="1"/>
  <c r="B3771" i="1"/>
  <c r="B3770" i="1"/>
  <c r="B3769" i="1"/>
  <c r="B3768" i="1"/>
  <c r="B3767" i="1"/>
  <c r="B3766" i="1"/>
  <c r="B3765" i="1"/>
  <c r="B3764" i="1"/>
  <c r="B3763" i="1"/>
  <c r="B3762" i="1"/>
  <c r="B3761" i="1"/>
  <c r="B3760" i="1"/>
  <c r="B3759" i="1"/>
  <c r="B3758" i="1"/>
  <c r="B3757" i="1"/>
  <c r="B3756" i="1"/>
  <c r="B3755" i="1"/>
  <c r="B3754" i="1"/>
  <c r="B3753" i="1"/>
  <c r="B3752" i="1"/>
  <c r="B3751" i="1"/>
  <c r="B3750" i="1"/>
  <c r="B3749" i="1"/>
  <c r="B3748" i="1"/>
  <c r="B3747" i="1"/>
  <c r="B3746" i="1"/>
  <c r="B3745" i="1"/>
  <c r="B3744" i="1"/>
  <c r="B3743" i="1"/>
  <c r="B3742" i="1"/>
  <c r="B3741" i="1"/>
  <c r="B3740" i="1"/>
  <c r="B3739" i="1"/>
  <c r="B3738" i="1"/>
  <c r="B3737" i="1"/>
  <c r="B3736" i="1"/>
  <c r="B3735" i="1"/>
  <c r="B3734" i="1"/>
  <c r="B3733" i="1"/>
  <c r="B3732" i="1"/>
  <c r="B3731" i="1"/>
  <c r="B3730" i="1"/>
  <c r="B3729" i="1"/>
  <c r="B3728" i="1"/>
  <c r="B3727" i="1"/>
  <c r="B3726" i="1"/>
  <c r="B3725" i="1"/>
  <c r="B3724" i="1"/>
  <c r="B3723" i="1"/>
  <c r="B3722" i="1"/>
  <c r="B3721" i="1"/>
  <c r="B3720" i="1"/>
  <c r="B3719" i="1"/>
  <c r="B3718" i="1"/>
  <c r="B3717" i="1"/>
  <c r="B3716" i="1"/>
  <c r="B3715" i="1"/>
  <c r="B3714" i="1"/>
  <c r="B3713" i="1"/>
  <c r="B3712" i="1"/>
  <c r="B3711" i="1"/>
  <c r="B3710" i="1"/>
  <c r="B3709" i="1"/>
  <c r="B3708" i="1"/>
  <c r="B3707" i="1"/>
  <c r="B3706" i="1"/>
  <c r="B3705" i="1"/>
  <c r="B3704" i="1"/>
  <c r="B3703" i="1"/>
  <c r="B3702" i="1"/>
  <c r="B3701" i="1"/>
  <c r="B3700" i="1"/>
  <c r="B3699" i="1"/>
  <c r="B3698" i="1"/>
  <c r="B3697" i="1"/>
  <c r="B3696" i="1"/>
  <c r="B3695" i="1"/>
  <c r="B3694" i="1"/>
  <c r="B3693" i="1"/>
  <c r="B3692" i="1"/>
  <c r="B3691" i="1"/>
  <c r="B3690" i="1"/>
  <c r="B3689" i="1"/>
  <c r="B3688" i="1"/>
  <c r="B3687" i="1"/>
  <c r="B3686" i="1"/>
  <c r="B3685" i="1"/>
  <c r="B3684" i="1"/>
  <c r="B3683" i="1"/>
  <c r="B3682" i="1"/>
  <c r="B3681" i="1"/>
  <c r="B3680" i="1"/>
  <c r="B3679" i="1"/>
  <c r="B3678" i="1"/>
  <c r="B3677" i="1"/>
  <c r="B3676" i="1"/>
  <c r="B3675" i="1"/>
  <c r="B3674" i="1"/>
  <c r="B3673" i="1"/>
  <c r="B3672" i="1"/>
  <c r="B3671" i="1"/>
  <c r="B3670" i="1"/>
  <c r="B3669" i="1"/>
  <c r="B3668" i="1"/>
  <c r="B3667" i="1"/>
  <c r="B3666" i="1"/>
  <c r="B3665" i="1"/>
  <c r="B3664" i="1"/>
  <c r="B3663" i="1"/>
  <c r="B3662" i="1"/>
  <c r="B3661" i="1"/>
  <c r="B3660" i="1"/>
  <c r="B3659" i="1"/>
  <c r="B3658" i="1"/>
  <c r="B3657" i="1"/>
  <c r="B3656" i="1"/>
  <c r="B3655" i="1"/>
  <c r="B3654" i="1"/>
  <c r="B3653" i="1"/>
  <c r="B3652" i="1"/>
  <c r="B3651" i="1"/>
  <c r="B3650" i="1"/>
  <c r="B3649" i="1"/>
  <c r="B3648" i="1"/>
  <c r="B3647" i="1"/>
  <c r="B3646" i="1"/>
  <c r="B3645" i="1"/>
  <c r="B3644" i="1"/>
  <c r="B3643" i="1"/>
  <c r="B3642" i="1"/>
  <c r="B3641" i="1"/>
  <c r="B3640" i="1"/>
  <c r="B3639" i="1"/>
  <c r="B3638" i="1"/>
  <c r="B3637" i="1"/>
  <c r="B3636" i="1"/>
  <c r="B3635" i="1"/>
  <c r="B3634" i="1"/>
  <c r="B3633" i="1"/>
  <c r="B3632" i="1"/>
  <c r="B3631" i="1"/>
  <c r="B3630" i="1"/>
  <c r="B3629" i="1"/>
  <c r="B3628" i="1"/>
  <c r="B3627" i="1"/>
  <c r="B3626" i="1"/>
  <c r="B3625" i="1"/>
  <c r="B3624" i="1"/>
  <c r="B3623" i="1"/>
  <c r="B3622" i="1"/>
  <c r="B3621" i="1"/>
  <c r="B3620" i="1"/>
  <c r="B3619" i="1"/>
  <c r="B3618" i="1"/>
  <c r="B3617" i="1"/>
  <c r="B3616" i="1"/>
  <c r="B3615" i="1"/>
  <c r="B3614" i="1"/>
  <c r="B3613" i="1"/>
  <c r="B3612" i="1"/>
  <c r="B3611" i="1"/>
  <c r="B3610" i="1"/>
  <c r="B3609" i="1"/>
  <c r="B3608" i="1"/>
  <c r="B3607" i="1"/>
  <c r="B3606" i="1"/>
  <c r="B3605" i="1"/>
  <c r="B3604" i="1"/>
  <c r="B3603" i="1"/>
  <c r="B3602" i="1"/>
  <c r="B3601" i="1"/>
  <c r="B3600" i="1"/>
  <c r="B3599" i="1"/>
  <c r="B3598" i="1"/>
  <c r="B3597" i="1"/>
  <c r="B3596" i="1"/>
  <c r="B3595" i="1"/>
  <c r="B3594" i="1"/>
  <c r="B3593" i="1"/>
  <c r="B3592" i="1"/>
  <c r="B3591" i="1"/>
  <c r="B3590" i="1"/>
  <c r="B3589" i="1"/>
  <c r="B3588" i="1"/>
  <c r="B3587" i="1"/>
  <c r="B3586" i="1"/>
  <c r="B3585" i="1"/>
  <c r="B3584" i="1"/>
  <c r="B3583" i="1"/>
  <c r="B3582" i="1"/>
  <c r="B3581" i="1"/>
  <c r="B3580" i="1"/>
  <c r="B3579" i="1"/>
  <c r="B3578" i="1"/>
  <c r="B3577" i="1"/>
  <c r="B3576" i="1"/>
  <c r="B3575" i="1"/>
  <c r="B3574" i="1"/>
  <c r="B3573" i="1"/>
  <c r="B3572" i="1"/>
  <c r="B3571" i="1"/>
  <c r="B3570" i="1"/>
  <c r="B3569" i="1"/>
  <c r="B3568" i="1"/>
  <c r="B3567" i="1"/>
  <c r="B3566" i="1"/>
  <c r="B3565" i="1"/>
  <c r="B3564" i="1"/>
  <c r="B3563" i="1"/>
  <c r="B3562" i="1"/>
  <c r="B3561" i="1"/>
  <c r="B3560" i="1"/>
  <c r="B3559" i="1"/>
  <c r="B3558" i="1"/>
  <c r="B3557" i="1"/>
  <c r="B3556" i="1"/>
  <c r="B3555" i="1"/>
  <c r="B3554" i="1"/>
  <c r="B3553" i="1"/>
  <c r="B3552" i="1"/>
  <c r="B3551" i="1"/>
  <c r="B3550" i="1"/>
  <c r="B3549" i="1"/>
  <c r="B3548" i="1"/>
  <c r="B3547" i="1"/>
  <c r="B3546" i="1"/>
  <c r="B3545" i="1"/>
  <c r="B3544" i="1"/>
  <c r="B3543" i="1"/>
  <c r="B3542" i="1"/>
  <c r="B3541" i="1"/>
  <c r="B3540" i="1"/>
  <c r="B3539" i="1"/>
  <c r="B3538" i="1"/>
  <c r="B3537" i="1"/>
  <c r="B3536" i="1"/>
  <c r="B3535" i="1"/>
  <c r="B3534" i="1"/>
  <c r="B3533" i="1"/>
  <c r="B3532" i="1"/>
  <c r="B3531" i="1"/>
  <c r="B3530" i="1"/>
  <c r="B3529" i="1"/>
  <c r="B3528" i="1"/>
  <c r="B3527" i="1"/>
  <c r="B3526" i="1"/>
  <c r="B3525" i="1"/>
  <c r="B3524" i="1"/>
  <c r="B3523" i="1"/>
  <c r="B3522" i="1"/>
  <c r="B3521" i="1"/>
  <c r="B3520" i="1"/>
  <c r="B3519" i="1"/>
  <c r="B3518" i="1"/>
  <c r="B3517" i="1"/>
  <c r="B3516" i="1"/>
  <c r="B3515" i="1"/>
  <c r="B3514" i="1"/>
  <c r="B3513" i="1"/>
  <c r="B3512" i="1"/>
  <c r="B3511" i="1"/>
  <c r="B3510" i="1"/>
  <c r="B3509" i="1"/>
  <c r="B3508" i="1"/>
  <c r="B3507" i="1"/>
  <c r="B3506" i="1"/>
  <c r="B3505" i="1"/>
  <c r="B3504" i="1"/>
  <c r="B3503" i="1"/>
  <c r="B3502" i="1"/>
  <c r="B3501" i="1"/>
  <c r="B3500" i="1"/>
  <c r="B3499" i="1"/>
  <c r="B3498" i="1"/>
  <c r="B3497" i="1"/>
  <c r="B3496" i="1"/>
  <c r="B3495" i="1"/>
  <c r="B3494" i="1"/>
  <c r="B3493" i="1"/>
  <c r="B3492" i="1"/>
  <c r="B3491" i="1"/>
  <c r="B3490" i="1"/>
  <c r="B3489" i="1"/>
  <c r="B3488" i="1"/>
  <c r="B3487" i="1"/>
  <c r="B3486" i="1"/>
  <c r="B3485" i="1"/>
  <c r="B3484" i="1"/>
  <c r="B3483" i="1"/>
  <c r="B3482" i="1"/>
  <c r="B3481" i="1"/>
  <c r="B3480" i="1"/>
  <c r="B3479" i="1"/>
  <c r="B3478" i="1"/>
  <c r="B3477" i="1"/>
  <c r="B3476" i="1"/>
  <c r="B3475" i="1"/>
  <c r="B3474" i="1"/>
  <c r="B3473" i="1"/>
  <c r="B3472" i="1"/>
  <c r="B3471" i="1"/>
  <c r="B3470" i="1"/>
  <c r="B3469" i="1"/>
  <c r="B3468" i="1"/>
  <c r="B3467" i="1"/>
  <c r="B3466" i="1"/>
  <c r="B3465" i="1"/>
  <c r="B3464" i="1"/>
  <c r="B3463" i="1"/>
  <c r="B3462" i="1"/>
  <c r="B3461" i="1"/>
  <c r="B3460" i="1"/>
  <c r="B3459" i="1"/>
  <c r="B3458" i="1"/>
  <c r="B3457" i="1"/>
  <c r="B3456" i="1"/>
  <c r="B3455" i="1"/>
  <c r="B3454" i="1"/>
  <c r="B3453" i="1"/>
  <c r="B3452" i="1"/>
  <c r="B3451" i="1"/>
  <c r="B3450" i="1"/>
  <c r="B3449" i="1"/>
  <c r="B3448" i="1"/>
  <c r="B3447" i="1"/>
  <c r="B3446" i="1"/>
  <c r="B3445" i="1"/>
  <c r="B3444" i="1"/>
  <c r="B3443" i="1"/>
  <c r="B3442" i="1"/>
  <c r="B3441" i="1"/>
  <c r="B3440" i="1"/>
  <c r="B3439" i="1"/>
  <c r="B3438" i="1"/>
  <c r="B3437" i="1"/>
  <c r="B3436" i="1"/>
  <c r="B3435" i="1"/>
  <c r="B3434" i="1"/>
  <c r="B3433" i="1"/>
  <c r="B3432" i="1"/>
  <c r="B3431" i="1"/>
  <c r="B3430" i="1"/>
  <c r="B3429" i="1"/>
  <c r="B3428" i="1"/>
  <c r="B3427" i="1"/>
  <c r="B3426" i="1"/>
  <c r="B3425" i="1"/>
  <c r="B3424" i="1"/>
  <c r="B3423" i="1"/>
  <c r="B3422" i="1"/>
  <c r="B3421" i="1"/>
  <c r="B3420" i="1"/>
  <c r="B3419" i="1"/>
  <c r="B3418" i="1"/>
  <c r="B3417" i="1"/>
  <c r="B3416" i="1"/>
  <c r="B3415" i="1"/>
  <c r="B3414" i="1"/>
  <c r="B3413" i="1"/>
  <c r="B3412" i="1"/>
  <c r="B3411" i="1"/>
  <c r="B3410" i="1"/>
  <c r="B3409" i="1"/>
  <c r="B3408" i="1"/>
  <c r="B3407" i="1"/>
  <c r="B3406" i="1"/>
  <c r="B3405" i="1"/>
  <c r="B3404" i="1"/>
  <c r="B3403" i="1"/>
  <c r="B3402" i="1"/>
  <c r="B3401" i="1"/>
  <c r="B3400" i="1"/>
  <c r="B3399" i="1"/>
  <c r="B3398" i="1"/>
  <c r="B3397" i="1"/>
  <c r="B3396" i="1"/>
  <c r="B3395" i="1"/>
  <c r="B3394" i="1"/>
  <c r="B3393" i="1"/>
  <c r="B3392" i="1"/>
  <c r="B3391" i="1"/>
  <c r="B3390" i="1"/>
  <c r="B3389" i="1"/>
  <c r="B3388" i="1"/>
  <c r="B3387" i="1"/>
  <c r="B3386" i="1"/>
  <c r="B3385" i="1"/>
  <c r="B3384" i="1"/>
  <c r="B3383" i="1"/>
  <c r="B3382" i="1"/>
  <c r="B3381" i="1"/>
  <c r="B3380" i="1"/>
  <c r="B3379" i="1"/>
  <c r="B3378" i="1"/>
  <c r="B3377" i="1"/>
  <c r="B3376" i="1"/>
  <c r="B3375" i="1"/>
  <c r="B3374" i="1"/>
  <c r="B3373" i="1"/>
  <c r="B3372" i="1"/>
  <c r="B3371" i="1"/>
  <c r="B3370" i="1"/>
  <c r="B3369" i="1"/>
  <c r="B3368" i="1"/>
  <c r="B3367" i="1"/>
  <c r="B3366" i="1"/>
  <c r="B3365" i="1"/>
  <c r="B3364" i="1"/>
  <c r="B3363" i="1"/>
  <c r="B3362" i="1"/>
  <c r="B3361" i="1"/>
  <c r="B3360" i="1"/>
  <c r="B3359" i="1"/>
  <c r="B3358" i="1"/>
  <c r="B3357" i="1"/>
  <c r="B3356" i="1"/>
  <c r="B3355" i="1"/>
  <c r="B3354" i="1"/>
  <c r="B3353" i="1"/>
  <c r="B3352" i="1"/>
  <c r="B3351" i="1"/>
  <c r="B3350" i="1"/>
  <c r="B3349" i="1"/>
  <c r="B3348" i="1"/>
  <c r="B3347" i="1"/>
  <c r="B3346" i="1"/>
  <c r="B3345" i="1"/>
  <c r="B3344" i="1"/>
  <c r="B3343" i="1"/>
  <c r="B3342" i="1"/>
  <c r="B3341" i="1"/>
  <c r="B3340" i="1"/>
  <c r="B3339" i="1"/>
  <c r="B3338" i="1"/>
  <c r="B3337" i="1"/>
  <c r="B3336" i="1"/>
  <c r="B3335" i="1"/>
  <c r="B3334" i="1"/>
  <c r="B3333" i="1"/>
  <c r="B3332" i="1"/>
  <c r="B3331" i="1"/>
  <c r="B3330" i="1"/>
  <c r="B3329" i="1"/>
  <c r="B3328" i="1"/>
  <c r="B3327" i="1"/>
  <c r="B3326" i="1"/>
  <c r="B3325" i="1"/>
  <c r="B3324" i="1"/>
  <c r="B3323" i="1"/>
  <c r="B3322" i="1"/>
  <c r="B3321" i="1"/>
  <c r="B3320" i="1"/>
  <c r="B3319" i="1"/>
  <c r="B3318" i="1"/>
  <c r="B3317" i="1"/>
  <c r="B3316" i="1"/>
  <c r="B3315" i="1"/>
  <c r="B3314" i="1"/>
  <c r="B3313" i="1"/>
  <c r="B3312" i="1"/>
  <c r="B3311" i="1"/>
  <c r="B3310" i="1"/>
  <c r="B3309" i="1"/>
  <c r="B3308" i="1"/>
  <c r="B3307" i="1"/>
  <c r="B3306" i="1"/>
  <c r="B3305" i="1"/>
  <c r="B3304" i="1"/>
  <c r="B3303" i="1"/>
  <c r="B3302" i="1"/>
  <c r="B3301" i="1"/>
  <c r="B3300" i="1"/>
  <c r="B3299" i="1"/>
  <c r="B3298" i="1"/>
  <c r="B3297" i="1"/>
  <c r="B3296" i="1"/>
  <c r="B3295" i="1"/>
  <c r="B3294" i="1"/>
  <c r="B3293" i="1"/>
  <c r="B3292" i="1"/>
  <c r="B3291" i="1"/>
  <c r="B3290" i="1"/>
  <c r="B3289" i="1"/>
  <c r="B3288" i="1"/>
  <c r="B3287" i="1"/>
  <c r="B3286" i="1"/>
  <c r="B3285" i="1"/>
  <c r="B3284" i="1"/>
  <c r="B3283" i="1"/>
  <c r="B3282" i="1"/>
  <c r="B3281" i="1"/>
  <c r="B3280" i="1"/>
  <c r="B3279" i="1"/>
  <c r="B3278" i="1"/>
  <c r="B3277" i="1"/>
  <c r="B3276" i="1"/>
  <c r="B3275" i="1"/>
  <c r="B3274" i="1"/>
  <c r="B3273" i="1"/>
  <c r="B3272" i="1"/>
  <c r="B3271" i="1"/>
  <c r="B3270" i="1"/>
  <c r="B3269" i="1"/>
  <c r="B3268" i="1"/>
  <c r="B3267" i="1"/>
  <c r="B3266" i="1"/>
  <c r="B3265" i="1"/>
  <c r="B3264" i="1"/>
  <c r="B3263" i="1"/>
  <c r="B3262" i="1"/>
  <c r="B3261" i="1"/>
  <c r="B3260" i="1"/>
  <c r="B3259" i="1"/>
  <c r="B3258" i="1"/>
  <c r="B3257" i="1"/>
  <c r="B3256" i="1"/>
  <c r="B3255" i="1"/>
  <c r="B3254" i="1"/>
  <c r="B3253" i="1"/>
  <c r="B3252" i="1"/>
  <c r="B3251" i="1"/>
  <c r="B3250" i="1"/>
  <c r="B3249" i="1"/>
  <c r="B3248" i="1"/>
  <c r="B3247" i="1"/>
  <c r="B3246" i="1"/>
  <c r="B3245" i="1"/>
  <c r="B3244" i="1"/>
  <c r="B3243" i="1"/>
  <c r="B3242" i="1"/>
  <c r="B3241" i="1"/>
  <c r="B3240" i="1"/>
  <c r="B3239" i="1"/>
  <c r="B3238" i="1"/>
  <c r="B3237" i="1"/>
  <c r="B3236" i="1"/>
  <c r="B3235" i="1"/>
  <c r="B3234" i="1"/>
  <c r="B3233" i="1"/>
  <c r="B3232" i="1"/>
  <c r="B3231" i="1"/>
  <c r="B3230" i="1"/>
  <c r="B3229" i="1"/>
  <c r="B3228" i="1"/>
  <c r="B3227" i="1"/>
  <c r="B3226" i="1"/>
  <c r="B3225" i="1"/>
  <c r="B3224" i="1"/>
  <c r="B3223" i="1"/>
  <c r="B3222" i="1"/>
  <c r="B3221" i="1"/>
  <c r="B3220" i="1"/>
  <c r="B3219" i="1"/>
  <c r="B3218" i="1"/>
  <c r="B3217" i="1"/>
  <c r="B3216" i="1"/>
  <c r="B3215" i="1"/>
  <c r="B3214" i="1"/>
  <c r="B3213" i="1"/>
  <c r="B3212" i="1"/>
  <c r="B3211" i="1"/>
  <c r="B3210" i="1"/>
  <c r="B3209" i="1"/>
  <c r="B3208" i="1"/>
  <c r="B3207" i="1"/>
  <c r="B3206" i="1"/>
  <c r="B3205" i="1"/>
  <c r="B3204" i="1"/>
  <c r="B3203" i="1"/>
  <c r="B3202" i="1"/>
  <c r="B3201" i="1"/>
  <c r="B3200" i="1"/>
  <c r="B3199" i="1"/>
  <c r="B3198" i="1"/>
  <c r="B3197" i="1"/>
  <c r="B3196" i="1"/>
  <c r="B3195" i="1"/>
  <c r="B3194" i="1"/>
  <c r="B3193" i="1"/>
  <c r="B3192" i="1"/>
  <c r="B3191" i="1"/>
  <c r="B3190" i="1"/>
  <c r="B3189" i="1"/>
  <c r="B3188" i="1"/>
  <c r="B3187" i="1"/>
  <c r="B3186" i="1"/>
  <c r="B3185" i="1"/>
  <c r="B3184" i="1"/>
  <c r="B3183" i="1"/>
  <c r="B3182" i="1"/>
  <c r="B3181" i="1"/>
  <c r="B3180" i="1"/>
  <c r="B3179" i="1"/>
  <c r="B3178" i="1"/>
  <c r="B3177" i="1"/>
  <c r="B3176" i="1"/>
  <c r="B3175" i="1"/>
  <c r="B3174" i="1"/>
  <c r="B3173" i="1"/>
  <c r="B3172" i="1"/>
  <c r="B3171" i="1"/>
  <c r="B3170" i="1"/>
  <c r="B3169" i="1"/>
  <c r="B3168" i="1"/>
  <c r="B3167" i="1"/>
  <c r="B3166" i="1"/>
  <c r="B3165" i="1"/>
  <c r="B3164" i="1"/>
  <c r="B3163" i="1"/>
  <c r="B3162" i="1"/>
  <c r="B3161" i="1"/>
  <c r="B3160" i="1"/>
  <c r="B3159" i="1"/>
  <c r="B3158" i="1"/>
  <c r="B3157" i="1"/>
  <c r="B3156" i="1"/>
  <c r="B3155" i="1"/>
  <c r="B3154" i="1"/>
  <c r="B3153" i="1"/>
  <c r="B3152" i="1"/>
  <c r="B3151" i="1"/>
  <c r="B3150" i="1"/>
  <c r="B3149" i="1"/>
  <c r="B3148" i="1"/>
  <c r="B3147" i="1"/>
  <c r="B3146" i="1"/>
  <c r="B3145" i="1"/>
  <c r="B3144" i="1"/>
  <c r="B3143" i="1"/>
  <c r="B3142" i="1"/>
  <c r="B3141" i="1"/>
  <c r="B3140" i="1"/>
  <c r="B3139" i="1"/>
  <c r="B3138" i="1"/>
  <c r="B3137" i="1"/>
  <c r="B3136" i="1"/>
  <c r="B3135" i="1"/>
  <c r="B3134" i="1"/>
  <c r="B3133" i="1"/>
  <c r="B3132" i="1"/>
  <c r="B3131" i="1"/>
  <c r="B3130" i="1"/>
  <c r="B3129" i="1"/>
  <c r="B3128" i="1"/>
  <c r="B3127" i="1"/>
  <c r="B3126" i="1"/>
  <c r="B3125" i="1"/>
  <c r="B3124" i="1"/>
  <c r="B3123" i="1"/>
  <c r="B3122" i="1"/>
  <c r="B3121" i="1"/>
  <c r="B3120" i="1"/>
  <c r="B3119" i="1"/>
  <c r="B3118" i="1"/>
  <c r="B3117" i="1"/>
  <c r="B3116" i="1"/>
  <c r="B3115" i="1"/>
  <c r="B3114" i="1"/>
  <c r="B3113" i="1"/>
  <c r="B3112" i="1"/>
  <c r="B3111" i="1"/>
  <c r="B3110" i="1"/>
  <c r="B3109" i="1"/>
  <c r="B3108" i="1"/>
  <c r="B3107" i="1"/>
  <c r="B3106" i="1"/>
  <c r="B3105" i="1"/>
  <c r="B3104" i="1"/>
  <c r="B3103" i="1"/>
  <c r="B3102" i="1"/>
  <c r="B3101" i="1"/>
  <c r="B3100" i="1"/>
  <c r="B3099" i="1"/>
  <c r="B3098" i="1"/>
  <c r="B3097" i="1"/>
  <c r="B3096" i="1"/>
  <c r="B3095" i="1"/>
  <c r="B3094" i="1"/>
  <c r="B3093" i="1"/>
  <c r="B3092" i="1"/>
  <c r="B3091" i="1"/>
  <c r="B3090" i="1"/>
  <c r="B3089" i="1"/>
  <c r="B3088" i="1"/>
  <c r="B3087" i="1"/>
  <c r="B3086" i="1"/>
  <c r="B3085" i="1"/>
  <c r="B3084" i="1"/>
  <c r="B3083" i="1"/>
  <c r="B3082" i="1"/>
  <c r="B3081" i="1"/>
  <c r="B3080" i="1"/>
  <c r="B3079" i="1"/>
  <c r="B3078" i="1"/>
  <c r="B3077" i="1"/>
  <c r="B3076" i="1"/>
  <c r="B3075" i="1"/>
  <c r="B3074" i="1"/>
  <c r="B3073" i="1"/>
  <c r="B3072" i="1"/>
  <c r="B3071" i="1"/>
  <c r="B3070" i="1"/>
  <c r="B3069" i="1"/>
  <c r="B3068" i="1"/>
  <c r="B3067" i="1"/>
  <c r="B3066" i="1"/>
  <c r="B3065" i="1"/>
  <c r="B3064" i="1"/>
  <c r="B3063" i="1"/>
  <c r="B3062" i="1"/>
  <c r="B3061" i="1"/>
  <c r="B3060" i="1"/>
  <c r="B3059" i="1"/>
  <c r="B3058" i="1"/>
  <c r="B3057" i="1"/>
  <c r="B3056" i="1"/>
  <c r="B3055" i="1"/>
  <c r="B3054" i="1"/>
  <c r="B3053" i="1"/>
  <c r="B3052" i="1"/>
  <c r="B3051" i="1"/>
  <c r="B3050" i="1"/>
  <c r="B3049" i="1"/>
  <c r="B3048" i="1"/>
  <c r="B3047" i="1"/>
  <c r="B3046" i="1"/>
  <c r="B3045" i="1"/>
  <c r="B3044" i="1"/>
  <c r="B3043" i="1"/>
  <c r="B3042" i="1"/>
  <c r="B3041" i="1"/>
  <c r="B3040" i="1"/>
  <c r="B3039" i="1"/>
  <c r="B3038" i="1"/>
  <c r="B3037" i="1"/>
  <c r="B3036" i="1"/>
  <c r="B3035" i="1"/>
  <c r="B3034" i="1"/>
  <c r="B3033" i="1"/>
  <c r="B3032" i="1"/>
  <c r="B3031" i="1"/>
  <c r="B3030" i="1"/>
  <c r="B3029" i="1"/>
  <c r="B3028" i="1"/>
  <c r="B3027" i="1"/>
  <c r="B3026" i="1"/>
  <c r="B3025" i="1"/>
  <c r="B3024" i="1"/>
  <c r="B3023" i="1"/>
  <c r="B3022" i="1"/>
  <c r="B3021" i="1"/>
  <c r="B3020" i="1"/>
  <c r="B3019" i="1"/>
  <c r="B3018" i="1"/>
  <c r="B3017" i="1"/>
  <c r="B3016" i="1"/>
  <c r="B3015" i="1"/>
  <c r="B3014" i="1"/>
  <c r="B3013" i="1"/>
  <c r="B3012" i="1"/>
  <c r="B3011" i="1"/>
  <c r="B3010" i="1"/>
  <c r="B3009" i="1"/>
  <c r="B3008" i="1"/>
  <c r="B3007" i="1"/>
  <c r="B3006" i="1"/>
  <c r="B3005" i="1"/>
  <c r="B3004" i="1"/>
  <c r="B3003" i="1"/>
  <c r="B3002" i="1"/>
  <c r="B3001" i="1"/>
  <c r="B3000" i="1"/>
  <c r="B2999" i="1"/>
  <c r="B2998" i="1"/>
  <c r="B2997" i="1"/>
  <c r="B2996" i="1"/>
  <c r="B2995" i="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<sst xmlns="http://schemas.openxmlformats.org/spreadsheetml/2006/main" count="11955" uniqueCount="3992">
  <si>
    <t>ID</t>
  </si>
  <si>
    <t>Sub-task A</t>
  </si>
  <si>
    <t>Sub-task B</t>
  </si>
  <si>
    <t>C4.131</t>
  </si>
  <si>
    <t>NAG</t>
  </si>
  <si>
    <t>NGEN</t>
  </si>
  <si>
    <t>C4.638</t>
  </si>
  <si>
    <t>C38.598</t>
  </si>
  <si>
    <t>OAG</t>
  </si>
  <si>
    <t>C4.2101.1</t>
  </si>
  <si>
    <t>C29.14.2</t>
  </si>
  <si>
    <t>C7.787.3</t>
  </si>
  <si>
    <t>C10.823</t>
  </si>
  <si>
    <t>C38.17</t>
  </si>
  <si>
    <t>C4.974</t>
  </si>
  <si>
    <t>GEN</t>
  </si>
  <si>
    <t>C36.1070</t>
  </si>
  <si>
    <t>C7.2552</t>
  </si>
  <si>
    <t>C20.342.2</t>
  </si>
  <si>
    <t>CAG</t>
  </si>
  <si>
    <t>C7.204</t>
  </si>
  <si>
    <t>C4.1148</t>
  </si>
  <si>
    <t>C7.1989</t>
  </si>
  <si>
    <t>C21.95</t>
  </si>
  <si>
    <t>C7.1471</t>
  </si>
  <si>
    <t>C7.1878</t>
  </si>
  <si>
    <t>C36.627</t>
  </si>
  <si>
    <t>C7.2579</t>
  </si>
  <si>
    <t>C4.473.1</t>
  </si>
  <si>
    <t>C9.238</t>
  </si>
  <si>
    <t>C21.147</t>
  </si>
  <si>
    <t>C19.110</t>
  </si>
  <si>
    <t>C36.967</t>
  </si>
  <si>
    <t>C26.268</t>
  </si>
  <si>
    <t>C36.1088.2</t>
  </si>
  <si>
    <t>C33.485</t>
  </si>
  <si>
    <t>C4.1425</t>
  </si>
  <si>
    <t>C9.264</t>
  </si>
  <si>
    <t>C10.368</t>
  </si>
  <si>
    <t>C9.87</t>
  </si>
  <si>
    <t>C7.2300</t>
  </si>
  <si>
    <t>C25.507</t>
  </si>
  <si>
    <t>C4.1516</t>
  </si>
  <si>
    <t>C4.2059</t>
  </si>
  <si>
    <t>C20.58</t>
  </si>
  <si>
    <t>C20.327.2</t>
  </si>
  <si>
    <t>C4.356</t>
  </si>
  <si>
    <t>C4.694.1</t>
  </si>
  <si>
    <t>C7.2371</t>
  </si>
  <si>
    <t>C45.273</t>
  </si>
  <si>
    <t>C4.1695</t>
  </si>
  <si>
    <t>C7.516</t>
  </si>
  <si>
    <t>C7.1756</t>
  </si>
  <si>
    <t>C36.301</t>
  </si>
  <si>
    <t>C7.757</t>
  </si>
  <si>
    <t>C4.2252</t>
  </si>
  <si>
    <t>C9.111</t>
  </si>
  <si>
    <t>C9.266.1</t>
  </si>
  <si>
    <t>C33.184</t>
  </si>
  <si>
    <t>C10.1213</t>
  </si>
  <si>
    <t>C4.1434.2</t>
  </si>
  <si>
    <t>C32.99</t>
  </si>
  <si>
    <t>C7.177</t>
  </si>
  <si>
    <t>C4.2207</t>
  </si>
  <si>
    <t>C43.39</t>
  </si>
  <si>
    <t>C21.270.1</t>
  </si>
  <si>
    <t>C7.2368</t>
  </si>
  <si>
    <t>C19.136</t>
  </si>
  <si>
    <t>C4.722</t>
  </si>
  <si>
    <t>C21.228</t>
  </si>
  <si>
    <t>C21.176</t>
  </si>
  <si>
    <t>C21.24</t>
  </si>
  <si>
    <t>C38.143</t>
  </si>
  <si>
    <t>C10.506</t>
  </si>
  <si>
    <t>C21.208</t>
  </si>
  <si>
    <t>C7.1934</t>
  </si>
  <si>
    <t>C7.2417.3</t>
  </si>
  <si>
    <t>C7.945</t>
  </si>
  <si>
    <t>C33.58</t>
  </si>
  <si>
    <t>C7.938</t>
  </si>
  <si>
    <t>C4.2113</t>
  </si>
  <si>
    <t>C9.302</t>
  </si>
  <si>
    <t>C4.68</t>
  </si>
  <si>
    <t>C7.1244</t>
  </si>
  <si>
    <t>C25.480</t>
  </si>
  <si>
    <t>C7.1373</t>
  </si>
  <si>
    <t>C36.752</t>
  </si>
  <si>
    <t>C21.91</t>
  </si>
  <si>
    <t>C4.2101.2</t>
  </si>
  <si>
    <t>C7.1532</t>
  </si>
  <si>
    <t>C36.1069</t>
  </si>
  <si>
    <t>C38.59</t>
  </si>
  <si>
    <t>C38.511.1</t>
  </si>
  <si>
    <t>C10.1365</t>
  </si>
  <si>
    <t>C33.91</t>
  </si>
  <si>
    <t>C36.424</t>
  </si>
  <si>
    <t>C7.2084</t>
  </si>
  <si>
    <t>C7.964.4</t>
  </si>
  <si>
    <t>C7.1912</t>
  </si>
  <si>
    <t>C36.940.4</t>
  </si>
  <si>
    <t>C7.530</t>
  </si>
  <si>
    <t>C7.964.1</t>
  </si>
  <si>
    <t>C25.602</t>
  </si>
  <si>
    <t>C7.1524</t>
  </si>
  <si>
    <t>C7.1531</t>
  </si>
  <si>
    <t>C26.232</t>
  </si>
  <si>
    <t>C4.523</t>
  </si>
  <si>
    <t>C9.313.3</t>
  </si>
  <si>
    <t>C4.1126</t>
  </si>
  <si>
    <t>C4.76</t>
  </si>
  <si>
    <t>C4.2029.4</t>
  </si>
  <si>
    <t>C7.1283</t>
  </si>
  <si>
    <t>C20.327.4</t>
  </si>
  <si>
    <t>C59.261</t>
  </si>
  <si>
    <t>C4.1314</t>
  </si>
  <si>
    <t>C4.1318.4</t>
  </si>
  <si>
    <t>C4.2224</t>
  </si>
  <si>
    <t>C4.1884</t>
  </si>
  <si>
    <t>C36.836.3</t>
  </si>
  <si>
    <t>C7.196</t>
  </si>
  <si>
    <t>C7.1198</t>
  </si>
  <si>
    <t>C4.45</t>
  </si>
  <si>
    <t>C4.2216.1</t>
  </si>
  <si>
    <t>C7.1788</t>
  </si>
  <si>
    <t>C7.2034</t>
  </si>
  <si>
    <t>C38.192</t>
  </si>
  <si>
    <t>C38.42</t>
  </si>
  <si>
    <t>C4.1645</t>
  </si>
  <si>
    <t>C7.1216</t>
  </si>
  <si>
    <t>C7.2480</t>
  </si>
  <si>
    <t>C7.865</t>
  </si>
  <si>
    <t>C9.95</t>
  </si>
  <si>
    <t>C4.489</t>
  </si>
  <si>
    <t>C61.360</t>
  </si>
  <si>
    <t>C7.559.3</t>
  </si>
  <si>
    <t>C32.107.2</t>
  </si>
  <si>
    <t>C4.1644</t>
  </si>
  <si>
    <t>C4.2130.4</t>
  </si>
  <si>
    <t>C9.241</t>
  </si>
  <si>
    <t>C7.631.1</t>
  </si>
  <si>
    <t>C7.1045</t>
  </si>
  <si>
    <t>C20.114</t>
  </si>
  <si>
    <t>C7.1951</t>
  </si>
  <si>
    <t>C36.933</t>
  </si>
  <si>
    <t>C7.754</t>
  </si>
  <si>
    <t>C9.123</t>
  </si>
  <si>
    <t>C21.2</t>
  </si>
  <si>
    <t>C7.1922</t>
  </si>
  <si>
    <t>C4.294</t>
  </si>
  <si>
    <t>C7.1467</t>
  </si>
  <si>
    <t>C7.78</t>
  </si>
  <si>
    <t>C21.312</t>
  </si>
  <si>
    <t>C7.160</t>
  </si>
  <si>
    <t>C7.1949.2</t>
  </si>
  <si>
    <t>C4.933.1</t>
  </si>
  <si>
    <t>C7.842</t>
  </si>
  <si>
    <t>C9.311.3</t>
  </si>
  <si>
    <t>C7.276</t>
  </si>
  <si>
    <t>C7.1668</t>
  </si>
  <si>
    <t>C32.146.4</t>
  </si>
  <si>
    <t>C4.1434.1</t>
  </si>
  <si>
    <t>C7.1603</t>
  </si>
  <si>
    <t>C36.836.2</t>
  </si>
  <si>
    <t>C9.313.2</t>
  </si>
  <si>
    <t>C4.2191</t>
  </si>
  <si>
    <t>C4.1810</t>
  </si>
  <si>
    <t>C19.20</t>
  </si>
  <si>
    <t>C32.34.2</t>
  </si>
  <si>
    <t>C59.1758</t>
  </si>
  <si>
    <t>C20.333</t>
  </si>
  <si>
    <t>C38.244</t>
  </si>
  <si>
    <t>C9.208</t>
  </si>
  <si>
    <t>C4.170</t>
  </si>
  <si>
    <t>C33.279</t>
  </si>
  <si>
    <t>C7.590.2</t>
  </si>
  <si>
    <t>C4.1038</t>
  </si>
  <si>
    <t>C7.811.1</t>
  </si>
  <si>
    <t>C21.3</t>
  </si>
  <si>
    <t>C7.1201.3</t>
  </si>
  <si>
    <t>C36.453</t>
  </si>
  <si>
    <t>C7.2432.5</t>
  </si>
  <si>
    <t>C4.236</t>
  </si>
  <si>
    <t>C36.1128</t>
  </si>
  <si>
    <t>C38.511</t>
  </si>
  <si>
    <t>C36.436</t>
  </si>
  <si>
    <t>C4.1030</t>
  </si>
  <si>
    <t>C36.673</t>
  </si>
  <si>
    <t>C38.444</t>
  </si>
  <si>
    <t>C4.1445</t>
  </si>
  <si>
    <t>C9.55</t>
  </si>
  <si>
    <t>C4.1761</t>
  </si>
  <si>
    <t>C36.353.3</t>
  </si>
  <si>
    <t>C45.773.1</t>
  </si>
  <si>
    <t>C7.2380.1</t>
  </si>
  <si>
    <t>C19.175</t>
  </si>
  <si>
    <t>C36.422</t>
  </si>
  <si>
    <t>C9.306.1</t>
  </si>
  <si>
    <t>C4.1701</t>
  </si>
  <si>
    <t>C4.433</t>
  </si>
  <si>
    <t>C7.1275</t>
  </si>
  <si>
    <t>C7.2570.4</t>
  </si>
  <si>
    <t>C20.327.1</t>
  </si>
  <si>
    <t>C4.2122</t>
  </si>
  <si>
    <t>C36.276</t>
  </si>
  <si>
    <t>C36.936</t>
  </si>
  <si>
    <t>C21.163</t>
  </si>
  <si>
    <t>C59.1948</t>
  </si>
  <si>
    <t>C26.134</t>
  </si>
  <si>
    <t>C7.2181</t>
  </si>
  <si>
    <t>C4.2232.1</t>
  </si>
  <si>
    <t>C4.867.1</t>
  </si>
  <si>
    <t>C61.1550</t>
  </si>
  <si>
    <t>C7.809</t>
  </si>
  <si>
    <t>C36.615.2</t>
  </si>
  <si>
    <t>C9.222</t>
  </si>
  <si>
    <t>C29.23</t>
  </si>
  <si>
    <t>C9.143</t>
  </si>
  <si>
    <t>C36.707</t>
  </si>
  <si>
    <t>C4.2029.1</t>
  </si>
  <si>
    <t>C7.412</t>
  </si>
  <si>
    <t>C32.86.1</t>
  </si>
  <si>
    <t>C4.869</t>
  </si>
  <si>
    <t>C61.276</t>
  </si>
  <si>
    <t>C7.43</t>
  </si>
  <si>
    <t>C7.344</t>
  </si>
  <si>
    <t>C7.1596</t>
  </si>
  <si>
    <t>C20.70</t>
  </si>
  <si>
    <t>C7.1815</t>
  </si>
  <si>
    <t>C4.1891</t>
  </si>
  <si>
    <t>C4.2135</t>
  </si>
  <si>
    <t>C4.694.5</t>
  </si>
  <si>
    <t>C61.1008</t>
  </si>
  <si>
    <t>C7.820</t>
  </si>
  <si>
    <t>C7.195</t>
  </si>
  <si>
    <t>C4.2051</t>
  </si>
  <si>
    <t>C36.1118</t>
  </si>
  <si>
    <t>C4.885</t>
  </si>
  <si>
    <t>C25.509</t>
  </si>
  <si>
    <t>C7.640</t>
  </si>
  <si>
    <t>C36.1117</t>
  </si>
  <si>
    <t>C4.1705.1</t>
  </si>
  <si>
    <t>C4.1725</t>
  </si>
  <si>
    <t>C9.244</t>
  </si>
  <si>
    <t>C36.1146.2</t>
  </si>
  <si>
    <t>C38.658</t>
  </si>
  <si>
    <t>C4.1010</t>
  </si>
  <si>
    <t>C26.99</t>
  </si>
  <si>
    <t>C4.715</t>
  </si>
  <si>
    <t>C20.107</t>
  </si>
  <si>
    <t>C7.2128</t>
  </si>
  <si>
    <t>C68.201</t>
  </si>
  <si>
    <t>C7.2240</t>
  </si>
  <si>
    <t>C19.159.1</t>
  </si>
  <si>
    <t>C10.302</t>
  </si>
  <si>
    <t>C4.994</t>
  </si>
  <si>
    <t>C26.22</t>
  </si>
  <si>
    <t>C7.451</t>
  </si>
  <si>
    <t>C7.1984</t>
  </si>
  <si>
    <t>C4.889</t>
  </si>
  <si>
    <t>C10.203</t>
  </si>
  <si>
    <t>C26.127</t>
  </si>
  <si>
    <t>C4.2163.1</t>
  </si>
  <si>
    <t>C7.550</t>
  </si>
  <si>
    <t>C7.677.2</t>
  </si>
  <si>
    <t>C4.1767</t>
  </si>
  <si>
    <t>C33.13</t>
  </si>
  <si>
    <t>C38.127</t>
  </si>
  <si>
    <t>C4.773</t>
  </si>
  <si>
    <t>C4.2106</t>
  </si>
  <si>
    <t>C7.301</t>
  </si>
  <si>
    <t>C33.730</t>
  </si>
  <si>
    <t>C7.548</t>
  </si>
  <si>
    <t>C36.725</t>
  </si>
  <si>
    <t>C38.318</t>
  </si>
  <si>
    <t>C4.1711</t>
  </si>
  <si>
    <t>C4.1493</t>
  </si>
  <si>
    <t>C7.1304</t>
  </si>
  <si>
    <t>C7.1023</t>
  </si>
  <si>
    <t>C57.41.2</t>
  </si>
  <si>
    <t>C43.115</t>
  </si>
  <si>
    <t>C59.845</t>
  </si>
  <si>
    <t>C7.1189</t>
  </si>
  <si>
    <t>C9.96</t>
  </si>
  <si>
    <t>C4.2079</t>
  </si>
  <si>
    <t>C32.98.1</t>
  </si>
  <si>
    <t>C32.135</t>
  </si>
  <si>
    <t>C68.421</t>
  </si>
  <si>
    <t>C36.1107.2</t>
  </si>
  <si>
    <t>C36.909</t>
  </si>
  <si>
    <t>C7.1704</t>
  </si>
  <si>
    <t>C21.173</t>
  </si>
  <si>
    <t>C7.2007</t>
  </si>
  <si>
    <t>C36.758</t>
  </si>
  <si>
    <t>C4.1280.3</t>
  </si>
  <si>
    <t>C7.1732</t>
  </si>
  <si>
    <t>C36.959</t>
  </si>
  <si>
    <t>C7.618</t>
  </si>
  <si>
    <t>C32.98.4</t>
  </si>
  <si>
    <t>C4.1043</t>
  </si>
  <si>
    <t>C36.326</t>
  </si>
  <si>
    <t>C36.1156</t>
  </si>
  <si>
    <t>C4.499</t>
  </si>
  <si>
    <t>C7.2559.3</t>
  </si>
  <si>
    <t>C32.84</t>
  </si>
  <si>
    <t>C59.1756</t>
  </si>
  <si>
    <t>C61.1657</t>
  </si>
  <si>
    <t>C7.2461.1</t>
  </si>
  <si>
    <t>C4.65</t>
  </si>
  <si>
    <t>C7.73.3</t>
  </si>
  <si>
    <t>C4.282</t>
  </si>
  <si>
    <t>C20.355.1</t>
  </si>
  <si>
    <t>C58.341.2</t>
  </si>
  <si>
    <t>C4.1836</t>
  </si>
  <si>
    <t>C7.701</t>
  </si>
  <si>
    <t>C7.1230</t>
  </si>
  <si>
    <t>C4.1580</t>
  </si>
  <si>
    <t>C59.643</t>
  </si>
  <si>
    <t>C9.144</t>
  </si>
  <si>
    <t>C36.987</t>
  </si>
  <si>
    <t>C7.127</t>
  </si>
  <si>
    <t>C7.1348</t>
  </si>
  <si>
    <t>C7.1913</t>
  </si>
  <si>
    <t>C7.2016</t>
  </si>
  <si>
    <t>C38.195</t>
  </si>
  <si>
    <t>C36.443</t>
  </si>
  <si>
    <t>C4.929</t>
  </si>
  <si>
    <t>C7.132</t>
  </si>
  <si>
    <t>C7.1678</t>
  </si>
  <si>
    <t>C19.73</t>
  </si>
  <si>
    <t>C4.1136</t>
  </si>
  <si>
    <t>C9.298.1</t>
  </si>
  <si>
    <t>C33.195</t>
  </si>
  <si>
    <t>C10.1007</t>
  </si>
  <si>
    <t>C36.682</t>
  </si>
  <si>
    <t>C7.479</t>
  </si>
  <si>
    <t>C7.778</t>
  </si>
  <si>
    <t>C19.56</t>
  </si>
  <si>
    <t>C36.996.1</t>
  </si>
  <si>
    <t>C21.51.2</t>
  </si>
  <si>
    <t>C9.21</t>
  </si>
  <si>
    <t>C4.790</t>
  </si>
  <si>
    <t>C7.1867</t>
  </si>
  <si>
    <t>C59.1258</t>
  </si>
  <si>
    <t>C7.1988</t>
  </si>
  <si>
    <t>C7.2457</t>
  </si>
  <si>
    <t>C4.1105</t>
  </si>
  <si>
    <t>C33.135</t>
  </si>
  <si>
    <t>C4.1330</t>
  </si>
  <si>
    <t>C36.1075.4</t>
  </si>
  <si>
    <t>C21.186</t>
  </si>
  <si>
    <t>C4.173</t>
  </si>
  <si>
    <t>C4.1477</t>
  </si>
  <si>
    <t>C25.502</t>
  </si>
  <si>
    <t>C4.1860</t>
  </si>
  <si>
    <t>C7.2583.4</t>
  </si>
  <si>
    <t>C36.805</t>
  </si>
  <si>
    <t>C4.446</t>
  </si>
  <si>
    <t>C36.1074.2</t>
  </si>
  <si>
    <t>C7.1271</t>
  </si>
  <si>
    <t>C7.2467.1</t>
  </si>
  <si>
    <t>C7.2177</t>
  </si>
  <si>
    <t>C7.1776</t>
  </si>
  <si>
    <t>C25.520.4</t>
  </si>
  <si>
    <t>C36.752.2</t>
  </si>
  <si>
    <t>C10.766</t>
  </si>
  <si>
    <t>C36.1147.4</t>
  </si>
  <si>
    <t>C38.186</t>
  </si>
  <si>
    <t>C4.745</t>
  </si>
  <si>
    <t>C7.1563</t>
  </si>
  <si>
    <t>C7.663</t>
  </si>
  <si>
    <t>C9.136</t>
  </si>
  <si>
    <t>C7.1446</t>
  </si>
  <si>
    <t>C36.836.1</t>
  </si>
  <si>
    <t>C7.2146</t>
  </si>
  <si>
    <t>C4.1141.3</t>
  </si>
  <si>
    <t>C43.102</t>
  </si>
  <si>
    <t>C33.528</t>
  </si>
  <si>
    <t>C4.268</t>
  </si>
  <si>
    <t>C4.723</t>
  </si>
  <si>
    <t>C9.259.1</t>
  </si>
  <si>
    <t>C29.6</t>
  </si>
  <si>
    <t>C19.165.5</t>
  </si>
  <si>
    <t>C4.1851.2</t>
  </si>
  <si>
    <t>C7.2387.3</t>
  </si>
  <si>
    <t>C4.1527</t>
  </si>
  <si>
    <t>C4.1824</t>
  </si>
  <si>
    <t>C10.115</t>
  </si>
  <si>
    <t>C4.2069.4</t>
  </si>
  <si>
    <t>C9.151</t>
  </si>
  <si>
    <t>C23.21</t>
  </si>
  <si>
    <t>C4.1366</t>
  </si>
  <si>
    <t>C4.1602</t>
  </si>
  <si>
    <t>C26.270.5</t>
  </si>
  <si>
    <t>C7.1068.1</t>
  </si>
  <si>
    <t>C7.715</t>
  </si>
  <si>
    <t>C9.79</t>
  </si>
  <si>
    <t>C7.2217</t>
  </si>
  <si>
    <t>C36.880</t>
  </si>
  <si>
    <t>C10.1239</t>
  </si>
  <si>
    <t>C4.309</t>
  </si>
  <si>
    <t>C59.1248</t>
  </si>
  <si>
    <t>C4.576</t>
  </si>
  <si>
    <t>C21.172</t>
  </si>
  <si>
    <t>C38.335</t>
  </si>
  <si>
    <t>C7.1791</t>
  </si>
  <si>
    <t>C36.694.2</t>
  </si>
  <si>
    <t>C20.241</t>
  </si>
  <si>
    <t>C7.787.4</t>
  </si>
  <si>
    <t>C33.732.5</t>
  </si>
  <si>
    <t>C7.2282</t>
  </si>
  <si>
    <t>C26.173</t>
  </si>
  <si>
    <t>C36.772</t>
  </si>
  <si>
    <t>C38.624</t>
  </si>
  <si>
    <t>C36.413</t>
  </si>
  <si>
    <t>C4.316</t>
  </si>
  <si>
    <t>C45.345</t>
  </si>
  <si>
    <t>C4.413</t>
  </si>
  <si>
    <t>C59.1321</t>
  </si>
  <si>
    <t>C7.1540</t>
  </si>
  <si>
    <t>C7.295</t>
  </si>
  <si>
    <t>C7.357.1</t>
  </si>
  <si>
    <t>C7.420.5</t>
  </si>
  <si>
    <t>C4.2030.4</t>
  </si>
  <si>
    <t>C26.244</t>
  </si>
  <si>
    <t>C7.825</t>
  </si>
  <si>
    <t>C4.2213</t>
  </si>
  <si>
    <t>C4.1858</t>
  </si>
  <si>
    <t>C43.165.2</t>
  </si>
  <si>
    <t>C7.2377</t>
  </si>
  <si>
    <t>C19.184.3</t>
  </si>
  <si>
    <t>C7.1150</t>
  </si>
  <si>
    <t>C7.2187.1</t>
  </si>
  <si>
    <t>C38.243</t>
  </si>
  <si>
    <t>C19.16</t>
  </si>
  <si>
    <t>C4.1807</t>
  </si>
  <si>
    <t>C20.299</t>
  </si>
  <si>
    <t>C10.188</t>
  </si>
  <si>
    <t>C9.65</t>
  </si>
  <si>
    <t>C21.78</t>
  </si>
  <si>
    <t>C4.881</t>
  </si>
  <si>
    <t>C38.101</t>
  </si>
  <si>
    <t>C7.2067</t>
  </si>
  <si>
    <t>C21.151</t>
  </si>
  <si>
    <t>C4.415</t>
  </si>
  <si>
    <t>C4.609.5</t>
  </si>
  <si>
    <t>C7.625</t>
  </si>
  <si>
    <t>C4.319</t>
  </si>
  <si>
    <t>C7.1058</t>
  </si>
  <si>
    <t>C59.986</t>
  </si>
  <si>
    <t>C7.1429</t>
  </si>
  <si>
    <t>C7.271</t>
  </si>
  <si>
    <t>C4.2044</t>
  </si>
  <si>
    <t>C7.944</t>
  </si>
  <si>
    <t>C26.115</t>
  </si>
  <si>
    <t>C36.667.1</t>
  </si>
  <si>
    <t>C7.703</t>
  </si>
  <si>
    <t>C7.2072</t>
  </si>
  <si>
    <t>C36.863.3</t>
  </si>
  <si>
    <t>C36.860.5</t>
  </si>
  <si>
    <t>C4.1726</t>
  </si>
  <si>
    <t>C36.1149.4</t>
  </si>
  <si>
    <t>C19.172</t>
  </si>
  <si>
    <t>C4.1901.2</t>
  </si>
  <si>
    <t>C33.255</t>
  </si>
  <si>
    <t>C26.226.3</t>
  </si>
  <si>
    <t>C33.276</t>
  </si>
  <si>
    <t>C7.70</t>
  </si>
  <si>
    <t>C4.913</t>
  </si>
  <si>
    <t>C68.494</t>
  </si>
  <si>
    <t>C7.499</t>
  </si>
  <si>
    <t>C32.38</t>
  </si>
  <si>
    <t>C36.609.1</t>
  </si>
  <si>
    <t>C10.354</t>
  </si>
  <si>
    <t>C23.51.3</t>
  </si>
  <si>
    <t>C59.221</t>
  </si>
  <si>
    <t>C7.1770</t>
  </si>
  <si>
    <t>C26.106</t>
  </si>
  <si>
    <t>C4.1518</t>
  </si>
  <si>
    <t>C7.2047</t>
  </si>
  <si>
    <t>C21.211</t>
  </si>
  <si>
    <t>C4.819</t>
  </si>
  <si>
    <t>C4.829</t>
  </si>
  <si>
    <t>C7.1527</t>
  </si>
  <si>
    <t>C7.1277</t>
  </si>
  <si>
    <t>C7.983</t>
  </si>
  <si>
    <t>C38.55</t>
  </si>
  <si>
    <t>C7.592</t>
  </si>
  <si>
    <t>C7.1225</t>
  </si>
  <si>
    <t>C9.85</t>
  </si>
  <si>
    <t>C36.1109.4</t>
  </si>
  <si>
    <t>C4.1851.3</t>
  </si>
  <si>
    <t>C36.732</t>
  </si>
  <si>
    <t>C7.1011</t>
  </si>
  <si>
    <t>C7.152</t>
  </si>
  <si>
    <t>C36.622</t>
  </si>
  <si>
    <t>C7.762.3</t>
  </si>
  <si>
    <t>C59.1371</t>
  </si>
  <si>
    <t>C36.703</t>
  </si>
  <si>
    <t>C33.505</t>
  </si>
  <si>
    <t>C25.467.1</t>
  </si>
  <si>
    <t>C4.835</t>
  </si>
  <si>
    <t>C7.483</t>
  </si>
  <si>
    <t>C7.2578.1</t>
  </si>
  <si>
    <t>C7.891</t>
  </si>
  <si>
    <t>C7.934</t>
  </si>
  <si>
    <t>C7.567</t>
  </si>
  <si>
    <t>C10.404</t>
  </si>
  <si>
    <t>C7.1671</t>
  </si>
  <si>
    <t>C38.275</t>
  </si>
  <si>
    <t>C7.1450</t>
  </si>
  <si>
    <t>C7.1949.4</t>
  </si>
  <si>
    <t>C9.177</t>
  </si>
  <si>
    <t>C21.122</t>
  </si>
  <si>
    <t>C10.44</t>
  </si>
  <si>
    <t>C38.557.2</t>
  </si>
  <si>
    <t>C4.1984.1</t>
  </si>
  <si>
    <t>C9.283</t>
  </si>
  <si>
    <t>C33.85.1</t>
  </si>
  <si>
    <t>C25.512.1</t>
  </si>
  <si>
    <t>C4.1346</t>
  </si>
  <si>
    <t>C21.35</t>
  </si>
  <si>
    <t>C19.100</t>
  </si>
  <si>
    <t>C7.224</t>
  </si>
  <si>
    <t>C36.1037.1</t>
  </si>
  <si>
    <t>C7.1407.1</t>
  </si>
  <si>
    <t>C4.1528</t>
  </si>
  <si>
    <t>C4.1161</t>
  </si>
  <si>
    <t>C10.1265</t>
  </si>
  <si>
    <t>C4.476</t>
  </si>
  <si>
    <t>C36.1157.5</t>
  </si>
  <si>
    <t>C19.169.3</t>
  </si>
  <si>
    <t>C7.166</t>
  </si>
  <si>
    <t>C38.333</t>
  </si>
  <si>
    <t>C7.1177</t>
  </si>
  <si>
    <t>C7.54</t>
  </si>
  <si>
    <t>C10.1429</t>
  </si>
  <si>
    <t>C38.687</t>
  </si>
  <si>
    <t>C36.860.3</t>
  </si>
  <si>
    <t>C7.545</t>
  </si>
  <si>
    <t>C7.2366</t>
  </si>
  <si>
    <t>C7.2504</t>
  </si>
  <si>
    <t>C7.2571.3</t>
  </si>
  <si>
    <t>C4.1823</t>
  </si>
  <si>
    <t>C7.1458</t>
  </si>
  <si>
    <t>C7.2354</t>
  </si>
  <si>
    <t>C29.22</t>
  </si>
  <si>
    <t>C36.487</t>
  </si>
  <si>
    <t>C36.1075.3</t>
  </si>
  <si>
    <t>C4.796</t>
  </si>
  <si>
    <t>C9.213</t>
  </si>
  <si>
    <t>C19.93</t>
  </si>
  <si>
    <t>C4.179</t>
  </si>
  <si>
    <t>C7.883</t>
  </si>
  <si>
    <t>C59.1043</t>
  </si>
  <si>
    <t>C23.33</t>
  </si>
  <si>
    <t>C4.1852</t>
  </si>
  <si>
    <t>C4.17</t>
  </si>
  <si>
    <t>C7.2260</t>
  </si>
  <si>
    <t>C21.293</t>
  </si>
  <si>
    <t>C7.2068</t>
  </si>
  <si>
    <t>C9.60</t>
  </si>
  <si>
    <t>C4.731</t>
  </si>
  <si>
    <t>C29.21.1</t>
  </si>
  <si>
    <t>C7.2570.1</t>
  </si>
  <si>
    <t>C4.1741</t>
  </si>
  <si>
    <t>C25.528.2</t>
  </si>
  <si>
    <t>C7.94</t>
  </si>
  <si>
    <t>C7.601</t>
  </si>
  <si>
    <t>C33.52</t>
  </si>
  <si>
    <t>C36.1157.1</t>
  </si>
  <si>
    <t>C7.1635</t>
  </si>
  <si>
    <t>C9.282</t>
  </si>
  <si>
    <t>C9.295</t>
  </si>
  <si>
    <t>C7.163</t>
  </si>
  <si>
    <t>C7.348</t>
  </si>
  <si>
    <t>C32.159.3</t>
  </si>
  <si>
    <t>C19.162</t>
  </si>
  <si>
    <t>C21.31</t>
  </si>
  <si>
    <t>C7.2532.3</t>
  </si>
  <si>
    <t>C21.343.2</t>
  </si>
  <si>
    <t>C7.2135</t>
  </si>
  <si>
    <t>C36.752.1</t>
  </si>
  <si>
    <t>C38.692.2</t>
  </si>
  <si>
    <t>C29.33</t>
  </si>
  <si>
    <t>C4.2228</t>
  </si>
  <si>
    <t>C9.253.2</t>
  </si>
  <si>
    <t>C19.142</t>
  </si>
  <si>
    <t>C4.40</t>
  </si>
  <si>
    <t>C21.131</t>
  </si>
  <si>
    <t>C7.398</t>
  </si>
  <si>
    <t>C4.1267</t>
  </si>
  <si>
    <t>C7.2538</t>
  </si>
  <si>
    <t>C7.1395</t>
  </si>
  <si>
    <t>C7.90.1</t>
  </si>
  <si>
    <t>C23.43</t>
  </si>
  <si>
    <t>C21.191</t>
  </si>
  <si>
    <t>C4.1819</t>
  </si>
  <si>
    <t>C7.1579</t>
  </si>
  <si>
    <t>C4.585</t>
  </si>
  <si>
    <t>C36.686</t>
  </si>
  <si>
    <t>C33.2</t>
  </si>
  <si>
    <t>C9.157</t>
  </si>
  <si>
    <t>C59.367</t>
  </si>
  <si>
    <t>C7.1123</t>
  </si>
  <si>
    <t>C9.171</t>
  </si>
  <si>
    <t>C36.683</t>
  </si>
  <si>
    <t>C7.523</t>
  </si>
  <si>
    <t>C7.1850</t>
  </si>
  <si>
    <t>C7.190</t>
  </si>
  <si>
    <t>C68.76</t>
  </si>
  <si>
    <t>C7.2563</t>
  </si>
  <si>
    <t>C19.27</t>
  </si>
  <si>
    <t>C7.2485</t>
  </si>
  <si>
    <t>C36.738.4</t>
  </si>
  <si>
    <t>C7.108</t>
  </si>
  <si>
    <t>C7.982</t>
  </si>
  <si>
    <t>C4.1638</t>
  </si>
  <si>
    <t>C4.1147</t>
  </si>
  <si>
    <t>C9.262</t>
  </si>
  <si>
    <t>C4.607</t>
  </si>
  <si>
    <t>C4.721.1</t>
  </si>
  <si>
    <t>C4.733</t>
  </si>
  <si>
    <t>C7.661</t>
  </si>
  <si>
    <t>C33.234</t>
  </si>
  <si>
    <t>C4.1830</t>
  </si>
  <si>
    <t>C36.1107</t>
  </si>
  <si>
    <t>C7.2390</t>
  </si>
  <si>
    <t>C4.1899</t>
  </si>
  <si>
    <t>C9.179</t>
  </si>
  <si>
    <t>C33.176</t>
  </si>
  <si>
    <t>C7.857</t>
  </si>
  <si>
    <t>C4.783</t>
  </si>
  <si>
    <t>C4.1404</t>
  </si>
  <si>
    <t>C7.878.2</t>
  </si>
  <si>
    <t>C7.2556</t>
  </si>
  <si>
    <t>C19.148</t>
  </si>
  <si>
    <t>C10.319</t>
  </si>
  <si>
    <t>C36.734</t>
  </si>
  <si>
    <t>C7.541</t>
  </si>
  <si>
    <t>C4.174.2</t>
  </si>
  <si>
    <t>C7.1575</t>
  </si>
  <si>
    <t>C7.689</t>
  </si>
  <si>
    <t>C7.464</t>
  </si>
  <si>
    <t>C38.763.1</t>
  </si>
  <si>
    <t>C7.1766</t>
  </si>
  <si>
    <t>C7.755</t>
  </si>
  <si>
    <t>C9.291.2</t>
  </si>
  <si>
    <t>C4.923.3</t>
  </si>
  <si>
    <t>C4.870</t>
  </si>
  <si>
    <t>C61.10</t>
  </si>
  <si>
    <t>C33.129</t>
  </si>
  <si>
    <t>C10.513</t>
  </si>
  <si>
    <t>C7.2252</t>
  </si>
  <si>
    <t>C7.2379.4</t>
  </si>
  <si>
    <t>C32.139</t>
  </si>
  <si>
    <t>C4.1103</t>
  </si>
  <si>
    <t>C26.224</t>
  </si>
  <si>
    <t>C7.1687.4</t>
  </si>
  <si>
    <t>C4.91.1</t>
  </si>
  <si>
    <t>C46.2</t>
  </si>
  <si>
    <t>C7.609.1</t>
  </si>
  <si>
    <t>C19.115.1</t>
  </si>
  <si>
    <t>C38.123</t>
  </si>
  <si>
    <t>C38.92</t>
  </si>
  <si>
    <t>C7.1859</t>
  </si>
  <si>
    <t>C19.125</t>
  </si>
  <si>
    <t>C7.484</t>
  </si>
  <si>
    <t>C10.488.1</t>
  </si>
  <si>
    <t>C4.1332</t>
  </si>
  <si>
    <t>C7.274</t>
  </si>
  <si>
    <t>C38.269</t>
  </si>
  <si>
    <t>C38.119</t>
  </si>
  <si>
    <t>C4.1501</t>
  </si>
  <si>
    <t>C9.84</t>
  </si>
  <si>
    <t>C4.497</t>
  </si>
  <si>
    <t>C4.1798</t>
  </si>
  <si>
    <t>C19.69</t>
  </si>
  <si>
    <t>C38.544</t>
  </si>
  <si>
    <t>C4.746</t>
  </si>
  <si>
    <t>C4.849</t>
  </si>
  <si>
    <t>C10.1049.2</t>
  </si>
  <si>
    <t>C36.682.1</t>
  </si>
  <si>
    <t>C7.1127</t>
  </si>
  <si>
    <t>C7.1616.1</t>
  </si>
  <si>
    <t>C4.1027</t>
  </si>
  <si>
    <t>C7.2359</t>
  </si>
  <si>
    <t>C29.17</t>
  </si>
  <si>
    <t>C38.663</t>
  </si>
  <si>
    <t>C4.873</t>
  </si>
  <si>
    <t>C4.1908</t>
  </si>
  <si>
    <t>C45.229.1</t>
  </si>
  <si>
    <t>C7.1687.3</t>
  </si>
  <si>
    <t>C4.1146</t>
  </si>
  <si>
    <t>C4.1846</t>
  </si>
  <si>
    <t>C7.1699</t>
  </si>
  <si>
    <t>C10.80</t>
  </si>
  <si>
    <t>C9.137</t>
  </si>
  <si>
    <t>C7.2572</t>
  </si>
  <si>
    <t>C36.531</t>
  </si>
  <si>
    <t>C26.226.1</t>
  </si>
  <si>
    <t>C7.1676</t>
  </si>
  <si>
    <t>C7.1654</t>
  </si>
  <si>
    <t>C7.316</t>
  </si>
  <si>
    <t>C4.1256</t>
  </si>
  <si>
    <t>C20.305.1</t>
  </si>
  <si>
    <t>C9.253.1</t>
  </si>
  <si>
    <t>C36.1023.1</t>
  </si>
  <si>
    <t>C7.1587</t>
  </si>
  <si>
    <t>C4.1457</t>
  </si>
  <si>
    <t>C7.1394</t>
  </si>
  <si>
    <t>C7.862</t>
  </si>
  <si>
    <t>C4.1964</t>
  </si>
  <si>
    <t>C7.730</t>
  </si>
  <si>
    <t>C68.1340.4</t>
  </si>
  <si>
    <t>C26.258</t>
  </si>
  <si>
    <t>C4.2141.4</t>
  </si>
  <si>
    <t>C36.1078.1</t>
  </si>
  <si>
    <t>C7.849</t>
  </si>
  <si>
    <t>C10.953</t>
  </si>
  <si>
    <t>C7.1617</t>
  </si>
  <si>
    <t>C4.444</t>
  </si>
  <si>
    <t>C4.94</t>
  </si>
  <si>
    <t>C21.266</t>
  </si>
  <si>
    <t>C7.2527</t>
  </si>
  <si>
    <t>C7.1965</t>
  </si>
  <si>
    <t>C4.1589</t>
  </si>
  <si>
    <t>C9.322.1</t>
  </si>
  <si>
    <t>C4.587</t>
  </si>
  <si>
    <t>C10.9</t>
  </si>
  <si>
    <t>C36.572</t>
  </si>
  <si>
    <t>C7.1890</t>
  </si>
  <si>
    <t>C32.159.2</t>
  </si>
  <si>
    <t>C19.191</t>
  </si>
  <si>
    <t>C20.101</t>
  </si>
  <si>
    <t>C33.118</t>
  </si>
  <si>
    <t>C7.241</t>
  </si>
  <si>
    <t>C4.190</t>
  </si>
  <si>
    <t>C7.626</t>
  </si>
  <si>
    <t>C36.540.1</t>
  </si>
  <si>
    <t>C36.942</t>
  </si>
  <si>
    <t>C38.717</t>
  </si>
  <si>
    <t>C9.128</t>
  </si>
  <si>
    <t>C7.1832</t>
  </si>
  <si>
    <t>C7.447</t>
  </si>
  <si>
    <t>C25.5</t>
  </si>
  <si>
    <t>C33.126</t>
  </si>
  <si>
    <t>C4.1290</t>
  </si>
  <si>
    <t>C61.888</t>
  </si>
  <si>
    <t>C7.2408</t>
  </si>
  <si>
    <t>C9.124</t>
  </si>
  <si>
    <t>C9.206</t>
  </si>
  <si>
    <t>C7.1362</t>
  </si>
  <si>
    <t>C7.2570.5</t>
  </si>
  <si>
    <t>C26.63</t>
  </si>
  <si>
    <t>C36.847</t>
  </si>
  <si>
    <t>C59.1648</t>
  </si>
  <si>
    <t>C7.1736</t>
  </si>
  <si>
    <t>C9.256</t>
  </si>
  <si>
    <t>C33.304</t>
  </si>
  <si>
    <t>C9.313.5</t>
  </si>
  <si>
    <t>C4.2119</t>
  </si>
  <si>
    <t>C20.176.3</t>
  </si>
  <si>
    <t>C4.290</t>
  </si>
  <si>
    <t>C4.1621</t>
  </si>
  <si>
    <t>C36.428</t>
  </si>
  <si>
    <t>C4.1042</t>
  </si>
  <si>
    <t>C7.2165.2</t>
  </si>
  <si>
    <t>C7.2220</t>
  </si>
  <si>
    <t>C19.131</t>
  </si>
  <si>
    <t>C32.129.1</t>
  </si>
  <si>
    <t>C4.1231</t>
  </si>
  <si>
    <t>C43.23</t>
  </si>
  <si>
    <t>C61.69</t>
  </si>
  <si>
    <t>C19.58</t>
  </si>
  <si>
    <t>C4.180</t>
  </si>
  <si>
    <t>C26.140</t>
  </si>
  <si>
    <t>C32.17</t>
  </si>
  <si>
    <t>C7.1087</t>
  </si>
  <si>
    <t>C7.448</t>
  </si>
  <si>
    <t>C7.2206.2</t>
  </si>
  <si>
    <t>C9.78</t>
  </si>
  <si>
    <t>C32.118.4</t>
  </si>
  <si>
    <t>C4.1978</t>
  </si>
  <si>
    <t>C36.432</t>
  </si>
  <si>
    <t>C7.1239</t>
  </si>
  <si>
    <t>C7.1843</t>
  </si>
  <si>
    <t>C4.869.2</t>
  </si>
  <si>
    <t>C68.290</t>
  </si>
  <si>
    <t>C20.291</t>
  </si>
  <si>
    <t>C59.1408</t>
  </si>
  <si>
    <t>C38.418</t>
  </si>
  <si>
    <t>C7.559.4</t>
  </si>
  <si>
    <t>C20.4</t>
  </si>
  <si>
    <t>C10.816</t>
  </si>
  <si>
    <t>C61.2250.1</t>
  </si>
  <si>
    <t>C38.212</t>
  </si>
  <si>
    <t>C7.875</t>
  </si>
  <si>
    <t>C19.111</t>
  </si>
  <si>
    <t>C4.793</t>
  </si>
  <si>
    <t>C7.33.1</t>
  </si>
  <si>
    <t>C4.983</t>
  </si>
  <si>
    <t>C9.39</t>
  </si>
  <si>
    <t>C4.1485</t>
  </si>
  <si>
    <t>C9.253</t>
  </si>
  <si>
    <t>C33.239</t>
  </si>
  <si>
    <t>C36.324</t>
  </si>
  <si>
    <t>C4.1001</t>
  </si>
  <si>
    <t>C4.1452</t>
  </si>
  <si>
    <t>C4.1984.2</t>
  </si>
  <si>
    <t>C7.800</t>
  </si>
  <si>
    <t>C32.98.2</t>
  </si>
  <si>
    <t>C20.208</t>
  </si>
  <si>
    <t>C7.905</t>
  </si>
  <si>
    <t>C33.41</t>
  </si>
  <si>
    <t>C4.1785</t>
  </si>
  <si>
    <t>C4.1950</t>
  </si>
  <si>
    <t>C33.265</t>
  </si>
  <si>
    <t>C7.2145</t>
  </si>
  <si>
    <t>C10.65</t>
  </si>
  <si>
    <t>C61.1412</t>
  </si>
  <si>
    <t>C4.1179</t>
  </si>
  <si>
    <t>C4.1745</t>
  </si>
  <si>
    <t>C10.840</t>
  </si>
  <si>
    <t>C4.1015</t>
  </si>
  <si>
    <t>C19.53</t>
  </si>
  <si>
    <t>C4.914</t>
  </si>
  <si>
    <t>C7.1319.2</t>
  </si>
  <si>
    <t>C4.1369</t>
  </si>
  <si>
    <t>C9.250</t>
  </si>
  <si>
    <t>C19.151.1</t>
  </si>
  <si>
    <t>C7.679</t>
  </si>
  <si>
    <t>C36.747</t>
  </si>
  <si>
    <t>C19.156.2</t>
  </si>
  <si>
    <t>C4.1851.1</t>
  </si>
  <si>
    <t>C7.53</t>
  </si>
  <si>
    <t>C7.799.3</t>
  </si>
  <si>
    <t>C4.469.3</t>
  </si>
  <si>
    <t>C36.1016.1</t>
  </si>
  <si>
    <t>C4.342</t>
  </si>
  <si>
    <t>C4.714</t>
  </si>
  <si>
    <t>C4.1759</t>
  </si>
  <si>
    <t>C4.857</t>
  </si>
  <si>
    <t>C59.688</t>
  </si>
  <si>
    <t>C7.198</t>
  </si>
  <si>
    <t>C4.1960</t>
  </si>
  <si>
    <t>C4.2197</t>
  </si>
  <si>
    <t>C7.2118</t>
  </si>
  <si>
    <t>C7.2022</t>
  </si>
  <si>
    <t>C7.841</t>
  </si>
  <si>
    <t>C7.1313</t>
  </si>
  <si>
    <t>C59.1709</t>
  </si>
  <si>
    <t>C4.1766.1</t>
  </si>
  <si>
    <t>C38.757</t>
  </si>
  <si>
    <t>C4.760</t>
  </si>
  <si>
    <t>C4.1598</t>
  </si>
  <si>
    <t>C7.1489</t>
  </si>
  <si>
    <t>C7.491</t>
  </si>
  <si>
    <t>C7.2236.1</t>
  </si>
  <si>
    <t>C38.331</t>
  </si>
  <si>
    <t>C36.688.1</t>
  </si>
  <si>
    <t>C4.1523</t>
  </si>
  <si>
    <t>C10.352</t>
  </si>
  <si>
    <t>C36.895</t>
  </si>
  <si>
    <t>C4.762</t>
  </si>
  <si>
    <t>C38.83</t>
  </si>
  <si>
    <t>C61.1830</t>
  </si>
  <si>
    <t>C7.1998</t>
  </si>
  <si>
    <t>C4.2014</t>
  </si>
  <si>
    <t>C10.1385.1</t>
  </si>
  <si>
    <t>C4.37</t>
  </si>
  <si>
    <t>C7.1595</t>
  </si>
  <si>
    <t>C20.340</t>
  </si>
  <si>
    <t>C7.2160</t>
  </si>
  <si>
    <t>C9.25</t>
  </si>
  <si>
    <t>C9.56</t>
  </si>
  <si>
    <t>C61.722</t>
  </si>
  <si>
    <t>C32.125.2</t>
  </si>
  <si>
    <t>C4.1965.1</t>
  </si>
  <si>
    <t>C7.1</t>
  </si>
  <si>
    <t>C32.41.2</t>
  </si>
  <si>
    <t>C21.309</t>
  </si>
  <si>
    <t>C7.2225</t>
  </si>
  <si>
    <t>C7.2349</t>
  </si>
  <si>
    <t>C33.215</t>
  </si>
  <si>
    <t>C4.31</t>
  </si>
  <si>
    <t>C4.1356</t>
  </si>
  <si>
    <t>C4.757</t>
  </si>
  <si>
    <t>C7.1810</t>
  </si>
  <si>
    <t>C7.239</t>
  </si>
  <si>
    <t>C10.48</t>
  </si>
  <si>
    <t>C4.1347</t>
  </si>
  <si>
    <t>C4.867.3</t>
  </si>
  <si>
    <t>C7.2026</t>
  </si>
  <si>
    <t>C7.2510</t>
  </si>
  <si>
    <t>C23.27.2</t>
  </si>
  <si>
    <t>C7.2464.5</t>
  </si>
  <si>
    <t>C36.788</t>
  </si>
  <si>
    <t>C36.918</t>
  </si>
  <si>
    <t>C10.1387</t>
  </si>
  <si>
    <t>C25.8.1</t>
  </si>
  <si>
    <t>C7.7</t>
  </si>
  <si>
    <t>C4.919.1</t>
  </si>
  <si>
    <t>C4.1980</t>
  </si>
  <si>
    <t>C36.1016.5</t>
  </si>
  <si>
    <t>C7.919</t>
  </si>
  <si>
    <t>C19.165.4</t>
  </si>
  <si>
    <t>C4.2146</t>
  </si>
  <si>
    <t>C10.1131</t>
  </si>
  <si>
    <t>C7.1422</t>
  </si>
  <si>
    <t>C7.1046</t>
  </si>
  <si>
    <t>C4.1378</t>
  </si>
  <si>
    <t>C36.968</t>
  </si>
  <si>
    <t>C20.254</t>
  </si>
  <si>
    <t>C19.99</t>
  </si>
  <si>
    <t>C4.2112</t>
  </si>
  <si>
    <t>C7.29</t>
  </si>
  <si>
    <t>C61.1603</t>
  </si>
  <si>
    <t>C36.858</t>
  </si>
  <si>
    <t>C4.555</t>
  </si>
  <si>
    <t>C7.1828</t>
  </si>
  <si>
    <t>C25.16</t>
  </si>
  <si>
    <t>C25.474</t>
  </si>
  <si>
    <t>C4.360</t>
  </si>
  <si>
    <t>C4.1327</t>
  </si>
  <si>
    <t>C4.877.3</t>
  </si>
  <si>
    <t>C21.27</t>
  </si>
  <si>
    <t>C7.740.2</t>
  </si>
  <si>
    <t>C38.439</t>
  </si>
  <si>
    <t>C21.162</t>
  </si>
  <si>
    <t>C7.999</t>
  </si>
  <si>
    <t>C26.25</t>
  </si>
  <si>
    <t>C7.764.4</t>
  </si>
  <si>
    <t>C9.313.1</t>
  </si>
  <si>
    <t>C4.1109</t>
  </si>
  <si>
    <t>C7.387</t>
  </si>
  <si>
    <t>C7.952</t>
  </si>
  <si>
    <t>C4.4</t>
  </si>
  <si>
    <t>C32.13</t>
  </si>
  <si>
    <t>C7.388</t>
  </si>
  <si>
    <t>C10.588</t>
  </si>
  <si>
    <t>C10.426</t>
  </si>
  <si>
    <t>C4.609</t>
  </si>
  <si>
    <t>C7.303</t>
  </si>
  <si>
    <t>C7.1299</t>
  </si>
  <si>
    <t>C25.20</t>
  </si>
  <si>
    <t>C10.178</t>
  </si>
  <si>
    <t>C21.1</t>
  </si>
  <si>
    <t>C4.421</t>
  </si>
  <si>
    <t>C7.1361</t>
  </si>
  <si>
    <t>C9.66</t>
  </si>
  <si>
    <t>C7.1468</t>
  </si>
  <si>
    <t>C19.92</t>
  </si>
  <si>
    <t>C26.62</t>
  </si>
  <si>
    <t>C32.112.4</t>
  </si>
  <si>
    <t>C36.1108.1</t>
  </si>
  <si>
    <t>C7.1151</t>
  </si>
  <si>
    <t>C19.138</t>
  </si>
  <si>
    <t>C10.1135</t>
  </si>
  <si>
    <t>C7.598</t>
  </si>
  <si>
    <t>C23.12</t>
  </si>
  <si>
    <t>C7.174.2</t>
  </si>
  <si>
    <t>C4.713</t>
  </si>
  <si>
    <t>C7.559</t>
  </si>
  <si>
    <t>C7.176</t>
  </si>
  <si>
    <t>C33.101</t>
  </si>
  <si>
    <t>C4.2057</t>
  </si>
  <si>
    <t>C10.1361.2</t>
  </si>
  <si>
    <t>C7.531</t>
  </si>
  <si>
    <t>C9.290</t>
  </si>
  <si>
    <t>C61.742</t>
  </si>
  <si>
    <t>C20.357</t>
  </si>
  <si>
    <t>C4.1269.1</t>
  </si>
  <si>
    <t>C7.757.4</t>
  </si>
  <si>
    <t>C36.338</t>
  </si>
  <si>
    <t>C36.489</t>
  </si>
  <si>
    <t>C36.757.1</t>
  </si>
  <si>
    <t>C4.1013</t>
  </si>
  <si>
    <t>C4.22</t>
  </si>
  <si>
    <t>C10.357</t>
  </si>
  <si>
    <t>C4.820</t>
  </si>
  <si>
    <t>C68.519</t>
  </si>
  <si>
    <t>C7.1222</t>
  </si>
  <si>
    <t>C7.1679</t>
  </si>
  <si>
    <t>C7.1781</t>
  </si>
  <si>
    <t>C7.2112</t>
  </si>
  <si>
    <t>C7.2450.1</t>
  </si>
  <si>
    <t>C7.749.2</t>
  </si>
  <si>
    <t>C21.138</t>
  </si>
  <si>
    <t>C4.461</t>
  </si>
  <si>
    <t>C7.1012</t>
  </si>
  <si>
    <t>C7.649</t>
  </si>
  <si>
    <t>C10.1182</t>
  </si>
  <si>
    <t>C26.226.2</t>
  </si>
  <si>
    <t>C33.113</t>
  </si>
  <si>
    <t>C7.611</t>
  </si>
  <si>
    <t>C19.170</t>
  </si>
  <si>
    <t>C7.1137</t>
  </si>
  <si>
    <t>C7.1772</t>
  </si>
  <si>
    <t>C36.278</t>
  </si>
  <si>
    <t>C4.2130.3</t>
  </si>
  <si>
    <t>C43.16</t>
  </si>
  <si>
    <t>C7.2381</t>
  </si>
  <si>
    <t>C23.41</t>
  </si>
  <si>
    <t>C32.85</t>
  </si>
  <si>
    <t>C9.110</t>
  </si>
  <si>
    <t>C4.688</t>
  </si>
  <si>
    <t>C4.135</t>
  </si>
  <si>
    <t>C36.1112.5</t>
  </si>
  <si>
    <t>C4.1515</t>
  </si>
  <si>
    <t>C23.44</t>
  </si>
  <si>
    <t>C7.2415</t>
  </si>
  <si>
    <t>C26.250</t>
  </si>
  <si>
    <t>C7.2313</t>
  </si>
  <si>
    <t>C4.1483</t>
  </si>
  <si>
    <t>C7.1334</t>
  </si>
  <si>
    <t>C9.272</t>
  </si>
  <si>
    <t>C19.25</t>
  </si>
  <si>
    <t>C7.1504</t>
  </si>
  <si>
    <t>C4.1052</t>
  </si>
  <si>
    <t>C7.615</t>
  </si>
  <si>
    <t>C4.1238</t>
  </si>
  <si>
    <t>C4.279</t>
  </si>
  <si>
    <t>C9.75</t>
  </si>
  <si>
    <t>C7.294</t>
  </si>
  <si>
    <t>C21.68</t>
  </si>
  <si>
    <t>C7.1662</t>
  </si>
  <si>
    <t>C25.618</t>
  </si>
  <si>
    <t>C4.1415</t>
  </si>
  <si>
    <t>C4.2134.2</t>
  </si>
  <si>
    <t>C25.468</t>
  </si>
  <si>
    <t>C33.61</t>
  </si>
  <si>
    <t>C21.236</t>
  </si>
  <si>
    <t>C7.1921</t>
  </si>
  <si>
    <t>C32.136.5</t>
  </si>
  <si>
    <t>C4.2121</t>
  </si>
  <si>
    <t>C4.694.4</t>
  </si>
  <si>
    <t>C33.209</t>
  </si>
  <si>
    <t>C38.721</t>
  </si>
  <si>
    <t>C4.1323</t>
  </si>
  <si>
    <t>C4.702</t>
  </si>
  <si>
    <t>C4.1531</t>
  </si>
  <si>
    <t>C4.1795</t>
  </si>
  <si>
    <t>C7.1300</t>
  </si>
  <si>
    <t>C7.542</t>
  </si>
  <si>
    <t>C10.536</t>
  </si>
  <si>
    <t>C36.690</t>
  </si>
  <si>
    <t>C7.579</t>
  </si>
  <si>
    <t>C4.1264</t>
  </si>
  <si>
    <t>C10.586</t>
  </si>
  <si>
    <t>C4.468</t>
  </si>
  <si>
    <t>C7.2123</t>
  </si>
  <si>
    <t>C26.118</t>
  </si>
  <si>
    <t>C4.541</t>
  </si>
  <si>
    <t>C7.1975</t>
  </si>
  <si>
    <t>C7.1055</t>
  </si>
  <si>
    <t>C21.311</t>
  </si>
  <si>
    <t>C36.647.1</t>
  </si>
  <si>
    <t>C7.1274</t>
  </si>
  <si>
    <t>C7.1673</t>
  </si>
  <si>
    <t>C9.227</t>
  </si>
  <si>
    <t>C36.717</t>
  </si>
  <si>
    <t>C10.110</t>
  </si>
  <si>
    <t>C4.129</t>
  </si>
  <si>
    <t>C10.118</t>
  </si>
  <si>
    <t>C4.1230</t>
  </si>
  <si>
    <t>C7.1081</t>
  </si>
  <si>
    <t>C9.110.2</t>
  </si>
  <si>
    <t>C20.113.2</t>
  </si>
  <si>
    <t>C19.104</t>
  </si>
  <si>
    <t>C4.1606</t>
  </si>
  <si>
    <t>C4.226</t>
  </si>
  <si>
    <t>C7.2427</t>
  </si>
  <si>
    <t>C19.183.3</t>
  </si>
  <si>
    <t>C4.18</t>
  </si>
  <si>
    <t>C59.2021</t>
  </si>
  <si>
    <t>C7.1301</t>
  </si>
  <si>
    <t>C7.1949.3</t>
  </si>
  <si>
    <t>C10.1175</t>
  </si>
  <si>
    <t>C7.1433</t>
  </si>
  <si>
    <t>C25.541</t>
  </si>
  <si>
    <t>C21.40</t>
  </si>
  <si>
    <t>C36.1088</t>
  </si>
  <si>
    <t>C4.795</t>
  </si>
  <si>
    <t>C4.979</t>
  </si>
  <si>
    <t>C4.1171</t>
  </si>
  <si>
    <t>C33.102</t>
  </si>
  <si>
    <t>C38.246</t>
  </si>
  <si>
    <t>C4.2228.1</t>
  </si>
  <si>
    <t>C7.2322</t>
  </si>
  <si>
    <t>C7.882</t>
  </si>
  <si>
    <t>C4.698</t>
  </si>
  <si>
    <t>C21.261.1</t>
  </si>
  <si>
    <t>C7.2264</t>
  </si>
  <si>
    <t>C36.774.2</t>
  </si>
  <si>
    <t>C4.909</t>
  </si>
  <si>
    <t>C68.167</t>
  </si>
  <si>
    <t>C7.1249</t>
  </si>
  <si>
    <t>C9.182</t>
  </si>
  <si>
    <t>C61.1746</t>
  </si>
  <si>
    <t>C26.56</t>
  </si>
  <si>
    <t>C26.168</t>
  </si>
  <si>
    <t>C36.305</t>
  </si>
  <si>
    <t>C36.496</t>
  </si>
  <si>
    <t>C7.2323</t>
  </si>
  <si>
    <t>C10.1021</t>
  </si>
  <si>
    <t>C10.280</t>
  </si>
  <si>
    <t>C7.2424</t>
  </si>
  <si>
    <t>C58.427</t>
  </si>
  <si>
    <t>C21.155</t>
  </si>
  <si>
    <t>C4.1174</t>
  </si>
  <si>
    <t>C4.1710.3</t>
  </si>
  <si>
    <t>C10.152</t>
  </si>
  <si>
    <t>C7.1949.5</t>
  </si>
  <si>
    <t>C4.1648.1</t>
  </si>
  <si>
    <t>C7.1681</t>
  </si>
  <si>
    <t>C7.2111</t>
  </si>
  <si>
    <t>C7.971</t>
  </si>
  <si>
    <t>C7.667</t>
  </si>
  <si>
    <t>C32.132.3</t>
  </si>
  <si>
    <t>C23.27.1</t>
  </si>
  <si>
    <t>C36.604</t>
  </si>
  <si>
    <t>C20.191</t>
  </si>
  <si>
    <t>C7.432</t>
  </si>
  <si>
    <t>C19.105</t>
  </si>
  <si>
    <t>C4.1426</t>
  </si>
  <si>
    <t>C7.795</t>
  </si>
  <si>
    <t>C36.1023</t>
  </si>
  <si>
    <t>C4.159</t>
  </si>
  <si>
    <t>C4.1207</t>
  </si>
  <si>
    <t>C7.2058</t>
  </si>
  <si>
    <t>C7.677.3</t>
  </si>
  <si>
    <t>C7.735</t>
  </si>
  <si>
    <t>C7.2164</t>
  </si>
  <si>
    <t>C25.491.2</t>
  </si>
  <si>
    <t>C7.2541</t>
  </si>
  <si>
    <t>C7.1402</t>
  </si>
  <si>
    <t>C36.374</t>
  </si>
  <si>
    <t>C4.276</t>
  </si>
  <si>
    <t>C36.773</t>
  </si>
  <si>
    <t>C7.628</t>
  </si>
  <si>
    <t>C45.321.2</t>
  </si>
  <si>
    <t>C4.1002</t>
  </si>
  <si>
    <t>C21.159</t>
  </si>
  <si>
    <t>C7.110</t>
  </si>
  <si>
    <t>C4.287</t>
  </si>
  <si>
    <t>C7.929.1</t>
  </si>
  <si>
    <t>C32.85.1</t>
  </si>
  <si>
    <t>C7.1120</t>
  </si>
  <si>
    <t>C7.264</t>
  </si>
  <si>
    <t>C61.1297</t>
  </si>
  <si>
    <t>C4.1771</t>
  </si>
  <si>
    <t>C9.91</t>
  </si>
  <si>
    <t>C7.647</t>
  </si>
  <si>
    <t>C7.1209</t>
  </si>
  <si>
    <t>C25.458</t>
  </si>
  <si>
    <t>C10.448</t>
  </si>
  <si>
    <t>C4.966.1</t>
  </si>
  <si>
    <t>C7.956</t>
  </si>
  <si>
    <t>C7.2405.4</t>
  </si>
  <si>
    <t>C10.377</t>
  </si>
  <si>
    <t>C9.266</t>
  </si>
  <si>
    <t>C25.491</t>
  </si>
  <si>
    <t>C7.699</t>
  </si>
  <si>
    <t>C7.1382</t>
  </si>
  <si>
    <t>C9.71</t>
  </si>
  <si>
    <t>C32.34</t>
  </si>
  <si>
    <t>C36.1123.1</t>
  </si>
  <si>
    <t>C21.271</t>
  </si>
  <si>
    <t>C4.1731</t>
  </si>
  <si>
    <t>C33.107</t>
  </si>
  <si>
    <t>C21.52</t>
  </si>
  <si>
    <t>C7.315</t>
  </si>
  <si>
    <t>C7.1920</t>
  </si>
  <si>
    <t>C4.1574</t>
  </si>
  <si>
    <t>C9.172</t>
  </si>
  <si>
    <t>C7.2195</t>
  </si>
  <si>
    <t>C32.154</t>
  </si>
  <si>
    <t>C7.1996</t>
  </si>
  <si>
    <t>C4.1651</t>
  </si>
  <si>
    <t>C20.171</t>
  </si>
  <si>
    <t>C21.102</t>
  </si>
  <si>
    <t>C4.609.1</t>
  </si>
  <si>
    <t>C21.134</t>
  </si>
  <si>
    <t>C38.323.1</t>
  </si>
  <si>
    <t>C7.486</t>
  </si>
  <si>
    <t>C26.126</t>
  </si>
  <si>
    <t>C4.2162</t>
  </si>
  <si>
    <t>C9.313</t>
  </si>
  <si>
    <t>C36.776.1</t>
  </si>
  <si>
    <t>C29.15</t>
  </si>
  <si>
    <t>C36.937.1</t>
  </si>
  <si>
    <t>C7.400</t>
  </si>
  <si>
    <t>C4.2102</t>
  </si>
  <si>
    <t>C7.2415.2</t>
  </si>
  <si>
    <t>C33.132</t>
  </si>
  <si>
    <t>C25.456</t>
  </si>
  <si>
    <t>C20.296</t>
  </si>
  <si>
    <t>C36.738.2</t>
  </si>
  <si>
    <t>C4.2173.2</t>
  </si>
  <si>
    <t>C43.113</t>
  </si>
  <si>
    <t>C4.1527.5</t>
  </si>
  <si>
    <t>C7.39</t>
  </si>
  <si>
    <t>C9.170.2</t>
  </si>
  <si>
    <t>C33.117</t>
  </si>
  <si>
    <t>C4.754</t>
  </si>
  <si>
    <t>C33.174</t>
  </si>
  <si>
    <t>C4.2240.1</t>
  </si>
  <si>
    <t>C4.343</t>
  </si>
  <si>
    <t>C7.1994</t>
  </si>
  <si>
    <t>C36.992</t>
  </si>
  <si>
    <t>C7.678</t>
  </si>
  <si>
    <t>C26.59</t>
  </si>
  <si>
    <t>C33.272</t>
  </si>
  <si>
    <t>C4.2182.4</t>
  </si>
  <si>
    <t>C43.172</t>
  </si>
  <si>
    <t>C59.1954</t>
  </si>
  <si>
    <t>C4.1971</t>
  </si>
  <si>
    <t>C7.1659</t>
  </si>
  <si>
    <t>C26.211</t>
  </si>
  <si>
    <t>C20.10</t>
  </si>
  <si>
    <t>C10.737</t>
  </si>
  <si>
    <t>C7.1184</t>
  </si>
  <si>
    <t>C21.115</t>
  </si>
  <si>
    <t>C7.1425</t>
  </si>
  <si>
    <t>C4.2231</t>
  </si>
  <si>
    <t>C4.1214</t>
  </si>
  <si>
    <t>C19.83</t>
  </si>
  <si>
    <t>C7.2499</t>
  </si>
  <si>
    <t>C7.1730</t>
  </si>
  <si>
    <t>C36.1042</t>
  </si>
  <si>
    <t>C36.1088.5</t>
  </si>
  <si>
    <t>C9.301</t>
  </si>
  <si>
    <t>C7.602</t>
  </si>
  <si>
    <t>C25.544</t>
  </si>
  <si>
    <t>C21.231</t>
  </si>
  <si>
    <t>C4.6</t>
  </si>
  <si>
    <t>C9.142</t>
  </si>
  <si>
    <t>C20.131</t>
  </si>
  <si>
    <t>C7.1973</t>
  </si>
  <si>
    <t>C59.1355</t>
  </si>
  <si>
    <t>C38.665</t>
  </si>
  <si>
    <t>C10.499</t>
  </si>
  <si>
    <t>C7.2270</t>
  </si>
  <si>
    <t>C7.2254</t>
  </si>
  <si>
    <t>C4.544</t>
  </si>
  <si>
    <t>C36.253</t>
  </si>
  <si>
    <t>C7.692</t>
  </si>
  <si>
    <t>C21.51.1</t>
  </si>
  <si>
    <t>C7.1094</t>
  </si>
  <si>
    <t>C4.1869</t>
  </si>
  <si>
    <t>C36.602</t>
  </si>
  <si>
    <t>C59.963</t>
  </si>
  <si>
    <t>C7.543</t>
  </si>
  <si>
    <t>C7.1707</t>
  </si>
  <si>
    <t>C7.2511</t>
  </si>
  <si>
    <t>C7.595</t>
  </si>
  <si>
    <t>C7.2285</t>
  </si>
  <si>
    <t>C4.89</t>
  </si>
  <si>
    <t>C36.501</t>
  </si>
  <si>
    <t>C7.1868</t>
  </si>
  <si>
    <t>C4.1506</t>
  </si>
  <si>
    <t>C26.58</t>
  </si>
  <si>
    <t>C36.1080</t>
  </si>
  <si>
    <t>C36.1073.1</t>
  </si>
  <si>
    <t>C4.79</t>
  </si>
  <si>
    <t>C7.522</t>
  </si>
  <si>
    <t>C33.223.4</t>
  </si>
  <si>
    <t>C4.1520</t>
  </si>
  <si>
    <t>C33.315</t>
  </si>
  <si>
    <t>C19.81</t>
  </si>
  <si>
    <t>C7.1038</t>
  </si>
  <si>
    <t>C10.471</t>
  </si>
  <si>
    <t>C7.589</t>
  </si>
  <si>
    <t>C38.169</t>
  </si>
  <si>
    <t>C4.2138.2</t>
  </si>
  <si>
    <t>C4.969</t>
  </si>
  <si>
    <t>C33.223</t>
  </si>
  <si>
    <t>C32.78.3</t>
  </si>
  <si>
    <t>C4.1244</t>
  </si>
  <si>
    <t>C9.189</t>
  </si>
  <si>
    <t>C7.2150</t>
  </si>
  <si>
    <t>C38.609</t>
  </si>
  <si>
    <t>C23.45</t>
  </si>
  <si>
    <t>C7.408</t>
  </si>
  <si>
    <t>C7.2369</t>
  </si>
  <si>
    <t>C25.575.3</t>
  </si>
  <si>
    <t>C33.242</t>
  </si>
  <si>
    <t>C19.57</t>
  </si>
  <si>
    <t>C10.1301</t>
  </si>
  <si>
    <t>C9.109</t>
  </si>
  <si>
    <t>C20.46</t>
  </si>
  <si>
    <t>C7.1580</t>
  </si>
  <si>
    <t>C25.523</t>
  </si>
  <si>
    <t>C4.1833</t>
  </si>
  <si>
    <t>C33.235</t>
  </si>
  <si>
    <t>C19.124</t>
  </si>
  <si>
    <t>C7.639</t>
  </si>
  <si>
    <t>C4.274</t>
  </si>
  <si>
    <t>C32.27</t>
  </si>
  <si>
    <t>C4.1920</t>
  </si>
  <si>
    <t>C4.451</t>
  </si>
  <si>
    <t>C19.141</t>
  </si>
  <si>
    <t>C7.368</t>
  </si>
  <si>
    <t>C4.2120</t>
  </si>
  <si>
    <t>C38.198</t>
  </si>
  <si>
    <t>C4.16</t>
  </si>
  <si>
    <t>C7.1310</t>
  </si>
  <si>
    <t>C38.176.1</t>
  </si>
  <si>
    <t>C32.157</t>
  </si>
  <si>
    <t>C7.2229</t>
  </si>
  <si>
    <t>C4.1607</t>
  </si>
  <si>
    <t>C36.353.2</t>
  </si>
  <si>
    <t>C7.1845</t>
  </si>
  <si>
    <t>C7.1338</t>
  </si>
  <si>
    <t>C4.907</t>
  </si>
  <si>
    <t>C7.1528</t>
  </si>
  <si>
    <t>C7.2477</t>
  </si>
  <si>
    <t>C7.421</t>
  </si>
  <si>
    <t>C7.2424.2</t>
  </si>
  <si>
    <t>C7.2306</t>
  </si>
  <si>
    <t>C4.1296</t>
  </si>
  <si>
    <t>C9.276.1</t>
  </si>
  <si>
    <t>C25.512</t>
  </si>
  <si>
    <t>C26.239</t>
  </si>
  <si>
    <t>C21.53</t>
  </si>
  <si>
    <t>C19.150</t>
  </si>
  <si>
    <t>C4.1247</t>
  </si>
  <si>
    <t>C38.688.1</t>
  </si>
  <si>
    <t>C4.857.2</t>
  </si>
  <si>
    <t>C4.1057</t>
  </si>
  <si>
    <t>C9.110.1</t>
  </si>
  <si>
    <t>C26.113</t>
  </si>
  <si>
    <t>C4.1225</t>
  </si>
  <si>
    <t>C19.35</t>
  </si>
  <si>
    <t>C21.158.1</t>
  </si>
  <si>
    <t>C9.97</t>
  </si>
  <si>
    <t>C7.799.2</t>
  </si>
  <si>
    <t>C26.35</t>
  </si>
  <si>
    <t>C21.44</t>
  </si>
  <si>
    <t>C4.1283</t>
  </si>
  <si>
    <t>C7.1477.2</t>
  </si>
  <si>
    <t>C7.2250</t>
  </si>
  <si>
    <t>C7.2452</t>
  </si>
  <si>
    <t>C38.641</t>
  </si>
  <si>
    <t>C32.14</t>
  </si>
  <si>
    <t>C7.646</t>
  </si>
  <si>
    <t>C19.116</t>
  </si>
  <si>
    <t>C20.318.3</t>
  </si>
  <si>
    <t>C9.323</t>
  </si>
  <si>
    <t>C7.2210.1</t>
  </si>
  <si>
    <t>C4.1519</t>
  </si>
  <si>
    <t>C4.1521</t>
  </si>
  <si>
    <t>C7.2523</t>
  </si>
  <si>
    <t>C7.2595</t>
  </si>
  <si>
    <t>C29.14</t>
  </si>
  <si>
    <t>C7.1024</t>
  </si>
  <si>
    <t>C9.306.2</t>
  </si>
  <si>
    <t>C4.515</t>
  </si>
  <si>
    <t>C7.2379.1</t>
  </si>
  <si>
    <t>C4.372</t>
  </si>
  <si>
    <t>C7.728</t>
  </si>
  <si>
    <t>C21.7</t>
  </si>
  <si>
    <t>C4.784</t>
  </si>
  <si>
    <t>C7.1085</t>
  </si>
  <si>
    <t>C4.1774</t>
  </si>
  <si>
    <t>C7.2228</t>
  </si>
  <si>
    <t>C4.1145</t>
  </si>
  <si>
    <t>C7.2571.4</t>
  </si>
  <si>
    <t>C7.867</t>
  </si>
  <si>
    <t>C38.188</t>
  </si>
  <si>
    <t>C10.835</t>
  </si>
  <si>
    <t>C10.1249</t>
  </si>
  <si>
    <t>C38.481</t>
  </si>
  <si>
    <t>C38.586.1</t>
  </si>
  <si>
    <t>C4.2132</t>
  </si>
  <si>
    <t>C7.372</t>
  </si>
  <si>
    <t>C7.724</t>
  </si>
  <si>
    <t>C7.1484</t>
  </si>
  <si>
    <t>C4.1447</t>
  </si>
  <si>
    <t>C7.401</t>
  </si>
  <si>
    <t>C4.605</t>
  </si>
  <si>
    <t>C9.13</t>
  </si>
  <si>
    <t>C10.820</t>
  </si>
  <si>
    <t>C7.486.1</t>
  </si>
  <si>
    <t>C36.825</t>
  </si>
  <si>
    <t>C9.282.1</t>
  </si>
  <si>
    <t>C26.18</t>
  </si>
  <si>
    <t>C7.1457</t>
  </si>
  <si>
    <t>C32.78.1</t>
  </si>
  <si>
    <t>C4.438</t>
  </si>
  <si>
    <t>C36.1142.1</t>
  </si>
  <si>
    <t>C33.452</t>
  </si>
  <si>
    <t>C4.982.1</t>
  </si>
  <si>
    <t>C4.1529</t>
  </si>
  <si>
    <t>C19.59</t>
  </si>
  <si>
    <t>C7.1237</t>
  </si>
  <si>
    <t>C32.122</t>
  </si>
  <si>
    <t>C7.952.1</t>
  </si>
  <si>
    <t>C26.60</t>
  </si>
  <si>
    <t>C4.112</t>
  </si>
  <si>
    <t>C7.2113</t>
  </si>
  <si>
    <t>C21.184.4</t>
  </si>
  <si>
    <t>C43.88</t>
  </si>
  <si>
    <t>C7.1226</t>
  </si>
  <si>
    <t>C7.2094</t>
  </si>
  <si>
    <t>C59.415</t>
  </si>
  <si>
    <t>C21.328</t>
  </si>
  <si>
    <t>C4.1406</t>
  </si>
  <si>
    <t>C7.2489</t>
  </si>
  <si>
    <t>C4.1130</t>
  </si>
  <si>
    <t>C36.445</t>
  </si>
  <si>
    <t>C7.1386</t>
  </si>
  <si>
    <t>C19.120</t>
  </si>
  <si>
    <t>C7.300</t>
  </si>
  <si>
    <t>C21.272</t>
  </si>
  <si>
    <t>C38.116</t>
  </si>
  <si>
    <t>C38.545</t>
  </si>
  <si>
    <t>C36.1045</t>
  </si>
  <si>
    <t>C9.104</t>
  </si>
  <si>
    <t>C4.584</t>
  </si>
  <si>
    <t>C7.1309</t>
  </si>
  <si>
    <t>C36.1118.1</t>
  </si>
  <si>
    <t>C36.679</t>
  </si>
  <si>
    <t>C36.971</t>
  </si>
  <si>
    <t>C4.1063</t>
  </si>
  <si>
    <t>C9.116</t>
  </si>
  <si>
    <t>C4.261</t>
  </si>
  <si>
    <t>C10.1289</t>
  </si>
  <si>
    <t>C7.2216</t>
  </si>
  <si>
    <t>C9.3</t>
  </si>
  <si>
    <t>C25.457</t>
  </si>
  <si>
    <t>C4.923.1</t>
  </si>
  <si>
    <t>C7.2242.1</t>
  </si>
  <si>
    <t>C19.70</t>
  </si>
  <si>
    <t>C20.138.1</t>
  </si>
  <si>
    <t>C21.180</t>
  </si>
  <si>
    <t>C59.361</t>
  </si>
  <si>
    <t>C10.1186</t>
  </si>
  <si>
    <t>C38.154</t>
  </si>
  <si>
    <t>C7.1009.1</t>
  </si>
  <si>
    <t>C38.557.1</t>
  </si>
  <si>
    <t>C9.310.3</t>
  </si>
  <si>
    <t>C23.37</t>
  </si>
  <si>
    <t>C26.241</t>
  </si>
  <si>
    <t>C20.125</t>
  </si>
  <si>
    <t>C36.863</t>
  </si>
  <si>
    <t>C7.1200</t>
  </si>
  <si>
    <t>C10.320</t>
  </si>
  <si>
    <t>C7.1192</t>
  </si>
  <si>
    <t>C7.1577</t>
  </si>
  <si>
    <t>C9.305</t>
  </si>
  <si>
    <t>C21.13</t>
  </si>
  <si>
    <t>C4.1763</t>
  </si>
  <si>
    <t>C4.1071.4</t>
  </si>
  <si>
    <t>C20.180</t>
  </si>
  <si>
    <t>C7.1316</t>
  </si>
  <si>
    <t>C7.1784</t>
  </si>
  <si>
    <t>C10.1429.1</t>
  </si>
  <si>
    <t>C7.2170.2</t>
  </si>
  <si>
    <t>C4.2200</t>
  </si>
  <si>
    <t>C9.178</t>
  </si>
  <si>
    <t>C7.565</t>
  </si>
  <si>
    <t>C7.2412</t>
  </si>
  <si>
    <t>C32.86</t>
  </si>
  <si>
    <t>C21.41</t>
  </si>
  <si>
    <t>C29.14.1</t>
  </si>
  <si>
    <t>C7.874</t>
  </si>
  <si>
    <t>C19.78</t>
  </si>
  <si>
    <t>C10.739</t>
  </si>
  <si>
    <t>C9.218</t>
  </si>
  <si>
    <t>C7.1464</t>
  </si>
  <si>
    <t>C36.260</t>
  </si>
  <si>
    <t>C33.175.2</t>
  </si>
  <si>
    <t>C4.1400</t>
  </si>
  <si>
    <t>C4.1362</t>
  </si>
  <si>
    <t>C4.1034</t>
  </si>
  <si>
    <t>C33.25</t>
  </si>
  <si>
    <t>C38.45</t>
  </si>
  <si>
    <t>C7.2571.5</t>
  </si>
  <si>
    <t>C61.414</t>
  </si>
  <si>
    <t>C23.59</t>
  </si>
  <si>
    <t>C7.69</t>
  </si>
  <si>
    <t>C21.241</t>
  </si>
  <si>
    <t>C7.2497</t>
  </si>
  <si>
    <t>C7.552</t>
  </si>
  <si>
    <t>C21.291</t>
  </si>
  <si>
    <t>C4.2155</t>
  </si>
  <si>
    <t>C7.996</t>
  </si>
  <si>
    <t>C7.427</t>
  </si>
  <si>
    <t>C7.2566</t>
  </si>
  <si>
    <t>C10.200</t>
  </si>
  <si>
    <t>C36.1126</t>
  </si>
  <si>
    <t>C4.684</t>
  </si>
  <si>
    <t>C19.126</t>
  </si>
  <si>
    <t>C4.872.3</t>
  </si>
  <si>
    <t>C7.359</t>
  </si>
  <si>
    <t>C36.530</t>
  </si>
  <si>
    <t>C10.33</t>
  </si>
  <si>
    <t>C38.21</t>
  </si>
  <si>
    <t>C4.739</t>
  </si>
  <si>
    <t>C58.220</t>
  </si>
  <si>
    <t>C7.1658</t>
  </si>
  <si>
    <t>C7.1672.1</t>
  </si>
  <si>
    <t>C32.81.4</t>
  </si>
  <si>
    <t>C25.516</t>
  </si>
  <si>
    <t>C29.28</t>
  </si>
  <si>
    <t>C4.1320</t>
  </si>
  <si>
    <t>C10.834</t>
  </si>
  <si>
    <t>C4.2172.1</t>
  </si>
  <si>
    <t>C4.1427</t>
  </si>
  <si>
    <t>C4.1758</t>
  </si>
  <si>
    <t>C7.1202</t>
  </si>
  <si>
    <t>C7.837</t>
  </si>
  <si>
    <t>C7.941.3</t>
  </si>
  <si>
    <t>C26.220</t>
  </si>
  <si>
    <t>C19.192</t>
  </si>
  <si>
    <t>C19.96</t>
  </si>
  <si>
    <t>C4.787</t>
  </si>
  <si>
    <t>C4.658.1</t>
  </si>
  <si>
    <t>C9.5</t>
  </si>
  <si>
    <t>C4.459</t>
  </si>
  <si>
    <t>C19.153</t>
  </si>
  <si>
    <t>C36.728</t>
  </si>
  <si>
    <t>C4.1379</t>
  </si>
  <si>
    <t>C4.549</t>
  </si>
  <si>
    <t>C4.788</t>
  </si>
  <si>
    <t>C7.2383.2</t>
  </si>
  <si>
    <t>C9.292</t>
  </si>
  <si>
    <t>C7.412.1</t>
  </si>
  <si>
    <t>C36.1027.1</t>
  </si>
  <si>
    <t>C4.136</t>
  </si>
  <si>
    <t>C4.2128.3</t>
  </si>
  <si>
    <t>C7.2351</t>
  </si>
  <si>
    <t>C7.362</t>
  </si>
  <si>
    <t>C4.590</t>
  </si>
  <si>
    <t>C32.11.3</t>
  </si>
  <si>
    <t>C19.50</t>
  </si>
  <si>
    <t>C10.229</t>
  </si>
  <si>
    <t>C36.425</t>
  </si>
  <si>
    <t>C7.1935</t>
  </si>
  <si>
    <t>C23.49</t>
  </si>
  <si>
    <t>C7.706</t>
  </si>
  <si>
    <t>C4.1527.4</t>
  </si>
  <si>
    <t>C36.630.1</t>
  </si>
  <si>
    <t>C38.512.1</t>
  </si>
  <si>
    <t>C4.878.1</t>
  </si>
  <si>
    <t>C32.42</t>
  </si>
  <si>
    <t>C33.543</t>
  </si>
  <si>
    <t>C10.236</t>
  </si>
  <si>
    <t>C9.134</t>
  </si>
  <si>
    <t>C19.74</t>
  </si>
  <si>
    <t>C7.1096</t>
  </si>
  <si>
    <t>C4.1331</t>
  </si>
  <si>
    <t>C25.525</t>
  </si>
  <si>
    <t>C26.135</t>
  </si>
  <si>
    <t>C19.1.1</t>
  </si>
  <si>
    <t>C36.1133</t>
  </si>
  <si>
    <t>C7.1095</t>
  </si>
  <si>
    <t>C9.292.1</t>
  </si>
  <si>
    <t>C7.1910</t>
  </si>
  <si>
    <t>C36.937.2</t>
  </si>
  <si>
    <t>C7.1520</t>
  </si>
  <si>
    <t>C21.308</t>
  </si>
  <si>
    <t>C4.2047</t>
  </si>
  <si>
    <t>C36.1141</t>
  </si>
  <si>
    <t>C4.1086.2</t>
  </si>
  <si>
    <t>C4.1982</t>
  </si>
  <si>
    <t>C7.1367</t>
  </si>
  <si>
    <t>C7.93.3</t>
  </si>
  <si>
    <t>C32.57</t>
  </si>
  <si>
    <t>C4.748</t>
  </si>
  <si>
    <t>C32.149</t>
  </si>
  <si>
    <t>C10.1301.2</t>
  </si>
  <si>
    <t>C4.257</t>
  </si>
  <si>
    <t>C4.2007</t>
  </si>
  <si>
    <t>C4.2194</t>
  </si>
  <si>
    <t>C7.1191</t>
  </si>
  <si>
    <t>C7.2267</t>
  </si>
  <si>
    <t>C9.62</t>
  </si>
  <si>
    <t>C10.142</t>
  </si>
  <si>
    <t>C4.345</t>
  </si>
  <si>
    <t>C23.50.1</t>
  </si>
  <si>
    <t>C7.1882</t>
  </si>
  <si>
    <t>C7.2544</t>
  </si>
  <si>
    <t>C4.1496</t>
  </si>
  <si>
    <t>C4.879</t>
  </si>
  <si>
    <t>C4.877.2</t>
  </si>
  <si>
    <t>C38.69</t>
  </si>
  <si>
    <t>C7.1063.2</t>
  </si>
  <si>
    <t>C7.463</t>
  </si>
  <si>
    <t>C7.449</t>
  </si>
  <si>
    <t>C7.1295</t>
  </si>
  <si>
    <t>C36.852</t>
  </si>
  <si>
    <t>C36.393</t>
  </si>
  <si>
    <t>C38.73</t>
  </si>
  <si>
    <t>C4.856</t>
  </si>
  <si>
    <t>C26.278.2</t>
  </si>
  <si>
    <t>C36.691</t>
  </si>
  <si>
    <t>C36.1016</t>
  </si>
  <si>
    <t>C4.105</t>
  </si>
  <si>
    <t>C4.77</t>
  </si>
  <si>
    <t>C7.1672.2</t>
  </si>
  <si>
    <t>C4.1084</t>
  </si>
  <si>
    <t>C4.2009</t>
  </si>
  <si>
    <t>C4.2130.1</t>
  </si>
  <si>
    <t>C9.67</t>
  </si>
  <si>
    <t>C20.386</t>
  </si>
  <si>
    <t>C4.786</t>
  </si>
  <si>
    <t>C36.238</t>
  </si>
  <si>
    <t>C4.344</t>
  </si>
  <si>
    <t>C36.998.1</t>
  </si>
  <si>
    <t>C19.11</t>
  </si>
  <si>
    <t>C9.17</t>
  </si>
  <si>
    <t>C26.214.1</t>
  </si>
  <si>
    <t>C10.817</t>
  </si>
  <si>
    <t>C4.1973</t>
  </si>
  <si>
    <t>C4.351</t>
  </si>
  <si>
    <t>C4.2028</t>
  </si>
  <si>
    <t>C4.467</t>
  </si>
  <si>
    <t>C7.327</t>
  </si>
  <si>
    <t>C4.1201</t>
  </si>
  <si>
    <t>C7.309</t>
  </si>
  <si>
    <t>C21.187</t>
  </si>
  <si>
    <t>C9.314</t>
  </si>
  <si>
    <t>C7.1947</t>
  </si>
  <si>
    <t>C36.509</t>
  </si>
  <si>
    <t>C7.1201.2</t>
  </si>
  <si>
    <t>C7.2255</t>
  </si>
  <si>
    <t>C7.1111</t>
  </si>
  <si>
    <t>C59.1872</t>
  </si>
  <si>
    <t>C10.1110</t>
  </si>
  <si>
    <t>C38.30</t>
  </si>
  <si>
    <t>C4.1801</t>
  </si>
  <si>
    <t>C7.1797</t>
  </si>
  <si>
    <t>C4.749.5</t>
  </si>
  <si>
    <t>C19.90</t>
  </si>
  <si>
    <t>C21.112</t>
  </si>
  <si>
    <t>C4.1135</t>
  </si>
  <si>
    <t>C38.74.1</t>
  </si>
  <si>
    <t>C4.661</t>
  </si>
  <si>
    <t>C4.310</t>
  </si>
  <si>
    <t>C7.1443</t>
  </si>
  <si>
    <t>C7.304</t>
  </si>
  <si>
    <t>C36.860.1</t>
  </si>
  <si>
    <t>C9.224</t>
  </si>
  <si>
    <t>C7.306</t>
  </si>
  <si>
    <t>C4.1624</t>
  </si>
  <si>
    <t>C38.106</t>
  </si>
  <si>
    <t>C4.1023.1</t>
  </si>
  <si>
    <t>C7.2446.1</t>
  </si>
  <si>
    <t>C43.166.2</t>
  </si>
  <si>
    <t>C38.259</t>
  </si>
  <si>
    <t>C32.148</t>
  </si>
  <si>
    <t>C7.1898</t>
  </si>
  <si>
    <t>C32.112.2</t>
  </si>
  <si>
    <t>C4.982</t>
  </si>
  <si>
    <t>C21.286.4</t>
  </si>
  <si>
    <t>C68.1110</t>
  </si>
  <si>
    <t>C7.229</t>
  </si>
  <si>
    <t>C68.708</t>
  </si>
  <si>
    <t>C7.2096</t>
  </si>
  <si>
    <t>C4.2133</t>
  </si>
  <si>
    <t>C36.1078.2</t>
  </si>
  <si>
    <t>C38.155</t>
  </si>
  <si>
    <t>C4.1344</t>
  </si>
  <si>
    <t>C7.1208</t>
  </si>
  <si>
    <t>C7.1552</t>
  </si>
  <si>
    <t>C7.467</t>
  </si>
  <si>
    <t>C7.515</t>
  </si>
  <si>
    <t>C7.716</t>
  </si>
  <si>
    <t>C36.993.5</t>
  </si>
  <si>
    <t>C25.19</t>
  </si>
  <si>
    <t>C25.540.3</t>
  </si>
  <si>
    <t>C9.231</t>
  </si>
  <si>
    <t>C10.148</t>
  </si>
  <si>
    <t>C7.169</t>
  </si>
  <si>
    <t>C9.318</t>
  </si>
  <si>
    <t>C32.85.3</t>
  </si>
  <si>
    <t>C36.697</t>
  </si>
  <si>
    <t>C7.1632</t>
  </si>
  <si>
    <t>C7.1777</t>
  </si>
  <si>
    <t>C4.2173.4</t>
  </si>
  <si>
    <t>C26.298.5</t>
  </si>
  <si>
    <t>C36.641</t>
  </si>
  <si>
    <t>C36.1028</t>
  </si>
  <si>
    <t>C4.550</t>
  </si>
  <si>
    <t>C7.2378</t>
  </si>
  <si>
    <t>C10.1364</t>
  </si>
  <si>
    <t>C10.979</t>
  </si>
  <si>
    <t>C4.1984.4</t>
  </si>
  <si>
    <t>C4.1437</t>
  </si>
  <si>
    <t>C7.1233</t>
  </si>
  <si>
    <t>C4.1269.3</t>
  </si>
  <si>
    <t>C7.2222.4</t>
  </si>
  <si>
    <t>C7.624</t>
  </si>
  <si>
    <t>C7.2038</t>
  </si>
  <si>
    <t>C7.2429</t>
  </si>
  <si>
    <t>C9.108</t>
  </si>
  <si>
    <t>C21.108</t>
  </si>
  <si>
    <t>C61.785</t>
  </si>
  <si>
    <t>C36.1137.4</t>
  </si>
  <si>
    <t>C7.2208</t>
  </si>
  <si>
    <t>C7.901</t>
  </si>
  <si>
    <t>C10.35</t>
  </si>
  <si>
    <t>C9.251</t>
  </si>
  <si>
    <t>C4.2235</t>
  </si>
  <si>
    <t>C19.163</t>
  </si>
  <si>
    <t>C36.1166</t>
  </si>
  <si>
    <t>C4.1688</t>
  </si>
  <si>
    <t>C7.154</t>
  </si>
  <si>
    <t>C38.201</t>
  </si>
  <si>
    <t>C4.832</t>
  </si>
  <si>
    <t>C7.1103</t>
  </si>
  <si>
    <t>C7.2296</t>
  </si>
  <si>
    <t>C10.515.1</t>
  </si>
  <si>
    <t>C9.230</t>
  </si>
  <si>
    <t>C4.818</t>
  </si>
  <si>
    <t>C20.309.1</t>
  </si>
  <si>
    <t>C7.1664</t>
  </si>
  <si>
    <t>C32.80.3</t>
  </si>
  <si>
    <t>C33.7</t>
  </si>
  <si>
    <t>C7.1119</t>
  </si>
  <si>
    <t>C4.2101.3</t>
  </si>
  <si>
    <t>C4.2168</t>
  </si>
  <si>
    <t>C23.24</t>
  </si>
  <si>
    <t>C32.11.2</t>
  </si>
  <si>
    <t>C36.1137.5</t>
  </si>
  <si>
    <t>C7.208</t>
  </si>
  <si>
    <t>C10.1156</t>
  </si>
  <si>
    <t>C9.148</t>
  </si>
  <si>
    <t>C36.1136</t>
  </si>
  <si>
    <t>C7.1526</t>
  </si>
  <si>
    <t>C38.505</t>
  </si>
  <si>
    <t>C7.2090</t>
  </si>
  <si>
    <t>C19.87</t>
  </si>
  <si>
    <t>C4.1139</t>
  </si>
  <si>
    <t>C45.529</t>
  </si>
  <si>
    <t>C7.1473</t>
  </si>
  <si>
    <t>C33.17</t>
  </si>
  <si>
    <t>C4.1263</t>
  </si>
  <si>
    <t>C7.1709</t>
  </si>
  <si>
    <t>C7.1165</t>
  </si>
  <si>
    <t>C19.165.1</t>
  </si>
  <si>
    <t>C4.1354</t>
  </si>
  <si>
    <t>C9.2</t>
  </si>
  <si>
    <t>C7.1278</t>
  </si>
  <si>
    <t>C36.377</t>
  </si>
  <si>
    <t>C10.1217</t>
  </si>
  <si>
    <t>C4.1158.1</t>
  </si>
  <si>
    <t>C59.787</t>
  </si>
  <si>
    <t>C7.1136</t>
  </si>
  <si>
    <t>C36.540</t>
  </si>
  <si>
    <t>C7.2583.1</t>
  </si>
  <si>
    <t>C36.1147.3</t>
  </si>
  <si>
    <t>C36.947</t>
  </si>
  <si>
    <t>C7.1979</t>
  </si>
  <si>
    <t>C7.894</t>
  </si>
  <si>
    <t>C33.5</t>
  </si>
  <si>
    <t>C20.293</t>
  </si>
  <si>
    <t>C7.1231</t>
  </si>
  <si>
    <t>C38.763</t>
  </si>
  <si>
    <t>C7.1719</t>
  </si>
  <si>
    <t>C7.993</t>
  </si>
  <si>
    <t>C4.1449</t>
  </si>
  <si>
    <t>C36.352</t>
  </si>
  <si>
    <t>C38.726</t>
  </si>
  <si>
    <t>C7.1567</t>
  </si>
  <si>
    <t>C7.332</t>
  </si>
  <si>
    <t>C7.1969</t>
  </si>
  <si>
    <t>C4.681</t>
  </si>
  <si>
    <t>C4.2110</t>
  </si>
  <si>
    <t>C21.144</t>
  </si>
  <si>
    <t>C7.1648</t>
  </si>
  <si>
    <t>C4.764</t>
  </si>
  <si>
    <t>C4.1634</t>
  </si>
  <si>
    <t>C7.2253</t>
  </si>
  <si>
    <t>C4.2195</t>
  </si>
  <si>
    <t>C7.677</t>
  </si>
  <si>
    <t>C7.1091</t>
  </si>
  <si>
    <t>C9.226</t>
  </si>
  <si>
    <t>C9.214</t>
  </si>
  <si>
    <t>C45.786</t>
  </si>
  <si>
    <t>C7.2352</t>
  </si>
  <si>
    <t>C10.714</t>
  </si>
  <si>
    <t>C9.183</t>
  </si>
  <si>
    <t>C21.20</t>
  </si>
  <si>
    <t>C26.206.1</t>
  </si>
  <si>
    <t>C4.1408</t>
  </si>
  <si>
    <t>C7.2551</t>
  </si>
  <si>
    <t>C25.538.1</t>
  </si>
  <si>
    <t>C61.585</t>
  </si>
  <si>
    <t>C7.1789</t>
  </si>
  <si>
    <t>C9.92</t>
  </si>
  <si>
    <t>C19.130</t>
  </si>
  <si>
    <t>C10.256</t>
  </si>
  <si>
    <t>C7.1322</t>
  </si>
  <si>
    <t>C4.2185</t>
  </si>
  <si>
    <t>C43.66</t>
  </si>
  <si>
    <t>C4.861.1</t>
  </si>
  <si>
    <t>C4.2221</t>
  </si>
  <si>
    <t>C26.233</t>
  </si>
  <si>
    <t>C7.2258</t>
  </si>
  <si>
    <t>C19.161</t>
  </si>
  <si>
    <t>C4.908</t>
  </si>
  <si>
    <t>C59.1576</t>
  </si>
  <si>
    <t>C4.930</t>
  </si>
  <si>
    <t>C4.749.1</t>
  </si>
  <si>
    <t>C7.1006</t>
  </si>
  <si>
    <t>C7.2340</t>
  </si>
  <si>
    <t>C4.280</t>
  </si>
  <si>
    <t>C7.1982</t>
  </si>
  <si>
    <t>C10.681</t>
  </si>
  <si>
    <t>C38.142</t>
  </si>
  <si>
    <t>C10.520</t>
  </si>
  <si>
    <t>C36.311</t>
  </si>
  <si>
    <t>C7.93.5</t>
  </si>
  <si>
    <t>C9.36</t>
  </si>
  <si>
    <t>C33.303</t>
  </si>
  <si>
    <t>C36.893</t>
  </si>
  <si>
    <t>C38.711</t>
  </si>
  <si>
    <t>C7.1317</t>
  </si>
  <si>
    <t>C21.69</t>
  </si>
  <si>
    <t>C7.2469</t>
  </si>
  <si>
    <t>C4.621</t>
  </si>
  <si>
    <t>C7.1364</t>
  </si>
  <si>
    <t>C7.1017.1</t>
  </si>
  <si>
    <t>C4.1213</t>
  </si>
  <si>
    <t>C33.115</t>
  </si>
  <si>
    <t>C7.1242</t>
  </si>
  <si>
    <t>C36.810</t>
  </si>
  <si>
    <t>C7.1491</t>
  </si>
  <si>
    <t>C7.443</t>
  </si>
  <si>
    <t>C25.527</t>
  </si>
  <si>
    <t>C4.1803</t>
  </si>
  <si>
    <t>C33.60</t>
  </si>
  <si>
    <t>C4.2258</t>
  </si>
  <si>
    <t>C19.183.1</t>
  </si>
  <si>
    <t>C19.79</t>
  </si>
  <si>
    <t>C19.169</t>
  </si>
  <si>
    <t>C26.204</t>
  </si>
  <si>
    <t>C4.1275</t>
  </si>
  <si>
    <t>C7.2170.1</t>
  </si>
  <si>
    <t>C7.508</t>
  </si>
  <si>
    <t>C4.1502</t>
  </si>
  <si>
    <t>C33.114</t>
  </si>
  <si>
    <t>C4.1908.2</t>
  </si>
  <si>
    <t>C7.506</t>
  </si>
  <si>
    <t>C10.242</t>
  </si>
  <si>
    <t>C36.721</t>
  </si>
  <si>
    <t>C32.30</t>
  </si>
  <si>
    <t>C10.929</t>
  </si>
  <si>
    <t>C4.1036</t>
  </si>
  <si>
    <t>C7.2424.1</t>
  </si>
  <si>
    <t>C25.461</t>
  </si>
  <si>
    <t>C25.550.2</t>
  </si>
  <si>
    <t>C21.139</t>
  </si>
  <si>
    <t>C36.1138</t>
  </si>
  <si>
    <t>C36.398</t>
  </si>
  <si>
    <t>C4.1080</t>
  </si>
  <si>
    <t>C32.80.4</t>
  </si>
  <si>
    <t>C7.313</t>
  </si>
  <si>
    <t>C7.1900</t>
  </si>
  <si>
    <t>C38.211</t>
  </si>
  <si>
    <t>C7.555</t>
  </si>
  <si>
    <t>C7.2344</t>
  </si>
  <si>
    <t>C38.302</t>
  </si>
  <si>
    <t>C7.1588</t>
  </si>
  <si>
    <t>C4.1416</t>
  </si>
  <si>
    <t>C4.393</t>
  </si>
  <si>
    <t>C7.920</t>
  </si>
  <si>
    <t>C7.1686</t>
  </si>
  <si>
    <t>C9.258</t>
  </si>
  <si>
    <t>C7.147</t>
  </si>
  <si>
    <t>C36.778</t>
  </si>
  <si>
    <t>C10.1228</t>
  </si>
  <si>
    <t>C7.1253</t>
  </si>
  <si>
    <t>C19.174</t>
  </si>
  <si>
    <t>C21.1.1</t>
  </si>
  <si>
    <t>C36.1149.2</t>
  </si>
  <si>
    <t>C19.28</t>
  </si>
  <si>
    <t>C36.417</t>
  </si>
  <si>
    <t>C4.1969.1</t>
  </si>
  <si>
    <t>C33.732.2</t>
  </si>
  <si>
    <t>C21.106</t>
  </si>
  <si>
    <t>C36.718</t>
  </si>
  <si>
    <t>C4.448</t>
  </si>
  <si>
    <t>C59.65</t>
  </si>
  <si>
    <t>C4.846</t>
  </si>
  <si>
    <t>C7.1174</t>
  </si>
  <si>
    <t>C7.2364</t>
  </si>
  <si>
    <t>C7.1170</t>
  </si>
  <si>
    <t>C7.1131</t>
  </si>
  <si>
    <t>C10.417</t>
  </si>
  <si>
    <t>C7.2488</t>
  </si>
  <si>
    <t>C9.93</t>
  </si>
  <si>
    <t>C61.1935</t>
  </si>
  <si>
    <t>C25.505</t>
  </si>
  <si>
    <t>C33.138</t>
  </si>
  <si>
    <t>C23.35</t>
  </si>
  <si>
    <t>C10.1085</t>
  </si>
  <si>
    <t>C4.1536</t>
  </si>
  <si>
    <t>C7.2284</t>
  </si>
  <si>
    <t>C38.512</t>
  </si>
  <si>
    <t>C4.648</t>
  </si>
  <si>
    <t>C10.1115</t>
  </si>
  <si>
    <t>C59.1900</t>
  </si>
  <si>
    <t>C20.84</t>
  </si>
  <si>
    <t>C4.520</t>
  </si>
  <si>
    <t>C7.1743</t>
  </si>
  <si>
    <t>C4.1511</t>
  </si>
  <si>
    <t>C4.1050</t>
  </si>
  <si>
    <t>C4.1900</t>
  </si>
  <si>
    <t>C9.281</t>
  </si>
  <si>
    <t>C4.38</t>
  </si>
  <si>
    <t>C25.487</t>
  </si>
  <si>
    <t>C7.112</t>
  </si>
  <si>
    <t>C7.732</t>
  </si>
  <si>
    <t>C21.294.1</t>
  </si>
  <si>
    <t>C7.2054.1</t>
  </si>
  <si>
    <t>C4.2246.3</t>
  </si>
  <si>
    <t>C4.2058</t>
  </si>
  <si>
    <t>C7.2076</t>
  </si>
  <si>
    <t>C7.1999</t>
  </si>
  <si>
    <t>C7.394</t>
  </si>
  <si>
    <t>C7.788</t>
  </si>
  <si>
    <t>C7.526</t>
  </si>
  <si>
    <t>C4.443</t>
  </si>
  <si>
    <t>C33.64</t>
  </si>
  <si>
    <t>C7.389</t>
  </si>
  <si>
    <t>C19.129</t>
  </si>
  <si>
    <t>C7.1454</t>
  </si>
  <si>
    <t>C7.1981</t>
  </si>
  <si>
    <t>C7.318.2</t>
  </si>
  <si>
    <t>C10.624</t>
  </si>
  <si>
    <t>C36.345</t>
  </si>
  <si>
    <t>C10.113</t>
  </si>
  <si>
    <t>C36.701</t>
  </si>
  <si>
    <t>C4.1089</t>
  </si>
  <si>
    <t>C4.1246</t>
  </si>
  <si>
    <t>C36.782</t>
  </si>
  <si>
    <t>C38.563</t>
  </si>
  <si>
    <t>C7.2261</t>
  </si>
  <si>
    <t>C7.686</t>
  </si>
  <si>
    <t>C10.1402.2</t>
  </si>
  <si>
    <t>C36.291</t>
  </si>
  <si>
    <t>C38.212.1</t>
  </si>
  <si>
    <t>C4.2260</t>
  </si>
  <si>
    <t>C7.1537</t>
  </si>
  <si>
    <t>C7.354</t>
  </si>
  <si>
    <t>C4.1032</t>
  </si>
  <si>
    <t>C9.315</t>
  </si>
  <si>
    <t>C26.125</t>
  </si>
  <si>
    <t>C7.2559</t>
  </si>
  <si>
    <t>C19.115</t>
  </si>
  <si>
    <t>C38.298</t>
  </si>
  <si>
    <t>C36.1079</t>
  </si>
  <si>
    <t>C23.51.2</t>
  </si>
  <si>
    <t>C7.1063</t>
  </si>
  <si>
    <t>C4.1371</t>
  </si>
  <si>
    <t>C7.1327</t>
  </si>
  <si>
    <t>C7.2231</t>
  </si>
  <si>
    <t>C7.2172</t>
  </si>
  <si>
    <t>C19.33</t>
  </si>
  <si>
    <t>C4.25</t>
  </si>
  <si>
    <t>C4.1243</t>
  </si>
  <si>
    <t>C20.268.2</t>
  </si>
  <si>
    <t>C23.14</t>
  </si>
  <si>
    <t>C4.609.4</t>
  </si>
  <si>
    <t>C4.424</t>
  </si>
  <si>
    <t>C10.502</t>
  </si>
  <si>
    <t>C4.2173.3</t>
  </si>
  <si>
    <t>C29.4</t>
  </si>
  <si>
    <t>C7.1542</t>
  </si>
  <si>
    <t>C10.221</t>
  </si>
  <si>
    <t>C36.998</t>
  </si>
  <si>
    <t>C4.1973.3</t>
  </si>
  <si>
    <t>C4.536</t>
  </si>
  <si>
    <t>C7.1203</t>
  </si>
  <si>
    <t>C4.1987</t>
  </si>
  <si>
    <t>C7.848</t>
  </si>
  <si>
    <t>C7.2398</t>
  </si>
  <si>
    <t>C29.1</t>
  </si>
  <si>
    <t>C21.137</t>
  </si>
  <si>
    <t>C36.812</t>
  </si>
  <si>
    <t>C36.860.2</t>
  </si>
  <si>
    <t>C9.219</t>
  </si>
  <si>
    <t>C7.1974</t>
  </si>
  <si>
    <t>C61.447</t>
  </si>
  <si>
    <t>C4.109</t>
  </si>
  <si>
    <t>C7.1611</t>
  </si>
  <si>
    <t>C20.157</t>
  </si>
  <si>
    <t>C7.1993</t>
  </si>
  <si>
    <t>C21.350</t>
  </si>
  <si>
    <t>C7.1266</t>
  </si>
  <si>
    <t>C4.2080.2</t>
  </si>
  <si>
    <t>C7.1423</t>
  </si>
  <si>
    <t>C36.527.1</t>
  </si>
  <si>
    <t>C10.146</t>
  </si>
  <si>
    <t>C4.1596</t>
  </si>
  <si>
    <t>C9.315.1</t>
  </si>
  <si>
    <t>C36.813</t>
  </si>
  <si>
    <t>C7.804</t>
  </si>
  <si>
    <t>C4.1470</t>
  </si>
  <si>
    <t>C7.2406</t>
  </si>
  <si>
    <t>C7.2566.2</t>
  </si>
  <si>
    <t>C7.1115</t>
  </si>
  <si>
    <t>C36.816.1</t>
  </si>
  <si>
    <t>C7.1667</t>
  </si>
  <si>
    <t>C4.2166</t>
  </si>
  <si>
    <t>C7.1754</t>
  </si>
  <si>
    <t>C61.326</t>
  </si>
  <si>
    <t>C36.310</t>
  </si>
  <si>
    <t>C4.2130.2</t>
  </si>
  <si>
    <t>C21.265</t>
  </si>
  <si>
    <t>C36.579</t>
  </si>
  <si>
    <t>C20.85</t>
  </si>
  <si>
    <t>C4.1402</t>
  </si>
  <si>
    <t>C38.646.1</t>
  </si>
  <si>
    <t>C36.1024</t>
  </si>
  <si>
    <t>C7.1687.1</t>
  </si>
  <si>
    <t>C61.1699</t>
  </si>
  <si>
    <t>C10.585</t>
  </si>
  <si>
    <t>C4.489.2</t>
  </si>
  <si>
    <t>C4.217</t>
  </si>
  <si>
    <t>C9.322.2</t>
  </si>
  <si>
    <t>C4.1980.2</t>
  </si>
  <si>
    <t>C59.1136</t>
  </si>
  <si>
    <t>C9.105</t>
  </si>
  <si>
    <t>C36.504</t>
  </si>
  <si>
    <t>C32.159.4</t>
  </si>
  <si>
    <t>C4.199</t>
  </si>
  <si>
    <t>C4.1579</t>
  </si>
  <si>
    <t>C4.2206</t>
  </si>
  <si>
    <t>C4.1562</t>
  </si>
  <si>
    <t>C4.759</t>
  </si>
  <si>
    <t>C7.838</t>
  </si>
  <si>
    <t>C9.247</t>
  </si>
  <si>
    <t>C36.1139</t>
  </si>
  <si>
    <t>C4.943</t>
  </si>
  <si>
    <t>C25.578</t>
  </si>
  <si>
    <t>C25.520.2</t>
  </si>
  <si>
    <t>C36.1075.2</t>
  </si>
  <si>
    <t>C9.147</t>
  </si>
  <si>
    <t>C7.507.1</t>
  </si>
  <si>
    <t>C10.344</t>
  </si>
  <si>
    <t>C7.1722</t>
  </si>
  <si>
    <t>C7.2144</t>
  </si>
  <si>
    <t>C4.11</t>
  </si>
  <si>
    <t>C23.51</t>
  </si>
  <si>
    <t>C4.1829</t>
  </si>
  <si>
    <t>C7.981</t>
  </si>
  <si>
    <t>C32.155.4</t>
  </si>
  <si>
    <t>C19.52</t>
  </si>
  <si>
    <t>C4.1069</t>
  </si>
  <si>
    <t>C36.599</t>
  </si>
  <si>
    <t>C20.179.1</t>
  </si>
  <si>
    <t>C9.322</t>
  </si>
  <si>
    <t>C36.933.1</t>
  </si>
  <si>
    <t>C7.2479</t>
  </si>
  <si>
    <t>C21.270.2</t>
  </si>
  <si>
    <t>C4.1958</t>
  </si>
  <si>
    <t>C9.1.4</t>
  </si>
  <si>
    <t>C25.547</t>
  </si>
  <si>
    <t>C7.1201.1</t>
  </si>
  <si>
    <t>C36.1059</t>
  </si>
  <si>
    <t>C36.800</t>
  </si>
  <si>
    <t>C4.2247</t>
  </si>
  <si>
    <t>C10.747</t>
  </si>
  <si>
    <t>C7.2576</t>
  </si>
  <si>
    <t>C7.2595.2</t>
  </si>
  <si>
    <t>C20.385</t>
  </si>
  <si>
    <t>C32.110</t>
  </si>
  <si>
    <t>C21.234</t>
  </si>
  <si>
    <t>C7.1498</t>
  </si>
  <si>
    <t>C33.266</t>
  </si>
  <si>
    <t>C7.1263</t>
  </si>
  <si>
    <t>C26.182</t>
  </si>
  <si>
    <t>C4.1973.4</t>
  </si>
  <si>
    <t>C7.704</t>
  </si>
  <si>
    <t>C7.2470</t>
  </si>
  <si>
    <t>C38.196</t>
  </si>
  <si>
    <t>C7.384</t>
  </si>
  <si>
    <t>C7.2417.4</t>
  </si>
  <si>
    <t>C7.510.2</t>
  </si>
  <si>
    <t>C36.1030</t>
  </si>
  <si>
    <t>C36.1130.1</t>
  </si>
  <si>
    <t>C4.837</t>
  </si>
  <si>
    <t>C19.184.2</t>
  </si>
  <si>
    <t>C36.652</t>
  </si>
  <si>
    <t>C7.1913.4</t>
  </si>
  <si>
    <t>C7.420.2</t>
  </si>
  <si>
    <t>C4.2050</t>
  </si>
  <si>
    <t>C26.108</t>
  </si>
  <si>
    <t>C36.544</t>
  </si>
  <si>
    <t>C38.763.4</t>
  </si>
  <si>
    <t>C29.7</t>
  </si>
  <si>
    <t>C61.1698</t>
  </si>
  <si>
    <t>C61.8</t>
  </si>
  <si>
    <t>C7.850</t>
  </si>
  <si>
    <t>C7.496</t>
  </si>
  <si>
    <t>C9.154</t>
  </si>
  <si>
    <t>C61.13</t>
  </si>
  <si>
    <t>C38.736.4</t>
  </si>
  <si>
    <t>C61.503</t>
  </si>
  <si>
    <t>C4.1628</t>
  </si>
  <si>
    <t>C10.716</t>
  </si>
  <si>
    <t>C10.169</t>
  </si>
  <si>
    <t>C19.4</t>
  </si>
  <si>
    <t>C10.283</t>
  </si>
  <si>
    <t>C4.2196</t>
  </si>
  <si>
    <t>C9.37</t>
  </si>
  <si>
    <t>C4.1766.2</t>
  </si>
  <si>
    <t>C33.48</t>
  </si>
  <si>
    <t>C19.183</t>
  </si>
  <si>
    <t>C32.102</t>
  </si>
  <si>
    <t>C32.118.5</t>
  </si>
  <si>
    <t>C36.1155.3</t>
  </si>
  <si>
    <t>C9.11</t>
  </si>
  <si>
    <t>C21.324</t>
  </si>
  <si>
    <t>C7.964</t>
  </si>
  <si>
    <t>C4.1219</t>
  </si>
  <si>
    <t>C7.544</t>
  </si>
  <si>
    <t>C25.528.1</t>
  </si>
  <si>
    <t>C7.61</t>
  </si>
  <si>
    <t>C45.798</t>
  </si>
  <si>
    <t>C7.1513</t>
  </si>
  <si>
    <t>C4.1811</t>
  </si>
  <si>
    <t>C4.872</t>
  </si>
  <si>
    <t>C36.1053</t>
  </si>
  <si>
    <t>C21.77</t>
  </si>
  <si>
    <t>C7.1939</t>
  </si>
  <si>
    <t>C32.108</t>
  </si>
  <si>
    <t>C4.1224.1</t>
  </si>
  <si>
    <t>C23.52</t>
  </si>
  <si>
    <t>C7.597</t>
  </si>
  <si>
    <t>C36.947.1</t>
  </si>
  <si>
    <t>C7.1622</t>
  </si>
  <si>
    <t>C36.1142.4</t>
  </si>
  <si>
    <t>C4.1384</t>
  </si>
  <si>
    <t>C66.16</t>
  </si>
  <si>
    <t>C7.1068.2</t>
  </si>
  <si>
    <t>C7.1026</t>
  </si>
  <si>
    <t>C36.327</t>
  </si>
  <si>
    <t>C7.2423</t>
  </si>
  <si>
    <t>C7.561</t>
  </si>
  <si>
    <t>C4.458</t>
  </si>
  <si>
    <t>C25.501</t>
  </si>
  <si>
    <t>C36.527</t>
  </si>
  <si>
    <t>C7.1430</t>
  </si>
  <si>
    <t>C7.1716.1</t>
  </si>
  <si>
    <t>C9.133</t>
  </si>
  <si>
    <t>C38.755.5</t>
  </si>
  <si>
    <t>C21.188</t>
  </si>
  <si>
    <t>C4.1780</t>
  </si>
  <si>
    <t>C4.331</t>
  </si>
  <si>
    <t>C7.1863</t>
  </si>
  <si>
    <t>C21.214</t>
  </si>
  <si>
    <t>C9.248.1</t>
  </si>
  <si>
    <t>C4.1658</t>
  </si>
  <si>
    <t>C59.542</t>
  </si>
  <si>
    <t>C7.1576</t>
  </si>
  <si>
    <t>C9.170.3</t>
  </si>
  <si>
    <t>C29.9</t>
  </si>
  <si>
    <t>C7.1846</t>
  </si>
  <si>
    <t>C4.1649</t>
  </si>
  <si>
    <t>C4.2104.1</t>
  </si>
  <si>
    <t>C10.143</t>
  </si>
  <si>
    <t>C7.1968</t>
  </si>
  <si>
    <t>C36.925</t>
  </si>
  <si>
    <t>C36.1047</t>
  </si>
  <si>
    <t>C4.1553</t>
  </si>
  <si>
    <t>C7.2433</t>
  </si>
  <si>
    <t>C33.191</t>
  </si>
  <si>
    <t>C33.213</t>
  </si>
  <si>
    <t>C7.1713</t>
  </si>
  <si>
    <t>C7.178</t>
  </si>
  <si>
    <t>C7.1022</t>
  </si>
  <si>
    <t>C36.647</t>
  </si>
  <si>
    <t>C9.9</t>
  </si>
  <si>
    <t>C19.154.1</t>
  </si>
  <si>
    <t>C29.13</t>
  </si>
  <si>
    <t>C38.417</t>
  </si>
  <si>
    <t>C4.100</t>
  </si>
  <si>
    <t>C4.1664</t>
  </si>
  <si>
    <t>C4.2066</t>
  </si>
  <si>
    <t>C7.2570.2</t>
  </si>
  <si>
    <t>C4.1318.5</t>
  </si>
  <si>
    <t>C26.57</t>
  </si>
  <si>
    <t>C32.16.2</t>
  </si>
  <si>
    <t>C33.165</t>
  </si>
  <si>
    <t>C4.1298</t>
  </si>
  <si>
    <t>C4.1984.5</t>
  </si>
  <si>
    <t>C7.906</t>
  </si>
  <si>
    <t>C9.234</t>
  </si>
  <si>
    <t>C23.23</t>
  </si>
  <si>
    <t>C36.816.4</t>
  </si>
  <si>
    <t>C4.1054</t>
  </si>
  <si>
    <t>C10.1049.3</t>
  </si>
  <si>
    <t>C36.248</t>
  </si>
  <si>
    <t>C36.560</t>
  </si>
  <si>
    <t>C4.56.1</t>
  </si>
  <si>
    <t>C4.493</t>
  </si>
  <si>
    <t>C36.883</t>
  </si>
  <si>
    <t>C36.854</t>
  </si>
  <si>
    <t>C38.601</t>
  </si>
  <si>
    <t>C4.867.2</t>
  </si>
  <si>
    <t>C7.2017</t>
  </si>
  <si>
    <t>C36.353.4</t>
  </si>
  <si>
    <t>C20.113.3</t>
  </si>
  <si>
    <t>C26.247</t>
  </si>
  <si>
    <t>C4.1832</t>
  </si>
  <si>
    <t>C36.1046</t>
  </si>
  <si>
    <t>C7.1436</t>
  </si>
  <si>
    <t>C7.827</t>
  </si>
  <si>
    <t>C7.2003</t>
  </si>
  <si>
    <t>C9.32</t>
  </si>
  <si>
    <t>C21.34</t>
  </si>
  <si>
    <t>C4.1046.2</t>
  </si>
  <si>
    <t>C4.1764</t>
  </si>
  <si>
    <t>C4.489.1</t>
  </si>
  <si>
    <t>C36.1102.1</t>
  </si>
  <si>
    <t>C10.892</t>
  </si>
  <si>
    <t>C7.2131</t>
  </si>
  <si>
    <t>C4.1973.1</t>
  </si>
  <si>
    <t>C4.378</t>
  </si>
  <si>
    <t>C7.1694</t>
  </si>
  <si>
    <t>C7.2340.1</t>
  </si>
  <si>
    <t>C25.521</t>
  </si>
  <si>
    <t>C4.1756</t>
  </si>
  <si>
    <t>C36.488</t>
  </si>
  <si>
    <t>C4.221.4</t>
  </si>
  <si>
    <t>C7.753.2</t>
  </si>
  <si>
    <t>C38.224</t>
  </si>
  <si>
    <t>C29.12</t>
  </si>
  <si>
    <t>C10.51</t>
  </si>
  <si>
    <t>C36.608</t>
  </si>
  <si>
    <t>C4.1280.2</t>
  </si>
  <si>
    <t>C4.867</t>
  </si>
  <si>
    <t>C4.965</t>
  </si>
  <si>
    <t>C7.1977</t>
  </si>
  <si>
    <t>C26.298.3</t>
  </si>
  <si>
    <t>C4.209</t>
  </si>
  <si>
    <t>C7.2230</t>
  </si>
  <si>
    <t>C32.80.1</t>
  </si>
  <si>
    <t>C21.257.1</t>
  </si>
  <si>
    <t>C4.1035</t>
  </si>
  <si>
    <t>C7.2043</t>
  </si>
  <si>
    <t>C7.2271</t>
  </si>
  <si>
    <t>C7.1783</t>
  </si>
  <si>
    <t>C7.2564.2</t>
  </si>
  <si>
    <t>C32.110.5</t>
  </si>
  <si>
    <t>C21.257.5</t>
  </si>
  <si>
    <t>C7.902</t>
  </si>
  <si>
    <t>C32.136.3</t>
  </si>
  <si>
    <t>C7.2153</t>
  </si>
  <si>
    <t>C7.1798</t>
  </si>
  <si>
    <t>C7.411</t>
  </si>
  <si>
    <t>C36.427</t>
  </si>
  <si>
    <t>C25.517</t>
  </si>
  <si>
    <t>C33.444</t>
  </si>
  <si>
    <t>C7.527</t>
  </si>
  <si>
    <t>C23.60.2</t>
  </si>
  <si>
    <t>C61.1799</t>
  </si>
  <si>
    <t>C7.1619</t>
  </si>
  <si>
    <t>C32.100.2</t>
  </si>
  <si>
    <t>C19.23</t>
  </si>
  <si>
    <t>C61.1581</t>
  </si>
  <si>
    <t>C4.181</t>
  </si>
  <si>
    <t>C10.1066</t>
  </si>
  <si>
    <t>C4.1925</t>
  </si>
  <si>
    <t>C4.567</t>
  </si>
  <si>
    <t>C68.437</t>
  </si>
  <si>
    <t>C9.311</t>
  </si>
  <si>
    <t>C9.44</t>
  </si>
  <si>
    <t>C4.441</t>
  </si>
  <si>
    <t>C4.157</t>
  </si>
  <si>
    <t>C4.1668</t>
  </si>
  <si>
    <t>C10.101</t>
  </si>
  <si>
    <t>C4.591</t>
  </si>
  <si>
    <t>C10.1370.4</t>
  </si>
  <si>
    <t>C36.872</t>
  </si>
  <si>
    <t>C26.105</t>
  </si>
  <si>
    <t>C7.957.1</t>
  </si>
  <si>
    <t>C9.73</t>
  </si>
  <si>
    <t>C9.205</t>
  </si>
  <si>
    <t>C4.980</t>
  </si>
  <si>
    <t>C7.2531</t>
  </si>
  <si>
    <t>C33.189</t>
  </si>
  <si>
    <t>C4.1272</t>
  </si>
  <si>
    <t>C4.712</t>
  </si>
  <si>
    <t>C26.179</t>
  </si>
  <si>
    <t>C7.2321</t>
  </si>
  <si>
    <t>C7.1073</t>
  </si>
  <si>
    <t>C7.1319.1</t>
  </si>
  <si>
    <t>C7.1420</t>
  </si>
  <si>
    <t>C4.1898</t>
  </si>
  <si>
    <t>C7.1618</t>
  </si>
  <si>
    <t>C7.953.3</t>
  </si>
  <si>
    <t>C23.10</t>
  </si>
  <si>
    <t>C61.408</t>
  </si>
  <si>
    <t>C9.117</t>
  </si>
  <si>
    <t>C7.2414.5</t>
  </si>
  <si>
    <t>C9.230.3</t>
  </si>
  <si>
    <t>C10.1342</t>
  </si>
  <si>
    <t>C61.1221</t>
  </si>
  <si>
    <t>C4.673</t>
  </si>
  <si>
    <t>C21.259</t>
  </si>
  <si>
    <t>C7.2540</t>
  </si>
  <si>
    <t>C10.765</t>
  </si>
  <si>
    <t>C9.310.4</t>
  </si>
  <si>
    <t>C10.1026</t>
  </si>
  <si>
    <t>C4.2045</t>
  </si>
  <si>
    <t>C7.2454</t>
  </si>
  <si>
    <t>C7.551</t>
  </si>
  <si>
    <t>C4.2013.3</t>
  </si>
  <si>
    <t>C25.491.1</t>
  </si>
  <si>
    <t>C4.1603</t>
  </si>
  <si>
    <t>C4.1195</t>
  </si>
  <si>
    <t>C10.170</t>
  </si>
  <si>
    <t>C36.731</t>
  </si>
  <si>
    <t>C4.1062</t>
  </si>
  <si>
    <t>C4.119</t>
  </si>
  <si>
    <t>C4.1229</t>
  </si>
  <si>
    <t>C4.2238</t>
  </si>
  <si>
    <t>C7.1008</t>
  </si>
  <si>
    <t>C7.1519</t>
  </si>
  <si>
    <t>C4.2182.2</t>
  </si>
  <si>
    <t>C7.179</t>
  </si>
  <si>
    <t>C7.986</t>
  </si>
  <si>
    <t>C10.308</t>
  </si>
  <si>
    <t>C23.4</t>
  </si>
  <si>
    <t>C4.385</t>
  </si>
  <si>
    <t>C36.335</t>
  </si>
  <si>
    <t>C36.290</t>
  </si>
  <si>
    <t>C4.2029.2</t>
  </si>
  <si>
    <t>C7.1116</t>
  </si>
  <si>
    <t>C7.399</t>
  </si>
  <si>
    <t>C10.1301.1</t>
  </si>
  <si>
    <t>C32.110.4</t>
  </si>
  <si>
    <t>C33.140</t>
  </si>
  <si>
    <t>C7.1515</t>
  </si>
  <si>
    <t>C4.362</t>
  </si>
  <si>
    <t>C19.1.3</t>
  </si>
  <si>
    <t>C7.505</t>
  </si>
  <si>
    <t>C7.1565.1</t>
  </si>
  <si>
    <t>C7.1710.2</t>
  </si>
  <si>
    <t>C10.793.4</t>
  </si>
  <si>
    <t>C7.1273</t>
  </si>
  <si>
    <t>C7.1915</t>
  </si>
  <si>
    <t>C9.50</t>
  </si>
  <si>
    <t>C32.112.1</t>
  </si>
  <si>
    <t>C4.346</t>
  </si>
  <si>
    <t>C26.190</t>
  </si>
  <si>
    <t>C33.57</t>
  </si>
  <si>
    <t>C7.1172</t>
  </si>
  <si>
    <t>C4.463</t>
  </si>
  <si>
    <t>C32.98.3</t>
  </si>
  <si>
    <t>C4.942.2</t>
  </si>
  <si>
    <t>C7.1695</t>
  </si>
  <si>
    <t>C7.658</t>
  </si>
  <si>
    <t>C4.306.1</t>
  </si>
  <si>
    <t>C68.1170</t>
  </si>
  <si>
    <t>C32.21.3</t>
  </si>
  <si>
    <t>C7.1261</t>
  </si>
  <si>
    <t>C38.167</t>
  </si>
  <si>
    <t>C7.296</t>
  </si>
  <si>
    <t>C36.435</t>
  </si>
  <si>
    <t>C7.2487.1</t>
  </si>
  <si>
    <t>C4.1277</t>
  </si>
  <si>
    <t>C19.121</t>
  </si>
  <si>
    <t>C4.2029.5</t>
  </si>
  <si>
    <t>C36.1146.5</t>
  </si>
  <si>
    <t>C4.2195.5</t>
  </si>
  <si>
    <t>C10.722</t>
  </si>
  <si>
    <t>C4.1921</t>
  </si>
  <si>
    <t>C33.85</t>
  </si>
  <si>
    <t>C7.1015</t>
  </si>
  <si>
    <t>C21.25</t>
  </si>
  <si>
    <t>C7.898</t>
  </si>
  <si>
    <t>C38.127.1</t>
  </si>
  <si>
    <t>C7.823</t>
  </si>
  <si>
    <t>C59.894</t>
  </si>
  <si>
    <t>C7.437</t>
  </si>
  <si>
    <t>C10.1431.1</t>
  </si>
  <si>
    <t>C36.1102</t>
  </si>
  <si>
    <t>C4.806</t>
  </si>
  <si>
    <t>C9.83</t>
  </si>
  <si>
    <t>C61.293</t>
  </si>
  <si>
    <t>C7.2583.3</t>
  </si>
  <si>
    <t>C7.912</t>
  </si>
  <si>
    <t>C19.151.3</t>
  </si>
  <si>
    <t>C68.75</t>
  </si>
  <si>
    <t>C26.242</t>
  </si>
  <si>
    <t>C36.218.3</t>
  </si>
  <si>
    <t>C4.1149</t>
  </si>
  <si>
    <t>C21.249</t>
  </si>
  <si>
    <t>C36.402</t>
  </si>
  <si>
    <t>C7.2086</t>
  </si>
  <si>
    <t>C46.156</t>
  </si>
  <si>
    <t>C7.1946</t>
  </si>
  <si>
    <t>C4.2167.2</t>
  </si>
  <si>
    <t>C9.132</t>
  </si>
  <si>
    <t>C9.72</t>
  </si>
  <si>
    <t>C36.1145</t>
  </si>
  <si>
    <t>C32.11</t>
  </si>
  <si>
    <t>C4.937</t>
  </si>
  <si>
    <t>C33.26</t>
  </si>
  <si>
    <t>C4.2012</t>
  </si>
  <si>
    <t>C7.49</t>
  </si>
  <si>
    <t>C21.124</t>
  </si>
  <si>
    <t>C36.323</t>
  </si>
  <si>
    <t>C7.1477</t>
  </si>
  <si>
    <t>C4.1222</t>
  </si>
  <si>
    <t>C4.2171.4</t>
  </si>
  <si>
    <t>C4.1605</t>
  </si>
  <si>
    <t>C36.475</t>
  </si>
  <si>
    <t>C36.306</t>
  </si>
  <si>
    <t>C36.877</t>
  </si>
  <si>
    <t>C7.524.5</t>
  </si>
  <si>
    <t>C4.1550</t>
  </si>
  <si>
    <t>C7.947</t>
  </si>
  <si>
    <t>C7.353</t>
  </si>
  <si>
    <t>C36.614</t>
  </si>
  <si>
    <t>C36.719</t>
  </si>
  <si>
    <t>C4.1817</t>
  </si>
  <si>
    <t>C7.335</t>
  </si>
  <si>
    <t>C36.316</t>
  </si>
  <si>
    <t>C9.118</t>
  </si>
  <si>
    <t>C10.543</t>
  </si>
  <si>
    <t>C7.1339</t>
  </si>
  <si>
    <t>C7.582</t>
  </si>
  <si>
    <t>C21.4</t>
  </si>
  <si>
    <t>C7.182</t>
  </si>
  <si>
    <t>C26.164</t>
  </si>
  <si>
    <t>C29.34</t>
  </si>
  <si>
    <t>C26.175</t>
  </si>
  <si>
    <t>C10.895</t>
  </si>
  <si>
    <t>C4.860</t>
  </si>
  <si>
    <t>C36.523</t>
  </si>
  <si>
    <t>C38.268</t>
  </si>
  <si>
    <t>C58.360</t>
  </si>
  <si>
    <t>C9.170</t>
  </si>
  <si>
    <t>C36.995.4</t>
  </si>
  <si>
    <t>C4.608</t>
  </si>
  <si>
    <t>C7.1217</t>
  </si>
  <si>
    <t>C9.14</t>
  </si>
  <si>
    <t>C25.603</t>
  </si>
  <si>
    <t>C21.87</t>
  </si>
  <si>
    <t>C21.8</t>
  </si>
  <si>
    <t>C4.1570</t>
  </si>
  <si>
    <t>C19.29</t>
  </si>
  <si>
    <t>C4.1143</t>
  </si>
  <si>
    <t>C7.973</t>
  </si>
  <si>
    <t>C4.2174.3</t>
  </si>
  <si>
    <t>C4.1241</t>
  </si>
  <si>
    <t>C19.22</t>
  </si>
  <si>
    <t>C7.2558</t>
  </si>
  <si>
    <t>C7.2565</t>
  </si>
  <si>
    <t>C33.494</t>
  </si>
  <si>
    <t>C10.938</t>
  </si>
  <si>
    <t>C43.165.3</t>
  </si>
  <si>
    <t>C9.81</t>
  </si>
  <si>
    <t>C7.1063.1</t>
  </si>
  <si>
    <t>C7.786</t>
  </si>
  <si>
    <t>C7.1432</t>
  </si>
  <si>
    <t>C26.37</t>
  </si>
  <si>
    <t>C36.945.2</t>
  </si>
  <si>
    <t>C4.551</t>
  </si>
  <si>
    <t>C7.1444</t>
  </si>
  <si>
    <t>C23.60</t>
  </si>
  <si>
    <t>C4.1582</t>
  </si>
  <si>
    <t>C19.8</t>
  </si>
  <si>
    <t>C7.219</t>
  </si>
  <si>
    <t>C19.184.4</t>
  </si>
  <si>
    <t>C4.2049</t>
  </si>
  <si>
    <t>C21.288.1</t>
  </si>
  <si>
    <t>C4.416</t>
  </si>
  <si>
    <t>C4.126</t>
  </si>
  <si>
    <t>C7.1677</t>
  </si>
  <si>
    <t>C7.510.4</t>
  </si>
  <si>
    <t>C7.2360</t>
  </si>
  <si>
    <t>C7.2437.3</t>
  </si>
  <si>
    <t>C38.520</t>
  </si>
  <si>
    <t>C38.745</t>
  </si>
  <si>
    <t>C7.2275.2</t>
  </si>
  <si>
    <t>C4.669</t>
  </si>
  <si>
    <t>C7.2286</t>
  </si>
  <si>
    <t>C4.1011</t>
  </si>
  <si>
    <t>C36.739</t>
  </si>
  <si>
    <t>C7.2405.3</t>
  </si>
  <si>
    <t>C7.170.2</t>
  </si>
  <si>
    <t>C7.376</t>
  </si>
  <si>
    <t>C7.1949.1</t>
  </si>
  <si>
    <t>C7.539</t>
  </si>
  <si>
    <t>C7.1177.1</t>
  </si>
  <si>
    <t>C4.1333</t>
  </si>
  <si>
    <t>C4.2156</t>
  </si>
  <si>
    <t>C36.848</t>
  </si>
  <si>
    <t>C9.230.5</t>
  </si>
  <si>
    <t>C21.281</t>
  </si>
  <si>
    <t>C4.866</t>
  </si>
  <si>
    <t>C21.1.2</t>
  </si>
  <si>
    <t>C7.2241</t>
  </si>
  <si>
    <t>C7.2321.1</t>
  </si>
  <si>
    <t>C4.1552</t>
  </si>
  <si>
    <t>C7.2432.4</t>
  </si>
  <si>
    <t>C61.1630</t>
  </si>
  <si>
    <t>C7.580</t>
  </si>
  <si>
    <t>C26.132</t>
  </si>
  <si>
    <t>C21.313</t>
  </si>
  <si>
    <t>C36.975.1</t>
  </si>
  <si>
    <t>C7.1961</t>
  </si>
  <si>
    <t>C36.1054.2</t>
  </si>
  <si>
    <t>C9.82</t>
  </si>
  <si>
    <t>C4.1017</t>
  </si>
  <si>
    <t>C4.609.2</t>
  </si>
  <si>
    <t>C25.2</t>
  </si>
  <si>
    <t>C7.1769</t>
  </si>
  <si>
    <t>C32.107.3</t>
  </si>
  <si>
    <t>C9.86</t>
  </si>
  <si>
    <t>C7.941.2</t>
  </si>
  <si>
    <t>C4.552</t>
  </si>
  <si>
    <t>C7.1963</t>
  </si>
  <si>
    <t>C7.1755</t>
  </si>
  <si>
    <t>C4.2240.2</t>
  </si>
  <si>
    <t>C7.1817</t>
  </si>
  <si>
    <t>C7.1767</t>
  </si>
  <si>
    <t>C7.1661</t>
  </si>
  <si>
    <t>C32.79.2</t>
  </si>
  <si>
    <t>C33.75</t>
  </si>
  <si>
    <t>C38.58</t>
  </si>
  <si>
    <t>C43.113.1</t>
  </si>
  <si>
    <t>C59.1487</t>
  </si>
  <si>
    <t>C7.761</t>
  </si>
  <si>
    <t>C32.29</t>
  </si>
  <si>
    <t>C4.2162.2</t>
  </si>
  <si>
    <t>C7.1616</t>
  </si>
  <si>
    <t>C7.2066</t>
  </si>
  <si>
    <t>C38.309</t>
  </si>
  <si>
    <t>C20.163</t>
  </si>
  <si>
    <t>C36.448</t>
  </si>
  <si>
    <t>C36.1025</t>
  </si>
  <si>
    <t>C4.904</t>
  </si>
  <si>
    <t>C4.1268</t>
  </si>
  <si>
    <t>C4.800</t>
  </si>
  <si>
    <t>C29.1.2</t>
  </si>
  <si>
    <t>C7.984</t>
  </si>
  <si>
    <t>C33.95</t>
  </si>
  <si>
    <t>C4.146</t>
  </si>
  <si>
    <t>C25.495</t>
  </si>
  <si>
    <t>C32.11.1</t>
  </si>
  <si>
    <t>C4.67</t>
  </si>
  <si>
    <t>C4.422</t>
  </si>
  <si>
    <t>C7.2405.1</t>
  </si>
  <si>
    <t>C19.108</t>
  </si>
  <si>
    <t>C21.229</t>
  </si>
  <si>
    <t>C21.39</t>
  </si>
  <si>
    <t>C7.2168</t>
  </si>
  <si>
    <t>C7.183</t>
  </si>
  <si>
    <t>C10.1395</t>
  </si>
  <si>
    <t>C7.288</t>
  </si>
  <si>
    <t>C4.960.4</t>
  </si>
  <si>
    <t>C9.20</t>
  </si>
  <si>
    <t>C7.352</t>
  </si>
  <si>
    <t>C4.903</t>
  </si>
  <si>
    <t>C26.121</t>
  </si>
  <si>
    <t>C36.450</t>
  </si>
  <si>
    <t>C10.1083</t>
  </si>
  <si>
    <t>C4.2114</t>
  </si>
  <si>
    <t>C38.725.4</t>
  </si>
  <si>
    <t>C7.1896</t>
  </si>
  <si>
    <t>C7.259</t>
  </si>
  <si>
    <t>C7.594</t>
  </si>
  <si>
    <t>C59.338</t>
  </si>
  <si>
    <t>C38.145</t>
  </si>
  <si>
    <t>C32.110.2</t>
  </si>
  <si>
    <t>C38.199</t>
  </si>
  <si>
    <t>C4.2036</t>
  </si>
  <si>
    <t>C55.86</t>
  </si>
  <si>
    <t>C7.2340.2</t>
  </si>
  <si>
    <t>C4.874</t>
  </si>
  <si>
    <t>C26.189</t>
  </si>
  <si>
    <t>C25.454</t>
  </si>
  <si>
    <t>C32.18</t>
  </si>
  <si>
    <t>C4.1508</t>
  </si>
  <si>
    <t>C4.877</t>
  </si>
  <si>
    <t>C7.2392.1</t>
  </si>
  <si>
    <t>C21.248</t>
  </si>
  <si>
    <t>C36.565</t>
  </si>
  <si>
    <t>C33.221</t>
  </si>
  <si>
    <t>C32.34.3</t>
  </si>
  <si>
    <t>C7.1328</t>
  </si>
  <si>
    <t>C4.814</t>
  </si>
  <si>
    <t>C7.461</t>
  </si>
  <si>
    <t>C68.234</t>
  </si>
  <si>
    <t>C36.1050</t>
  </si>
  <si>
    <t>C10.815</t>
  </si>
  <si>
    <t>C7.351.3</t>
  </si>
  <si>
    <t>C7.2582.1</t>
  </si>
  <si>
    <t>C7.546</t>
  </si>
  <si>
    <t>C7.576.1</t>
  </si>
  <si>
    <t>C7.953.1</t>
  </si>
  <si>
    <t>C4.376</t>
  </si>
  <si>
    <t>C25.520.3</t>
  </si>
  <si>
    <t>C4.1004</t>
  </si>
  <si>
    <t>C9.77</t>
  </si>
  <si>
    <t>C32.129.2</t>
  </si>
  <si>
    <t>C36.680</t>
  </si>
  <si>
    <t>C36.336</t>
  </si>
  <si>
    <t>C4.247</t>
  </si>
  <si>
    <t>C21.258</t>
  </si>
  <si>
    <t>C59.871</t>
  </si>
  <si>
    <t>C36.1137.1</t>
  </si>
  <si>
    <t>C36.414</t>
  </si>
  <si>
    <t>C26.65</t>
  </si>
  <si>
    <t>C4.223</t>
  </si>
  <si>
    <t>C7.1469</t>
  </si>
  <si>
    <t>C7.1246</t>
  </si>
  <si>
    <t>C7.191</t>
  </si>
  <si>
    <t>C19.159</t>
  </si>
  <si>
    <t>C7.2383.1</t>
  </si>
  <si>
    <t>C4.108</t>
  </si>
  <si>
    <t>C7.2061</t>
  </si>
  <si>
    <t>C7.317</t>
  </si>
  <si>
    <t>C7.843</t>
  </si>
  <si>
    <t>C7.907</t>
  </si>
  <si>
    <t>C7.995</t>
  </si>
  <si>
    <t>C32.83.2</t>
  </si>
  <si>
    <t>C29.10</t>
  </si>
  <si>
    <t>C4.2216.4</t>
  </si>
  <si>
    <t>C45.734</t>
  </si>
  <si>
    <t>C36.958</t>
  </si>
  <si>
    <t>C7.145</t>
  </si>
  <si>
    <t>C7.513.2</t>
  </si>
  <si>
    <t>C33.66</t>
  </si>
  <si>
    <t>C4.2099</t>
  </si>
  <si>
    <t>C59.1562</t>
  </si>
  <si>
    <t>C7.2184</t>
  </si>
  <si>
    <t>C7.793</t>
  </si>
  <si>
    <t>C59.1621</t>
  </si>
  <si>
    <t>C7.1390</t>
  </si>
  <si>
    <t>C4.532</t>
  </si>
  <si>
    <t>C36.1116.1</t>
  </si>
  <si>
    <t>C36.1032</t>
  </si>
  <si>
    <t>C4.2141.2</t>
  </si>
  <si>
    <t>C7.1541</t>
  </si>
  <si>
    <t>C9.201</t>
  </si>
  <si>
    <t>C4.369</t>
  </si>
  <si>
    <t>C4.1805</t>
  </si>
  <si>
    <t>C38.292</t>
  </si>
  <si>
    <t>C4.570</t>
  </si>
  <si>
    <t>C36.590</t>
  </si>
  <si>
    <t>C4.869.3</t>
  </si>
  <si>
    <t>C7.967</t>
  </si>
  <si>
    <t>C33.31</t>
  </si>
  <si>
    <t>C7.2236</t>
  </si>
  <si>
    <t>C7.949</t>
  </si>
  <si>
    <t>C4.373</t>
  </si>
  <si>
    <t>C36.635</t>
  </si>
  <si>
    <t>C38.323</t>
  </si>
  <si>
    <t>C33.190</t>
  </si>
  <si>
    <t>C4.1141.2</t>
  </si>
  <si>
    <t>C7.1076</t>
  </si>
  <si>
    <t>C36.259.2</t>
  </si>
  <si>
    <t>C10.317</t>
  </si>
  <si>
    <t>C4.2078</t>
  </si>
  <si>
    <t>C58.366</t>
  </si>
  <si>
    <t>C61.1225</t>
  </si>
  <si>
    <t>C36.757.4</t>
  </si>
  <si>
    <t>C7.2305</t>
  </si>
  <si>
    <t>C36.945.1</t>
  </si>
  <si>
    <t>C7.1349</t>
  </si>
  <si>
    <t>C46.228.1</t>
  </si>
  <si>
    <t>C38.72</t>
  </si>
  <si>
    <t>C7.1445</t>
  </si>
  <si>
    <t>C4.2005</t>
  </si>
  <si>
    <t>C7.2009</t>
  </si>
  <si>
    <t>C9.74</t>
  </si>
  <si>
    <t>C21.224</t>
  </si>
  <si>
    <t>C9.221</t>
  </si>
  <si>
    <t>C38.68.3</t>
  </si>
  <si>
    <t>C36.270</t>
  </si>
  <si>
    <t>C7.1690.1</t>
  </si>
  <si>
    <t>C7.610.2</t>
  </si>
  <si>
    <t>C7.860</t>
  </si>
  <si>
    <t>C61.14</t>
  </si>
  <si>
    <t>C33.125</t>
  </si>
  <si>
    <t>C7.708</t>
  </si>
  <si>
    <t>C7.50</t>
  </si>
  <si>
    <t>C4.1058</t>
  </si>
  <si>
    <t>C45.372</t>
  </si>
  <si>
    <t>C33.316</t>
  </si>
  <si>
    <t>C4.2154</t>
  </si>
  <si>
    <t>C7.590.4</t>
  </si>
  <si>
    <t>C4.1386</t>
  </si>
  <si>
    <t>C21.23</t>
  </si>
  <si>
    <t>C4.606</t>
  </si>
  <si>
    <t>C7.1759</t>
  </si>
  <si>
    <t>C4.1554</t>
  </si>
  <si>
    <t>C36.772.1</t>
  </si>
  <si>
    <t>C10.2</t>
  </si>
  <si>
    <t>C7.2528</t>
  </si>
  <si>
    <t>C9.274</t>
  </si>
  <si>
    <t>C4.734</t>
  </si>
  <si>
    <t>C36.852.1</t>
  </si>
  <si>
    <t>C45.222</t>
  </si>
  <si>
    <t>C4.602</t>
  </si>
  <si>
    <t>C7.1272</t>
  </si>
  <si>
    <t>C7.513.1</t>
  </si>
  <si>
    <t>C7.2248</t>
  </si>
  <si>
    <t>C7.966.1</t>
  </si>
  <si>
    <t>C26.21</t>
  </si>
  <si>
    <t>C7.1250</t>
  </si>
  <si>
    <t>C10.1423.3</t>
  </si>
  <si>
    <t>C10.874</t>
  </si>
  <si>
    <t>C4.1287</t>
  </si>
  <si>
    <t>C4.2128.4</t>
  </si>
  <si>
    <t>C4.862</t>
  </si>
  <si>
    <t>C7.380</t>
  </si>
  <si>
    <t>C9.170.1</t>
  </si>
  <si>
    <t>C38.581</t>
  </si>
  <si>
    <t>C10.438</t>
  </si>
  <si>
    <t>C4.861.2</t>
  </si>
  <si>
    <t>C4.240</t>
  </si>
  <si>
    <t>C10.405</t>
  </si>
  <si>
    <t>C7.1383.3</t>
  </si>
  <si>
    <t>C36.788.1</t>
  </si>
  <si>
    <t>C7.2577.1</t>
  </si>
  <si>
    <t>C7.347</t>
  </si>
  <si>
    <t>C7.637</t>
  </si>
  <si>
    <t>C7.718</t>
  </si>
  <si>
    <t>C7.1594</t>
  </si>
  <si>
    <t>C33.173</t>
  </si>
  <si>
    <t>C7.136</t>
  </si>
  <si>
    <t>C7.2175</t>
  </si>
  <si>
    <t>C36.656</t>
  </si>
  <si>
    <t>C20.177</t>
  </si>
  <si>
    <t>C4.948</t>
  </si>
  <si>
    <t>C7.900</t>
  </si>
  <si>
    <t>C21.316</t>
  </si>
  <si>
    <t>C43.165.1</t>
  </si>
  <si>
    <t>C4.1522</t>
  </si>
  <si>
    <t>C19.82</t>
  </si>
  <si>
    <t>C7.2144.1</t>
  </si>
  <si>
    <t>C21.286.1</t>
  </si>
  <si>
    <t>C68.493</t>
  </si>
  <si>
    <t>C7.64</t>
  </si>
  <si>
    <t>C19.113</t>
  </si>
  <si>
    <t>C7.1107</t>
  </si>
  <si>
    <t>C7.1576.1</t>
  </si>
  <si>
    <t>C36.1112.2</t>
  </si>
  <si>
    <t>C4.251</t>
  </si>
  <si>
    <t>C9.260</t>
  </si>
  <si>
    <t>C9.230.2</t>
  </si>
  <si>
    <t>C4.1111</t>
  </si>
  <si>
    <t>C4.478</t>
  </si>
  <si>
    <t>C7.1666</t>
  </si>
  <si>
    <t>C7.170.4</t>
  </si>
  <si>
    <t>C4.2111.1</t>
  </si>
  <si>
    <t>C36.853</t>
  </si>
  <si>
    <t>C10.1297</t>
  </si>
  <si>
    <t>C36.234</t>
  </si>
  <si>
    <t>C4.474</t>
  </si>
  <si>
    <t>C59.523</t>
  </si>
  <si>
    <t>C38.222</t>
  </si>
  <si>
    <t>C7.2310</t>
  </si>
  <si>
    <t>C4.1599</t>
  </si>
  <si>
    <t>C4.564</t>
  </si>
  <si>
    <t>C7.1383.2</t>
  </si>
  <si>
    <t>C19.9</t>
  </si>
  <si>
    <t>C38.763.2</t>
  </si>
  <si>
    <t>C43.9</t>
  </si>
  <si>
    <t>C7.660</t>
  </si>
  <si>
    <t>C9.235.1</t>
  </si>
  <si>
    <t>C4.619</t>
  </si>
  <si>
    <t>C4.1719</t>
  </si>
  <si>
    <t>C36.870.1</t>
  </si>
  <si>
    <t>C7.1027</t>
  </si>
  <si>
    <t>C4.2163.4</t>
  </si>
  <si>
    <t>C36.470</t>
  </si>
  <si>
    <t>C26.265.2</t>
  </si>
  <si>
    <t>C7.1093</t>
  </si>
  <si>
    <t>C7.2600</t>
  </si>
  <si>
    <t>C36.757.5</t>
  </si>
  <si>
    <t>C4.899</t>
  </si>
  <si>
    <t>C36.1074.3</t>
  </si>
  <si>
    <t>C10.1319</t>
  </si>
  <si>
    <t>C10.1016</t>
  </si>
  <si>
    <t>C7.93.1</t>
  </si>
  <si>
    <t>C9.278</t>
  </si>
  <si>
    <t>C36.1136.3</t>
  </si>
  <si>
    <t>C25.10</t>
  </si>
  <si>
    <t>C36.619</t>
  </si>
  <si>
    <t>C7.2329</t>
  </si>
  <si>
    <t>C4.1465</t>
  </si>
  <si>
    <t>C38.559.1</t>
  </si>
  <si>
    <t>C7.1970</t>
  </si>
  <si>
    <t>C10.187</t>
  </si>
  <si>
    <t>C4.954</t>
  </si>
  <si>
    <t>C19.47</t>
  </si>
  <si>
    <t>C21.61</t>
  </si>
  <si>
    <t>C20.216</t>
  </si>
  <si>
    <t>C68.1123</t>
  </si>
  <si>
    <t>C4.1514</t>
  </si>
  <si>
    <t>C7.1718</t>
  </si>
  <si>
    <t>C9.310.1</t>
  </si>
  <si>
    <t>C4.729.1</t>
  </si>
  <si>
    <t>C38.126</t>
  </si>
  <si>
    <t>C4.2091</t>
  </si>
  <si>
    <t>C29.1.1</t>
  </si>
  <si>
    <t>C21.54</t>
  </si>
  <si>
    <t>C38.556</t>
  </si>
  <si>
    <t>C4.1048</t>
  </si>
  <si>
    <t>C43.165.5</t>
  </si>
  <si>
    <t>C36.901</t>
  </si>
  <si>
    <t>C4.875</t>
  </si>
  <si>
    <t>C7.940</t>
  </si>
  <si>
    <t>C4.613</t>
  </si>
  <si>
    <t>C4.628</t>
  </si>
  <si>
    <t>C36.1134.1</t>
  </si>
  <si>
    <t>C4.682</t>
  </si>
  <si>
    <t>C38.736.3</t>
  </si>
  <si>
    <t>C4.1816</t>
  </si>
  <si>
    <t>C7.2087</t>
  </si>
  <si>
    <t>C7.722</t>
  </si>
  <si>
    <t>C7.681</t>
  </si>
  <si>
    <t>C25.537</t>
  </si>
  <si>
    <t>C19.139</t>
  </si>
  <si>
    <t>C7.765.1</t>
  </si>
  <si>
    <t>C7.1698</t>
  </si>
  <si>
    <t>C4.2127</t>
  </si>
  <si>
    <t>C32.80</t>
  </si>
  <si>
    <t>C21.73.2</t>
  </si>
  <si>
    <t>C4.683</t>
  </si>
  <si>
    <t>C20.159.3</t>
  </si>
  <si>
    <t>C38.686</t>
  </si>
  <si>
    <t>C4.427</t>
  </si>
  <si>
    <t>C4.428</t>
  </si>
  <si>
    <t>C61.565</t>
  </si>
  <si>
    <t>C7.51</t>
  </si>
  <si>
    <t>C4.29</t>
  </si>
  <si>
    <t>C4.50</t>
  </si>
  <si>
    <t>C4.1012</t>
  </si>
  <si>
    <t>C4.2046</t>
  </si>
  <si>
    <t>C61.7</t>
  </si>
  <si>
    <t>C7.1014</t>
  </si>
  <si>
    <t>C7.97</t>
  </si>
  <si>
    <t>C25.582</t>
  </si>
  <si>
    <t>C36.964</t>
  </si>
  <si>
    <t>C9.322.5</t>
  </si>
  <si>
    <t>C4.1797</t>
  </si>
  <si>
    <t>C7.2314</t>
  </si>
  <si>
    <t>C4.1564</t>
  </si>
  <si>
    <t>C19.2</t>
  </si>
  <si>
    <t>C10.430</t>
  </si>
  <si>
    <t>C4.847.2</t>
  </si>
  <si>
    <t>C7.2566.1</t>
  </si>
  <si>
    <t>C38.453.2</t>
  </si>
  <si>
    <t>C38.391</t>
  </si>
  <si>
    <t>C36.951</t>
  </si>
  <si>
    <t>C4.277</t>
  </si>
  <si>
    <t>C7.1848</t>
  </si>
  <si>
    <t>C36.1088.4</t>
  </si>
  <si>
    <t>C4.1744.1</t>
  </si>
  <si>
    <t>C7.2594</t>
  </si>
  <si>
    <t>C36.1083</t>
  </si>
  <si>
    <t>C7.980</t>
  </si>
  <si>
    <t>C7.931</t>
  </si>
  <si>
    <t>C7.41</t>
  </si>
  <si>
    <t>C7.1201.5</t>
  </si>
  <si>
    <t>C4.171</t>
  </si>
  <si>
    <t>C7.2396</t>
  </si>
  <si>
    <t>C7.1710</t>
  </si>
  <si>
    <t>C7.1460</t>
  </si>
  <si>
    <t>C7.2392</t>
  </si>
  <si>
    <t>C4.1357</t>
  </si>
  <si>
    <t>C58.13</t>
  </si>
  <si>
    <t>C4.1224</t>
  </si>
  <si>
    <t>C26.230</t>
  </si>
  <si>
    <t>C26.128</t>
  </si>
  <si>
    <t>C25.478</t>
  </si>
  <si>
    <t>C36.491</t>
  </si>
  <si>
    <t>C36.261</t>
  </si>
  <si>
    <t>C10.549</t>
  </si>
  <si>
    <t>C36.575</t>
  </si>
  <si>
    <t>C61.11</t>
  </si>
  <si>
    <t>C7.1687.2</t>
  </si>
  <si>
    <t>C7.1750.1</t>
  </si>
  <si>
    <t>C7.836</t>
  </si>
  <si>
    <t>C7.1564</t>
  </si>
  <si>
    <t>C7.1894</t>
  </si>
  <si>
    <t>C4.1169</t>
  </si>
  <si>
    <t>C59.1461</t>
  </si>
  <si>
    <t>C7.2549</t>
  </si>
  <si>
    <t>C7.30</t>
  </si>
  <si>
    <t>C38.750</t>
  </si>
  <si>
    <t>C32.100.3</t>
  </si>
  <si>
    <t>C19.10</t>
  </si>
  <si>
    <t>C10.1061</t>
  </si>
  <si>
    <t>C38.475</t>
  </si>
  <si>
    <t>C19.154.3</t>
  </si>
  <si>
    <t>C36.636</t>
  </si>
  <si>
    <t>C21.203</t>
  </si>
  <si>
    <t>C38.100</t>
  </si>
  <si>
    <t>C36.956.3</t>
  </si>
  <si>
    <t>C7.58</t>
  </si>
  <si>
    <t>C4.2003</t>
  </si>
  <si>
    <t>C7.791</t>
  </si>
  <si>
    <t>C7.356</t>
  </si>
  <si>
    <t>C7.2249</t>
  </si>
  <si>
    <t>C7.1761</t>
  </si>
  <si>
    <t>C21.42</t>
  </si>
  <si>
    <t>C7.694</t>
  </si>
  <si>
    <t>C36.459</t>
  </si>
  <si>
    <t>C4.1669</t>
  </si>
  <si>
    <t>C36.386</t>
  </si>
  <si>
    <t>C4.859</t>
  </si>
  <si>
    <t>C21.79</t>
  </si>
  <si>
    <t>C7.475</t>
  </si>
  <si>
    <t>C4.1620</t>
  </si>
  <si>
    <t>C7.1811</t>
  </si>
  <si>
    <t>C21.171</t>
  </si>
  <si>
    <t>C36.684.1</t>
  </si>
  <si>
    <t>C7.1380</t>
  </si>
  <si>
    <t>C7.2280</t>
  </si>
  <si>
    <t>C36.1146.3</t>
  </si>
  <si>
    <t>C33.136</t>
  </si>
  <si>
    <t>C33.252</t>
  </si>
  <si>
    <t>C19.184.1</t>
  </si>
  <si>
    <t>C59.219</t>
  </si>
  <si>
    <t>C10.166</t>
  </si>
  <si>
    <t>C4.2192</t>
  </si>
  <si>
    <t>C7.72</t>
  </si>
  <si>
    <t>C10.1438.2</t>
  </si>
  <si>
    <t>C36.279</t>
  </si>
  <si>
    <t>C21.9</t>
  </si>
  <si>
    <t>C4.861</t>
  </si>
  <si>
    <t>C7.1486</t>
  </si>
  <si>
    <t>C29.11</t>
  </si>
  <si>
    <t>C4.2229.2</t>
  </si>
  <si>
    <t>C38.577</t>
  </si>
  <si>
    <t>C9.293</t>
  </si>
  <si>
    <t>C4.2003.2</t>
  </si>
  <si>
    <t>C4.396.2</t>
  </si>
  <si>
    <t>C7.2441.1</t>
  </si>
  <si>
    <t>C7.1257</t>
  </si>
  <si>
    <t>C4.857.1</t>
  </si>
  <si>
    <t>C4.960.3</t>
  </si>
  <si>
    <t>C7.2031</t>
  </si>
  <si>
    <t>C46.65</t>
  </si>
  <si>
    <t>C7.2514.1</t>
  </si>
  <si>
    <t>C4.414</t>
  </si>
  <si>
    <t>C61.12</t>
  </si>
  <si>
    <t>C4.1637</t>
  </si>
  <si>
    <t>C33.271</t>
  </si>
  <si>
    <t>C4.1163</t>
  </si>
  <si>
    <t>C7.634</t>
  </si>
  <si>
    <t>C46.228</t>
  </si>
  <si>
    <t>C7.807</t>
  </si>
  <si>
    <t>C7.293</t>
  </si>
  <si>
    <t>C7.2548</t>
  </si>
  <si>
    <t>C7.559.1</t>
  </si>
  <si>
    <t>C32.159</t>
  </si>
  <si>
    <t>C9.286</t>
  </si>
  <si>
    <t>C36.231</t>
  </si>
  <si>
    <t>C29.24</t>
  </si>
  <si>
    <t>C4.2120.1</t>
  </si>
  <si>
    <t>C4.643</t>
  </si>
  <si>
    <t>C32.150</t>
  </si>
  <si>
    <t>C32.130.2</t>
  </si>
  <si>
    <t>C4.702.5</t>
  </si>
  <si>
    <t>C4.1336</t>
  </si>
  <si>
    <t>C59.69</t>
  </si>
  <si>
    <t>C7.1331</t>
  </si>
  <si>
    <t>C7.1584</t>
  </si>
  <si>
    <t>C7.2395</t>
  </si>
  <si>
    <t>C4.491</t>
  </si>
  <si>
    <t>C7.558</t>
  </si>
  <si>
    <t>C45.710</t>
  </si>
  <si>
    <t>C32.107.1</t>
  </si>
  <si>
    <t>C36.922</t>
  </si>
  <si>
    <t>C26.117</t>
  </si>
  <si>
    <t>C25.464</t>
  </si>
  <si>
    <t>C36.632</t>
  </si>
  <si>
    <t>C10.258</t>
  </si>
  <si>
    <t>C36.688</t>
  </si>
  <si>
    <t>C4.2171.3</t>
  </si>
  <si>
    <t>C36.1068</t>
  </si>
  <si>
    <t>C4.1439</t>
  </si>
  <si>
    <t>C10.1191</t>
  </si>
  <si>
    <t>C4.453</t>
  </si>
  <si>
    <t>C36.724</t>
  </si>
  <si>
    <t>C4.686</t>
  </si>
  <si>
    <t>C7.988</t>
  </si>
  <si>
    <t>C19.126.1</t>
  </si>
  <si>
    <t>C4.1438</t>
  </si>
  <si>
    <t>C7.1329</t>
  </si>
  <si>
    <t>C7.273</t>
  </si>
  <si>
    <t>C4.88</t>
  </si>
  <si>
    <t>C7.2439.1</t>
  </si>
  <si>
    <t>C7.1201</t>
  </si>
  <si>
    <t>C7.815</t>
  </si>
  <si>
    <t>C32.34.5</t>
  </si>
  <si>
    <t>C7.1794</t>
  </si>
  <si>
    <t>C25.7</t>
  </si>
  <si>
    <t>C19.91</t>
  </si>
  <si>
    <t>C26.150</t>
  </si>
  <si>
    <t>C9.313.4</t>
  </si>
  <si>
    <t>C10.104</t>
  </si>
  <si>
    <t>C7.308</t>
  </si>
  <si>
    <t>C20.269</t>
  </si>
  <si>
    <t>C7.2566.3</t>
  </si>
  <si>
    <t>C7.1940</t>
  </si>
  <si>
    <t>C59.586</t>
  </si>
  <si>
    <t>C4.2031</t>
  </si>
  <si>
    <t>C19.188</t>
  </si>
  <si>
    <t>C10.875</t>
  </si>
  <si>
    <t>C4.1772</t>
  </si>
  <si>
    <t>C61.901</t>
  </si>
  <si>
    <t>C7.27.1</t>
  </si>
  <si>
    <t>C9.102</t>
  </si>
  <si>
    <t>C7.1609</t>
  </si>
  <si>
    <t>C36.960</t>
  </si>
  <si>
    <t>C36.751</t>
  </si>
  <si>
    <t>C7.1764</t>
  </si>
  <si>
    <t>C38.479</t>
  </si>
  <si>
    <t>C4.626</t>
  </si>
  <si>
    <t>C7.2596</t>
  </si>
  <si>
    <t>C4.747</t>
  </si>
  <si>
    <t>C9.311.2</t>
  </si>
  <si>
    <t>C4.2104</t>
  </si>
  <si>
    <t>C7.1437</t>
  </si>
  <si>
    <t>C7.1570</t>
  </si>
  <si>
    <t>C4.292</t>
  </si>
  <si>
    <t>C7.490</t>
  </si>
  <si>
    <t>C10.792</t>
  </si>
  <si>
    <t>C4.1840</t>
  </si>
  <si>
    <t>C10.780</t>
  </si>
  <si>
    <t>C33.226</t>
  </si>
  <si>
    <t>C4.2241</t>
  </si>
  <si>
    <t>C26.304.4</t>
  </si>
  <si>
    <t>C7.1034</t>
  </si>
  <si>
    <t>C7.1175</t>
  </si>
  <si>
    <t>C7.2247</t>
  </si>
  <si>
    <t>C33.575</t>
  </si>
  <si>
    <t>C21.325</t>
  </si>
  <si>
    <t>C4.125</t>
  </si>
  <si>
    <t>C7.1162</t>
  </si>
  <si>
    <t>C7.1108.1</t>
  </si>
  <si>
    <t>C7.2165.1</t>
  </si>
  <si>
    <t>C9.68</t>
  </si>
  <si>
    <t>C32.20</t>
  </si>
  <si>
    <t>C32.160</t>
  </si>
  <si>
    <t>C38.745.3</t>
  </si>
  <si>
    <t>C32.129.5</t>
  </si>
  <si>
    <t>C4.1075</t>
  </si>
  <si>
    <t>C36.357</t>
  </si>
  <si>
    <t>C4.592</t>
  </si>
  <si>
    <t>C44.170</t>
  </si>
  <si>
    <t>C33.470</t>
  </si>
  <si>
    <t>C4.1086.4</t>
  </si>
  <si>
    <t>C4.1762</t>
  </si>
  <si>
    <t>C7.2482</t>
  </si>
  <si>
    <t>C36.1091.2</t>
  </si>
  <si>
    <t>C4.1025</t>
  </si>
  <si>
    <t>C4.1318.1</t>
  </si>
  <si>
    <t>C4.501</t>
  </si>
  <si>
    <t>C9.217</t>
  </si>
  <si>
    <t>C25.508</t>
  </si>
  <si>
    <t>C4.46</t>
  </si>
  <si>
    <t>C9.163</t>
  </si>
  <si>
    <t>C7.424</t>
  </si>
  <si>
    <t>C7.2182</t>
  </si>
  <si>
    <t>C4.324</t>
  </si>
  <si>
    <t>C33.320</t>
  </si>
  <si>
    <t>C7.2141</t>
  </si>
  <si>
    <t>C7.1286</t>
  </si>
  <si>
    <t>C4.1096</t>
  </si>
  <si>
    <t>C36.1088.3</t>
  </si>
  <si>
    <t>C38.753</t>
  </si>
  <si>
    <t>C7.1440</t>
  </si>
  <si>
    <t>C26.300.1</t>
  </si>
  <si>
    <t>C26.307</t>
  </si>
  <si>
    <t>C26.112</t>
  </si>
  <si>
    <t>C36.675</t>
  </si>
  <si>
    <t>C9.19</t>
  </si>
  <si>
    <t>C4.1024</t>
  </si>
  <si>
    <t>C7.2501</t>
  </si>
  <si>
    <t>C7.1122</t>
  </si>
  <si>
    <t>C25.537.1</t>
  </si>
  <si>
    <t>C36.353.1</t>
  </si>
  <si>
    <t>C4.405</t>
  </si>
  <si>
    <t>C38.742</t>
  </si>
  <si>
    <t>C7.2008</t>
  </si>
  <si>
    <t>C36.349</t>
  </si>
  <si>
    <t>C38.152</t>
  </si>
  <si>
    <t>C36.867</t>
  </si>
  <si>
    <t>C36.852.3</t>
  </si>
  <si>
    <t>C33.223.3</t>
  </si>
  <si>
    <t>C4.1670</t>
  </si>
  <si>
    <t>C36.777</t>
  </si>
  <si>
    <t>C7.2019</t>
  </si>
  <si>
    <t>C9.16</t>
  </si>
  <si>
    <t>C38.103</t>
  </si>
  <si>
    <t>C19.109</t>
  </si>
  <si>
    <t>C25.515</t>
  </si>
  <si>
    <t>C4.473.2</t>
  </si>
  <si>
    <t>C10.1436</t>
  </si>
  <si>
    <t>C7.1773</t>
  </si>
  <si>
    <t>C26.110</t>
  </si>
  <si>
    <t>C7.2455.1</t>
  </si>
  <si>
    <t>C7.233</t>
  </si>
  <si>
    <t>C33.273</t>
  </si>
  <si>
    <t>C7.391</t>
  </si>
  <si>
    <t>C33.49</t>
  </si>
  <si>
    <t>C19.42</t>
  </si>
  <si>
    <t>C36.852.5</t>
  </si>
  <si>
    <t>C32.90</t>
  </si>
  <si>
    <t>C9.223</t>
  </si>
  <si>
    <t>C36.1130.2</t>
  </si>
  <si>
    <t>C7.1319</t>
  </si>
  <si>
    <t>C4.1045</t>
  </si>
  <si>
    <t>C59.1178</t>
  </si>
  <si>
    <t>C7.2243</t>
  </si>
  <si>
    <t>C4.633</t>
  </si>
  <si>
    <t>C20.91</t>
  </si>
  <si>
    <t>C25.12</t>
  </si>
  <si>
    <t>C7.203</t>
  </si>
  <si>
    <t>C9.192</t>
  </si>
  <si>
    <t>C29.31</t>
  </si>
  <si>
    <t>C4.2143</t>
  </si>
  <si>
    <t>C4.390</t>
  </si>
  <si>
    <t>C4.2150.1</t>
  </si>
  <si>
    <t>C7.153</t>
  </si>
  <si>
    <t>C10.464</t>
  </si>
  <si>
    <t>C21.286</t>
  </si>
  <si>
    <t>C4.1273</t>
  </si>
  <si>
    <t>C26.19</t>
  </si>
  <si>
    <t>C4.82</t>
  </si>
  <si>
    <t>C21.329</t>
  </si>
  <si>
    <t>C32.124.3</t>
  </si>
  <si>
    <t>C7.910</t>
  </si>
  <si>
    <t>C4.120</t>
  </si>
  <si>
    <t>C7.1368</t>
  </si>
  <si>
    <t>C26.227</t>
  </si>
  <si>
    <t>C38.371</t>
  </si>
  <si>
    <t>C4.872.5</t>
  </si>
  <si>
    <t>C10.171</t>
  </si>
  <si>
    <t>C38.632</t>
  </si>
  <si>
    <t>C7.2204</t>
  </si>
  <si>
    <t>C32.34.4</t>
  </si>
  <si>
    <t>C26.264.1</t>
  </si>
  <si>
    <t>C21.251</t>
  </si>
  <si>
    <t>C7.2380</t>
  </si>
  <si>
    <t>C68.1340.2</t>
  </si>
  <si>
    <t>C7.2402.1</t>
  </si>
  <si>
    <t>C7.2593</t>
  </si>
  <si>
    <t>C10.418</t>
  </si>
  <si>
    <t>C4.1916</t>
  </si>
  <si>
    <t>C4.900</t>
  </si>
  <si>
    <t>C9.322.3</t>
  </si>
  <si>
    <t>C19.1.2</t>
  </si>
  <si>
    <t>C4.2182.3</t>
  </si>
  <si>
    <t>C33.44</t>
  </si>
  <si>
    <t>C38.456</t>
  </si>
  <si>
    <t>C9.28</t>
  </si>
  <si>
    <t>C20.318.2</t>
  </si>
  <si>
    <t>C7.2391</t>
  </si>
  <si>
    <t>C36.822</t>
  </si>
  <si>
    <t>C19.80</t>
  </si>
  <si>
    <t>C4.429</t>
  </si>
  <si>
    <t>C7.976</t>
  </si>
  <si>
    <t>C7.218</t>
  </si>
  <si>
    <t>C20.113.1</t>
  </si>
  <si>
    <t>C23.19</t>
  </si>
  <si>
    <t>C4.1799</t>
  </si>
  <si>
    <t>C20.17</t>
  </si>
  <si>
    <t>C36.505</t>
  </si>
  <si>
    <t>C4.1990</t>
  </si>
  <si>
    <t>C19.165.2</t>
  </si>
  <si>
    <t>C7.255.1</t>
  </si>
  <si>
    <t>C7.1247</t>
  </si>
  <si>
    <t>C4.872.1</t>
  </si>
  <si>
    <t>C4.1575</t>
  </si>
  <si>
    <t>C4.174</t>
  </si>
  <si>
    <t>C4.594</t>
  </si>
  <si>
    <t>C9.51</t>
  </si>
  <si>
    <t>C4.1033</t>
  </si>
  <si>
    <t>C32.41.1</t>
  </si>
  <si>
    <t>C7.2417.1</t>
  </si>
  <si>
    <t>C36.919</t>
  </si>
  <si>
    <t>C4.1421</t>
  </si>
  <si>
    <t>C4.1431</t>
  </si>
  <si>
    <t>C4.1682</t>
  </si>
  <si>
    <t>C7.1100</t>
  </si>
  <si>
    <t>C7.2064</t>
  </si>
  <si>
    <t>C7.2468.3</t>
  </si>
  <si>
    <t>C4.1918</t>
  </si>
  <si>
    <t>C9.203</t>
  </si>
  <si>
    <t>C36.1155</t>
  </si>
  <si>
    <t>C38.242</t>
  </si>
  <si>
    <t>C38.504</t>
  </si>
  <si>
    <t>C4.297</t>
  </si>
  <si>
    <t>C7.621</t>
  </si>
  <si>
    <t>C9.199</t>
  </si>
  <si>
    <t>C36.654</t>
  </si>
  <si>
    <t>C7.1849</t>
  </si>
  <si>
    <t>C4.314</t>
  </si>
  <si>
    <t>C38.285</t>
  </si>
  <si>
    <t>C7.1665</t>
  </si>
  <si>
    <t>C4.1527.3</t>
  </si>
  <si>
    <t>C36.1162</t>
  </si>
  <si>
    <t>C9.141</t>
  </si>
  <si>
    <t>C38.377</t>
  </si>
  <si>
    <t>C7.2125</t>
  </si>
  <si>
    <t>C7.2372</t>
  </si>
  <si>
    <t>C4.2085</t>
  </si>
  <si>
    <t>C4.1218</t>
  </si>
  <si>
    <t>C9.193</t>
  </si>
  <si>
    <t>C38.426</t>
  </si>
  <si>
    <t>C4.1153</t>
  </si>
  <si>
    <t>C7.844</t>
  </si>
  <si>
    <t>C4.1383</t>
  </si>
  <si>
    <t>C7.2163</t>
  </si>
  <si>
    <t>C7.420.1</t>
  </si>
  <si>
    <t>C7.684</t>
  </si>
  <si>
    <t>C38.736.5</t>
  </si>
  <si>
    <t>C4.614</t>
  </si>
  <si>
    <t>C36.1043</t>
  </si>
  <si>
    <t>C7.322</t>
  </si>
  <si>
    <t>C7.382</t>
  </si>
  <si>
    <t>C20.318</t>
  </si>
  <si>
    <t>C10.1382</t>
  </si>
  <si>
    <t>C7.2041</t>
  </si>
  <si>
    <t>C10.225</t>
  </si>
  <si>
    <t>C7.510.1</t>
  </si>
  <si>
    <t>C21.110</t>
  </si>
  <si>
    <t>C32.153.1</t>
  </si>
  <si>
    <t>C7.2193</t>
  </si>
  <si>
    <t>C7.2221</t>
  </si>
  <si>
    <t>C9.139</t>
  </si>
  <si>
    <t>C10.655</t>
  </si>
  <si>
    <t>C36.1073</t>
  </si>
  <si>
    <t>C7.2051</t>
  </si>
  <si>
    <t>C38.65</t>
  </si>
  <si>
    <t>C4.1793</t>
  </si>
  <si>
    <t>C59.1347</t>
  </si>
  <si>
    <t>C36.863.1</t>
  </si>
  <si>
    <t>C36.709</t>
  </si>
  <si>
    <t>C4.26</t>
  </si>
  <si>
    <t>C7.1511</t>
  </si>
  <si>
    <t>C36.476</t>
  </si>
  <si>
    <t>C7.225</t>
  </si>
  <si>
    <t>C25.466</t>
  </si>
  <si>
    <t>C25.463</t>
  </si>
  <si>
    <t>C19.112</t>
  </si>
  <si>
    <t>C4.2172.4</t>
  </si>
  <si>
    <t>C10.434</t>
  </si>
  <si>
    <t>C21.143</t>
  </si>
  <si>
    <t>C36.970</t>
  </si>
  <si>
    <t>C68.23</t>
  </si>
  <si>
    <t>C26.251</t>
  </si>
  <si>
    <t>C4.116</t>
  </si>
  <si>
    <t>C4.2152</t>
  </si>
  <si>
    <t>C7.1021</t>
  </si>
  <si>
    <t>C19.49</t>
  </si>
  <si>
    <t>C36.1012</t>
  </si>
  <si>
    <t>C4.2141.3</t>
  </si>
  <si>
    <t>C33.197</t>
  </si>
  <si>
    <t>C7.2213</t>
  </si>
  <si>
    <t>C7.1503</t>
  </si>
  <si>
    <t>C4.349</t>
  </si>
  <si>
    <t>C19.55</t>
  </si>
  <si>
    <t>C7.2063</t>
  </si>
  <si>
    <t>C36.753</t>
  </si>
  <si>
    <t>C59.1873</t>
  </si>
  <si>
    <t>C7.385</t>
  </si>
  <si>
    <t>C7.407</t>
  </si>
  <si>
    <t>C7.651</t>
  </si>
  <si>
    <t>C7.1007</t>
  </si>
  <si>
    <t>C36.225.1</t>
  </si>
  <si>
    <t>C38.133</t>
  </si>
  <si>
    <t>C4.439</t>
  </si>
  <si>
    <t>C7.2564.1</t>
  </si>
  <si>
    <t>C32.129.4</t>
  </si>
  <si>
    <t>C19.132</t>
  </si>
  <si>
    <t>C36.644</t>
  </si>
  <si>
    <t>C19.40</t>
  </si>
  <si>
    <t>C4.1141.4</t>
  </si>
  <si>
    <t>C4.2261</t>
  </si>
  <si>
    <t>C7.465</t>
  </si>
  <si>
    <t>C19.30</t>
  </si>
  <si>
    <t>C36.754</t>
  </si>
  <si>
    <t>C36.757.3</t>
  </si>
  <si>
    <t>C7.1620</t>
  </si>
  <si>
    <t>C36.913</t>
  </si>
  <si>
    <t>C36.977</t>
  </si>
  <si>
    <t>C7.2459</t>
  </si>
  <si>
    <t>C36.538</t>
  </si>
  <si>
    <t>C4.1573</t>
  </si>
  <si>
    <t>C4.2030.3</t>
  </si>
  <si>
    <t>C7.1559.1</t>
  </si>
  <si>
    <t>C26.207</t>
  </si>
  <si>
    <t>C23.2</t>
  </si>
  <si>
    <t>C21.105</t>
  </si>
  <si>
    <t>C61.9</t>
  </si>
  <si>
    <t>C7.1610</t>
  </si>
  <si>
    <t>C9.316</t>
  </si>
  <si>
    <t>C36.666.1</t>
  </si>
  <si>
    <t>C9.294</t>
  </si>
  <si>
    <t>C7.659</t>
  </si>
  <si>
    <t>C20.337.1</t>
  </si>
  <si>
    <t>C21.239</t>
  </si>
  <si>
    <t>C7.1207</t>
  </si>
  <si>
    <t>C33.297.1</t>
  </si>
  <si>
    <t>C10.801</t>
  </si>
  <si>
    <t>C9.196</t>
  </si>
  <si>
    <t>C4.337</t>
  </si>
  <si>
    <t>C7.896.2</t>
  </si>
  <si>
    <t>C7.1741</t>
  </si>
  <si>
    <t>C4.630</t>
  </si>
  <si>
    <t>C4.993</t>
  </si>
  <si>
    <t>C7.164</t>
  </si>
  <si>
    <t>C7.1844</t>
  </si>
  <si>
    <t>C7.73.1</t>
  </si>
  <si>
    <t>C7.1938</t>
  </si>
  <si>
    <t>C4.776</t>
  </si>
  <si>
    <t>C10.105</t>
  </si>
  <si>
    <t>C7.1702</t>
  </si>
  <si>
    <t>C7.2486</t>
  </si>
  <si>
    <t>C21.120</t>
  </si>
  <si>
    <t>C10.1067</t>
  </si>
  <si>
    <t>C38.733</t>
  </si>
  <si>
    <t>C7.1862</t>
  </si>
  <si>
    <t>C7.1879</t>
  </si>
  <si>
    <t>C32.130.4</t>
  </si>
  <si>
    <t>C21.94</t>
  </si>
  <si>
    <t>C36.407</t>
  </si>
  <si>
    <t>C7.1031</t>
  </si>
  <si>
    <t>C26.161</t>
  </si>
  <si>
    <t>C4.1705.3</t>
  </si>
  <si>
    <t>C7.870</t>
  </si>
  <si>
    <t>C9.47</t>
  </si>
  <si>
    <t>C7.1352</t>
  </si>
  <si>
    <t>C36.951.4</t>
  </si>
  <si>
    <t>C7.390</t>
  </si>
  <si>
    <t>C4.1560</t>
  </si>
  <si>
    <t>C7.1399</t>
  </si>
  <si>
    <t>C38.675</t>
  </si>
  <si>
    <t>C10.437</t>
  </si>
  <si>
    <t>C10.269</t>
  </si>
  <si>
    <t>C38.248</t>
  </si>
  <si>
    <t>C4.1100</t>
  </si>
  <si>
    <t>C4.1306</t>
  </si>
  <si>
    <t>C7.1013</t>
  </si>
  <si>
    <t>C4.388</t>
  </si>
  <si>
    <t>C7.2353</t>
  </si>
  <si>
    <t>C36.1136.4</t>
  </si>
  <si>
    <t>C7.1986.2</t>
  </si>
  <si>
    <t>C4.1260</t>
  </si>
  <si>
    <t>C7.292</t>
  </si>
  <si>
    <t>C4.1525</t>
  </si>
  <si>
    <t>C9.203.1</t>
  </si>
  <si>
    <t>C7.1672</t>
  </si>
  <si>
    <t>C4.1633.1</t>
  </si>
  <si>
    <t>C7.1630</t>
  </si>
  <si>
    <t>C7.1292</t>
  </si>
  <si>
    <t>C7.1185</t>
  </si>
  <si>
    <t>C7.941.1</t>
  </si>
  <si>
    <t>C7.1779</t>
  </si>
  <si>
    <t>C36.1097</t>
  </si>
  <si>
    <t>C26.107</t>
  </si>
  <si>
    <t>C36.799</t>
  </si>
  <si>
    <t>C10.640</t>
  </si>
  <si>
    <t>C62.79</t>
  </si>
  <si>
    <t>C4.729</t>
  </si>
  <si>
    <t>C10.174</t>
  </si>
  <si>
    <t>C7.2532</t>
  </si>
  <si>
    <t>C7.2387.1</t>
  </si>
  <si>
    <t>C4.187</t>
  </si>
  <si>
    <t>C7.717</t>
  </si>
  <si>
    <t>C7.2550</t>
  </si>
  <si>
    <t>C7.1031.1</t>
  </si>
  <si>
    <t>C7.1716</t>
  </si>
  <si>
    <t>C20.305</t>
  </si>
  <si>
    <t>C7.1560</t>
  </si>
  <si>
    <t>C4.1757</t>
  </si>
  <si>
    <t>C7.159</t>
  </si>
  <si>
    <t>C7.189</t>
  </si>
  <si>
    <t>C59.741</t>
  </si>
  <si>
    <t>C10.313.1</t>
  </si>
  <si>
    <t>C4.1022</t>
  </si>
  <si>
    <t>C61.1574</t>
  </si>
  <si>
    <t>C7.1651</t>
  </si>
  <si>
    <t>C4.225</t>
  </si>
  <si>
    <t>C7.2232</t>
  </si>
  <si>
    <t>C38.91</t>
  </si>
  <si>
    <t>C7.2394</t>
  </si>
  <si>
    <t>C9.214.1</t>
  </si>
  <si>
    <t>C10.509</t>
  </si>
  <si>
    <t>C4.2075</t>
  </si>
  <si>
    <t>C10.957</t>
  </si>
  <si>
    <t>C7.2588</t>
  </si>
  <si>
    <t>C10.269.1</t>
  </si>
  <si>
    <t>C4.43</t>
  </si>
  <si>
    <t>C36.1054.1</t>
  </si>
  <si>
    <t>C4.1752</t>
  </si>
  <si>
    <t>C36.888</t>
  </si>
  <si>
    <t>C10.779</t>
  </si>
  <si>
    <t>C4.1696</t>
  </si>
  <si>
    <t>C61.823</t>
  </si>
  <si>
    <t>C21.260</t>
  </si>
  <si>
    <t>C9.229</t>
  </si>
  <si>
    <t>C9.24</t>
  </si>
  <si>
    <t>C19.14</t>
  </si>
  <si>
    <t>C7.1020</t>
  </si>
  <si>
    <t>C7.360</t>
  </si>
  <si>
    <t>C7.420.3</t>
  </si>
  <si>
    <t>C10.1385.4</t>
  </si>
  <si>
    <t>C36.1016.3</t>
  </si>
  <si>
    <t>C7.1426</t>
  </si>
  <si>
    <t>C4.2101.4</t>
  </si>
  <si>
    <t>C26.139</t>
  </si>
  <si>
    <t>C7.1167.2</t>
  </si>
  <si>
    <t>C4.709</t>
  </si>
  <si>
    <t>C45.720</t>
  </si>
  <si>
    <t>C7.6</t>
  </si>
  <si>
    <t>C10.1398</t>
  </si>
  <si>
    <t>C7.928</t>
  </si>
  <si>
    <t>C4.1549</t>
  </si>
  <si>
    <t>C7.1465</t>
  </si>
  <si>
    <t>C38.672</t>
  </si>
  <si>
    <t>C4.383</t>
  </si>
  <si>
    <t>C59.1871</t>
  </si>
  <si>
    <t>C9.236</t>
  </si>
  <si>
    <t>C25.540.4</t>
  </si>
  <si>
    <t>C7.88</t>
  </si>
  <si>
    <t>C7.2018</t>
  </si>
  <si>
    <t>C25.560.1</t>
  </si>
  <si>
    <t>C10.510</t>
  </si>
  <si>
    <t>C4.235</t>
  </si>
  <si>
    <t>C7.762.2</t>
  </si>
  <si>
    <t>C4.350</t>
  </si>
  <si>
    <t>C9.272.1</t>
  </si>
  <si>
    <t>C21.56</t>
  </si>
  <si>
    <t>C36.993.4</t>
  </si>
  <si>
    <t>C7.2417.2</t>
  </si>
  <si>
    <t>C19.123</t>
  </si>
  <si>
    <t>C33.23</t>
  </si>
  <si>
    <t>C19.196</t>
  </si>
  <si>
    <t>C19.77</t>
  </si>
  <si>
    <t>C20.116.1</t>
  </si>
  <si>
    <t>C21.49</t>
  </si>
  <si>
    <t>C68.977</t>
  </si>
  <si>
    <t>C7.86</t>
  </si>
  <si>
    <t>C4.1841</t>
  </si>
  <si>
    <t>C19.1</t>
  </si>
  <si>
    <t>C7.1750.2</t>
  </si>
  <si>
    <t>C19.12</t>
  </si>
  <si>
    <t>C4.893</t>
  </si>
  <si>
    <t>C7.254</t>
  </si>
  <si>
    <t>C7.1562</t>
  </si>
  <si>
    <t>C9.119</t>
  </si>
  <si>
    <t>C7.917</t>
  </si>
  <si>
    <t>C7.2532.5</t>
  </si>
  <si>
    <t>C9.168</t>
  </si>
  <si>
    <t>C4.165</t>
  </si>
  <si>
    <t>C36.710</t>
  </si>
  <si>
    <t>C36.894</t>
  </si>
  <si>
    <t>C4.2069</t>
  </si>
  <si>
    <t>C7.1833</t>
  </si>
  <si>
    <t>C38.71</t>
  </si>
  <si>
    <t>C10.868</t>
  </si>
  <si>
    <t>C4.1810.1</t>
  </si>
  <si>
    <t>C61.826</t>
  </si>
  <si>
    <t>C9.49</t>
  </si>
  <si>
    <t>C9.1.2</t>
  </si>
  <si>
    <t>C7.2521</t>
  </si>
  <si>
    <t>C4.1586</t>
  </si>
  <si>
    <t>C7.1270</t>
  </si>
  <si>
    <t>C7.148</t>
  </si>
  <si>
    <t>C4.1659</t>
  </si>
  <si>
    <t>C7.1887</t>
  </si>
  <si>
    <t>C4.666.1</t>
  </si>
  <si>
    <t>C38.332</t>
  </si>
  <si>
    <t>C4.2268</t>
  </si>
  <si>
    <t>C4.952</t>
  </si>
  <si>
    <t>C4.334</t>
  </si>
  <si>
    <t>C38.229</t>
  </si>
  <si>
    <t>C4.1908.1</t>
  </si>
  <si>
    <t>C7.2117</t>
  </si>
  <si>
    <t>C36.950</t>
  </si>
  <si>
    <t>C21.51</t>
  </si>
  <si>
    <t>C26.247.2</t>
  </si>
  <si>
    <t>C23.22</t>
  </si>
  <si>
    <t>C10.1167</t>
  </si>
  <si>
    <t>C7.2272</t>
  </si>
  <si>
    <t>C7.2409</t>
  </si>
  <si>
    <t>C29.8</t>
  </si>
  <si>
    <t>C7.1869</t>
  </si>
  <si>
    <t>C9.1</t>
  </si>
  <si>
    <t>C36.298</t>
  </si>
  <si>
    <t>C9.319.1</t>
  </si>
  <si>
    <t>C19.84</t>
  </si>
  <si>
    <t>C4.1471.1</t>
  </si>
  <si>
    <t>C4.1037</t>
  </si>
  <si>
    <t>C4.1714</t>
  </si>
  <si>
    <t>C7.2203</t>
  </si>
  <si>
    <t>C43.165</t>
  </si>
  <si>
    <t>C68.643</t>
  </si>
  <si>
    <t>C7.107</t>
  </si>
  <si>
    <t>C21.33</t>
  </si>
  <si>
    <t>C7.2069</t>
  </si>
  <si>
    <t>C4.671</t>
  </si>
  <si>
    <t>C7.538</t>
  </si>
  <si>
    <t>C9.175</t>
  </si>
  <si>
    <t>C7.1256</t>
  </si>
  <si>
    <t>C4.2173.5</t>
  </si>
  <si>
    <t>C4.1980.1</t>
  </si>
  <si>
    <t>C7.2571.1</t>
  </si>
  <si>
    <t>C20.113</t>
  </si>
  <si>
    <t>C36.632.1</t>
  </si>
  <si>
    <t>C4.1543</t>
  </si>
  <si>
    <t>C9.296</t>
  </si>
  <si>
    <t>C36.495</t>
  </si>
  <si>
    <t>C4.1190</t>
  </si>
  <si>
    <t>C19.39</t>
  </si>
  <si>
    <t>C4.1980.4</t>
  </si>
  <si>
    <t>C4.2069.3</t>
  </si>
  <si>
    <t>C36.233</t>
  </si>
  <si>
    <t>C4.988</t>
  </si>
  <si>
    <t>C21.154</t>
  </si>
  <si>
    <t>C7.1388</t>
  </si>
  <si>
    <t>C7.1771</t>
  </si>
  <si>
    <t>C7.140</t>
  </si>
  <si>
    <t>C9.242</t>
  </si>
  <si>
    <t>C26.66</t>
  </si>
  <si>
    <t>C7.2515</t>
  </si>
  <si>
    <t>C9.308</t>
  </si>
  <si>
    <t>C19.72</t>
  </si>
  <si>
    <t>C4.2218</t>
  </si>
  <si>
    <t>C36.309</t>
  </si>
  <si>
    <t>C7.2107</t>
  </si>
  <si>
    <t>C43.28.1</t>
  </si>
  <si>
    <t>C7.2021</t>
  </si>
  <si>
    <t>C7.2389</t>
  </si>
  <si>
    <t>C4.1499</t>
  </si>
  <si>
    <t>C4.44</t>
  </si>
  <si>
    <t>C4.172</t>
  </si>
  <si>
    <t>C7.2498</t>
  </si>
  <si>
    <t>C10.960</t>
  </si>
  <si>
    <t>C33.313</t>
  </si>
  <si>
    <t>C9.69</t>
  </si>
  <si>
    <t>C20.333.1</t>
  </si>
  <si>
    <t>C7.654</t>
  </si>
  <si>
    <t>C20.328</t>
  </si>
  <si>
    <t>C4.1993</t>
  </si>
  <si>
    <t>C7.2397</t>
  </si>
  <si>
    <t>C61.346</t>
  </si>
  <si>
    <t>C7.1565</t>
  </si>
  <si>
    <t>C19.64</t>
  </si>
  <si>
    <t>C7.979</t>
  </si>
  <si>
    <t>C20.318.4</t>
  </si>
  <si>
    <t>C4.1453</t>
  </si>
  <si>
    <t>C43.10</t>
  </si>
  <si>
    <t>C7.340</t>
  </si>
  <si>
    <t>C29.20</t>
  </si>
  <si>
    <t>C61.1939</t>
  </si>
  <si>
    <t>C7.2102</t>
  </si>
  <si>
    <t>C7.2440</t>
  </si>
  <si>
    <t>C61.1489</t>
  </si>
  <si>
    <t>C38.620</t>
  </si>
  <si>
    <t>C7.1687</t>
  </si>
  <si>
    <t>C7.1819</t>
  </si>
  <si>
    <t>C4.593</t>
  </si>
  <si>
    <t>C10.176</t>
  </si>
  <si>
    <t>C7.1574</t>
  </si>
  <si>
    <t>C7.961</t>
  </si>
  <si>
    <t>C9.131</t>
  </si>
  <si>
    <t>C7.2099</t>
  </si>
  <si>
    <t>C9.291.3</t>
  </si>
  <si>
    <t>C36.532</t>
  </si>
  <si>
    <t>C9.40</t>
  </si>
  <si>
    <t>C20.33</t>
  </si>
  <si>
    <t>C4.1367</t>
  </si>
  <si>
    <t>C43.147.5</t>
  </si>
  <si>
    <t>C4.1428</t>
  </si>
  <si>
    <t>C33.181</t>
  </si>
  <si>
    <t>C4.823</t>
  </si>
  <si>
    <t>C4.1702</t>
  </si>
  <si>
    <t>C7.1725</t>
  </si>
  <si>
    <t>C7.2201</t>
  </si>
  <si>
    <t>C19.160</t>
  </si>
  <si>
    <t>C7.753.1</t>
  </si>
  <si>
    <t>C4.62</t>
  </si>
  <si>
    <t>C68.314</t>
  </si>
  <si>
    <t>C32.129.3</t>
  </si>
  <si>
    <t>C7.1799</t>
  </si>
  <si>
    <t>C10.1449.5</t>
  </si>
  <si>
    <t>C4.2257</t>
  </si>
  <si>
    <t>C7.2133.2</t>
  </si>
  <si>
    <t>C7.378</t>
  </si>
  <si>
    <t>C4.2232</t>
  </si>
  <si>
    <t>C7.2346</t>
  </si>
  <si>
    <t>C29.19</t>
  </si>
  <si>
    <t>C20.161</t>
  </si>
  <si>
    <t>C7.2504.1</t>
  </si>
  <si>
    <t>C4.1818</t>
  </si>
  <si>
    <t>C4.238</t>
  </si>
  <si>
    <t>C61.1488</t>
  </si>
  <si>
    <t>C21.320</t>
  </si>
  <si>
    <t>C4.702.3</t>
  </si>
  <si>
    <t>C21.142</t>
  </si>
  <si>
    <t>C9.103</t>
  </si>
  <si>
    <t>C26.23</t>
  </si>
  <si>
    <t>C38.648</t>
  </si>
  <si>
    <t>C36.749</t>
  </si>
  <si>
    <t>C33.4</t>
  </si>
  <si>
    <t>C59.1007</t>
  </si>
  <si>
    <t>C4.1892</t>
  </si>
  <si>
    <t>C26.231</t>
  </si>
  <si>
    <t>C7.1206</t>
  </si>
  <si>
    <t>C4.949</t>
  </si>
  <si>
    <t>C21.230</t>
  </si>
  <si>
    <t>C4.1591</t>
  </si>
  <si>
    <t>C4.1259</t>
  </si>
  <si>
    <t>C36.460</t>
  </si>
  <si>
    <t>C7.911.3</t>
  </si>
  <si>
    <t>C38.237</t>
  </si>
  <si>
    <t>C7.2161</t>
  </si>
  <si>
    <t>C7.1121</t>
  </si>
  <si>
    <t>C7.1493.1</t>
  </si>
  <si>
    <t>C7.1792</t>
  </si>
  <si>
    <t>C7.822</t>
  </si>
  <si>
    <t>C25.520.1</t>
  </si>
  <si>
    <t>C10.1350</t>
  </si>
  <si>
    <t>C4.1788</t>
  </si>
  <si>
    <t>C23.41.3</t>
  </si>
  <si>
    <t>C19.187</t>
  </si>
  <si>
    <t>C36.783</t>
  </si>
  <si>
    <t>C36.606</t>
  </si>
  <si>
    <t>C4.1984.3</t>
  </si>
  <si>
    <t>C7.1005</t>
  </si>
  <si>
    <t>C26.229</t>
  </si>
  <si>
    <t>C4.1094</t>
  </si>
  <si>
    <t>C4.1942</t>
  </si>
  <si>
    <t>C4.923.2</t>
  </si>
  <si>
    <t>C4.69</t>
  </si>
  <si>
    <t>C10.1001</t>
  </si>
  <si>
    <t>C7.1320</t>
  </si>
  <si>
    <t>C7.34</t>
  </si>
  <si>
    <t>C9.306</t>
  </si>
  <si>
    <t>C7.2174</t>
  </si>
  <si>
    <t>C4.2056</t>
  </si>
  <si>
    <t>C4.1255</t>
  </si>
  <si>
    <t>C21.282</t>
  </si>
  <si>
    <t>C19.133</t>
  </si>
  <si>
    <t>C4.906</t>
  </si>
  <si>
    <t>C4.2141.1</t>
  </si>
  <si>
    <t>C4.1991</t>
  </si>
  <si>
    <t>C4.33</t>
  </si>
  <si>
    <t>C36.791</t>
  </si>
  <si>
    <t>C7.1913.3</t>
  </si>
  <si>
    <t>C4.1653</t>
  </si>
  <si>
    <t>C20.253.1</t>
  </si>
  <si>
    <t>C19.88</t>
  </si>
  <si>
    <t>C7.171.2</t>
  </si>
  <si>
    <t>C7.487</t>
  </si>
  <si>
    <t>C7.953.2</t>
  </si>
  <si>
    <t>C21.182</t>
  </si>
  <si>
    <t>C4.1167</t>
  </si>
  <si>
    <t>C7.1387</t>
  </si>
  <si>
    <t>C4.525</t>
  </si>
  <si>
    <t>C7.1412</t>
  </si>
  <si>
    <t>C10.1023</t>
  </si>
  <si>
    <t>C4.616</t>
  </si>
  <si>
    <t>C7.230</t>
  </si>
  <si>
    <t>C7.924</t>
  </si>
  <si>
    <t>C29.30</t>
  </si>
  <si>
    <t>C10.613</t>
  </si>
  <si>
    <t>C7.1101</t>
  </si>
  <si>
    <t>C7.2077</t>
  </si>
  <si>
    <t>C4.183</t>
  </si>
  <si>
    <t>C9.61</t>
  </si>
  <si>
    <t>C7.48</t>
  </si>
  <si>
    <t>C10.814</t>
  </si>
  <si>
    <t>C23.9</t>
  </si>
  <si>
    <t>C7.2421</t>
  </si>
  <si>
    <t>C7.244</t>
  </si>
  <si>
    <t>C4.1532</t>
  </si>
  <si>
    <t>C36.471</t>
  </si>
  <si>
    <t>C4.577</t>
  </si>
  <si>
    <t>C7.2292</t>
  </si>
  <si>
    <t>C21.306</t>
  </si>
  <si>
    <t>C10.386</t>
  </si>
  <si>
    <t>C7.2468</t>
  </si>
  <si>
    <t>C7.351.2</t>
  </si>
  <si>
    <t>C36.802</t>
  </si>
  <si>
    <t>C36.1109</t>
  </si>
  <si>
    <t>C7.998</t>
  </si>
  <si>
    <t>C7.2303</t>
  </si>
  <si>
    <t>C4.658.2</t>
  </si>
  <si>
    <t>C7.1739</t>
  </si>
  <si>
    <t>C21.81</t>
  </si>
  <si>
    <t>C21.292</t>
  </si>
  <si>
    <t>C7.1473.3</t>
  </si>
  <si>
    <t>C7.805</t>
  </si>
  <si>
    <t>C7.186</t>
  </si>
  <si>
    <t>C33.537</t>
  </si>
  <si>
    <t>C32.159.1</t>
  </si>
  <si>
    <t>C33.224</t>
  </si>
  <si>
    <t>C33.288</t>
  </si>
  <si>
    <t>C38.451</t>
  </si>
  <si>
    <t>C36.319</t>
  </si>
  <si>
    <t>C36.482</t>
  </si>
  <si>
    <t>C4.581</t>
  </si>
  <si>
    <t>C10.742.1</t>
  </si>
  <si>
    <t>C38.392</t>
  </si>
  <si>
    <t>C7.1493.2</t>
  </si>
  <si>
    <t>C7.2374</t>
  </si>
  <si>
    <t>C7.1953</t>
  </si>
  <si>
    <t>C10.367</t>
  </si>
  <si>
    <t>C7.1113</t>
  </si>
  <si>
    <t>C7.1003</t>
  </si>
  <si>
    <t>C36.638</t>
  </si>
  <si>
    <t>C7.365</t>
  </si>
  <si>
    <t>C21.245</t>
  </si>
  <si>
    <t>C9.277</t>
  </si>
  <si>
    <t>C7.2467.2</t>
  </si>
  <si>
    <t>C7.285</t>
  </si>
  <si>
    <t>C4.410</t>
  </si>
  <si>
    <t>C7.1768</t>
  </si>
  <si>
    <t>C4.508</t>
  </si>
  <si>
    <t>C7.1475</t>
  </si>
  <si>
    <t>C7.1735</t>
  </si>
  <si>
    <t>C10.1446</t>
  </si>
  <si>
    <t>C7.1726</t>
  </si>
  <si>
    <t>C7.609</t>
  </si>
  <si>
    <t>C36.859.1</t>
  </si>
  <si>
    <t>C21.175</t>
  </si>
  <si>
    <t>C32.70</t>
  </si>
  <si>
    <t>C7.1714</t>
  </si>
  <si>
    <t>C4.986</t>
  </si>
  <si>
    <t>C4.1419</t>
  </si>
  <si>
    <t>C7.138</t>
  </si>
  <si>
    <t>C38.235</t>
  </si>
  <si>
    <t>C7.802</t>
  </si>
  <si>
    <t>C59.63</t>
  </si>
  <si>
    <t>C4.2187</t>
  </si>
  <si>
    <t>C7.28.2</t>
  </si>
  <si>
    <t>C7.985</t>
  </si>
  <si>
    <t>C33.22</t>
  </si>
  <si>
    <t>C7.1441</t>
  </si>
  <si>
    <t>C4.2173</t>
  </si>
  <si>
    <t>C26.306</t>
  </si>
  <si>
    <t>C7.1323</t>
  </si>
  <si>
    <t>C4.200.1</t>
  </si>
  <si>
    <t>C36.1149</t>
  </si>
  <si>
    <t>C10.47</t>
  </si>
  <si>
    <t>C9.298</t>
  </si>
  <si>
    <t>C9.325</t>
  </si>
  <si>
    <t>C61.1220</t>
  </si>
  <si>
    <t>C20.323</t>
  </si>
  <si>
    <t>C10.313</t>
  </si>
  <si>
    <t>C4.2013.1</t>
  </si>
  <si>
    <t>C9.243</t>
  </si>
  <si>
    <t>C32.112.3</t>
  </si>
  <si>
    <t>C36.1015</t>
  </si>
  <si>
    <t>C4.1240</t>
  </si>
  <si>
    <t>C4.1417</t>
  </si>
  <si>
    <t>C59.730</t>
  </si>
  <si>
    <t>C4.915.1</t>
  </si>
  <si>
    <t>C7.1655</t>
  </si>
  <si>
    <t>C4.707</t>
  </si>
  <si>
    <t>C59.9</t>
  </si>
  <si>
    <t>C36.944</t>
  </si>
  <si>
    <t>C4.246</t>
  </si>
  <si>
    <t>C7.1077</t>
  </si>
  <si>
    <t>C7.525</t>
  </si>
  <si>
    <t>C7.221</t>
  </si>
  <si>
    <t>C38.322</t>
  </si>
  <si>
    <t>C7.2566.4</t>
  </si>
  <si>
    <t>C4.332</t>
  </si>
  <si>
    <t>C7.818</t>
  </si>
  <si>
    <t>C9.265</t>
  </si>
  <si>
    <t>C25.465</t>
  </si>
  <si>
    <t>C32.149.4</t>
  </si>
  <si>
    <t>C19.15</t>
  </si>
  <si>
    <t>C33.275</t>
  </si>
  <si>
    <t>C4.509</t>
  </si>
  <si>
    <t>C7.1711</t>
  </si>
  <si>
    <t>C36.692</t>
  </si>
  <si>
    <t>C7.1597</t>
  </si>
  <si>
    <t>C7.2453</t>
  </si>
  <si>
    <t>C7.2599</t>
  </si>
  <si>
    <t>C7.966</t>
  </si>
  <si>
    <t>C32.86.4</t>
  </si>
  <si>
    <t>C19.149</t>
  </si>
  <si>
    <t>C4.2244</t>
  </si>
  <si>
    <t>C4.241</t>
  </si>
  <si>
    <t>C7.2278</t>
  </si>
  <si>
    <t>C21.71</t>
  </si>
  <si>
    <t>C7.1942</t>
  </si>
  <si>
    <t>C7.757.3</t>
  </si>
  <si>
    <t>C38.92.1</t>
  </si>
  <si>
    <t>C4.400</t>
  </si>
  <si>
    <t>C25.540.2</t>
  </si>
  <si>
    <t>C36.588</t>
  </si>
  <si>
    <t>C4.1700</t>
  </si>
  <si>
    <t>C4.646</t>
  </si>
  <si>
    <t>C36.524</t>
  </si>
  <si>
    <t>C7.1522</t>
  </si>
  <si>
    <t>C36.993.2</t>
  </si>
  <si>
    <t>C7.1758</t>
  </si>
  <si>
    <t>C36.836</t>
  </si>
  <si>
    <t>C38.763.3</t>
  </si>
  <si>
    <t>C19.190</t>
  </si>
  <si>
    <t>C38.129</t>
  </si>
  <si>
    <t>C36.317</t>
  </si>
  <si>
    <t>C19.167</t>
  </si>
  <si>
    <t>C10.268</t>
  </si>
  <si>
    <t>C7.1442</t>
  </si>
  <si>
    <t>C7.302</t>
  </si>
  <si>
    <t>C9.106</t>
  </si>
  <si>
    <t>C25.548</t>
  </si>
  <si>
    <t>C32.124.1</t>
  </si>
  <si>
    <t>C4.1180</t>
  </si>
  <si>
    <t>C36.367</t>
  </si>
  <si>
    <t>C38.681</t>
  </si>
  <si>
    <t>C4.1382</t>
  </si>
  <si>
    <t>C7.1064</t>
  </si>
  <si>
    <t>C32.144</t>
  </si>
  <si>
    <t>C25.451</t>
  </si>
  <si>
    <t>C21.218</t>
  </si>
  <si>
    <t>C38.351</t>
  </si>
  <si>
    <t>C21.48</t>
  </si>
  <si>
    <t>C4.1028</t>
  </si>
  <si>
    <t>C36.625</t>
  </si>
  <si>
    <t>C4.1939</t>
  </si>
  <si>
    <t>C4.750</t>
  </si>
  <si>
    <t>C7.1615</t>
  </si>
  <si>
    <t>C7.1999.2</t>
  </si>
  <si>
    <t>C7.270</t>
  </si>
  <si>
    <t>C43.64</t>
  </si>
  <si>
    <t>C7.1483</t>
  </si>
  <si>
    <t>C7.286</t>
  </si>
  <si>
    <t>C4.595</t>
  </si>
  <si>
    <t>C33.139</t>
  </si>
  <si>
    <t>C4.1815</t>
  </si>
  <si>
    <t>C9.90</t>
  </si>
  <si>
    <t>C7.1466</t>
  </si>
  <si>
    <t>C9.191</t>
  </si>
  <si>
    <t>C25.490</t>
  </si>
  <si>
    <t>C36.774.4</t>
  </si>
  <si>
    <t>C7.733</t>
  </si>
  <si>
    <t>C20.159.1</t>
  </si>
  <si>
    <t>C25.549</t>
  </si>
  <si>
    <t>C4.780</t>
  </si>
  <si>
    <t>C26.145</t>
  </si>
  <si>
    <t>C7.1049</t>
  </si>
  <si>
    <t>C7.2215</t>
  </si>
  <si>
    <t>C9.1.3</t>
  </si>
  <si>
    <t>C7.1744.1</t>
  </si>
  <si>
    <t>C7.2159</t>
  </si>
  <si>
    <t>C36.706</t>
  </si>
  <si>
    <t>C7.511</t>
  </si>
  <si>
    <t>C23.27.3</t>
  </si>
  <si>
    <t>C7.536</t>
  </si>
  <si>
    <t>C7.2194</t>
  </si>
  <si>
    <t>C38.156</t>
  </si>
  <si>
    <t>C7.2109</t>
  </si>
  <si>
    <t>C32.97.1</t>
  </si>
  <si>
    <t>C7.1644</t>
  </si>
  <si>
    <t>C23.41.2</t>
  </si>
  <si>
    <t>C36.466</t>
  </si>
  <si>
    <t>C7.840</t>
  </si>
  <si>
    <t>C7.2265</t>
  </si>
  <si>
    <t>C19.178</t>
  </si>
  <si>
    <t>C4.2150</t>
  </si>
  <si>
    <t>C4.1093</t>
  </si>
  <si>
    <t>C32.100</t>
  </si>
  <si>
    <t>C38.227</t>
  </si>
  <si>
    <t>C38.470</t>
  </si>
  <si>
    <t>C7.1505</t>
  </si>
  <si>
    <t>C7.2478</t>
  </si>
  <si>
    <t>C33.141</t>
  </si>
  <si>
    <t>C33.208</t>
  </si>
  <si>
    <t>C4.214</t>
  </si>
  <si>
    <t>C20.354.1</t>
  </si>
  <si>
    <t>C29.27</t>
  </si>
  <si>
    <t>C4.2163.2</t>
  </si>
  <si>
    <t>C7.1282</t>
  </si>
  <si>
    <t>C29.13.1</t>
  </si>
  <si>
    <t>C19.68</t>
  </si>
  <si>
    <t>C4.2264.2</t>
  </si>
  <si>
    <t>C36.549</t>
  </si>
  <si>
    <t>C19.119</t>
  </si>
  <si>
    <t>C36.792</t>
  </si>
  <si>
    <t>C21.225</t>
  </si>
  <si>
    <t>C19.186</t>
  </si>
  <si>
    <t>C9.1.1</t>
  </si>
  <si>
    <t>C38.693</t>
  </si>
  <si>
    <t>C9.121</t>
  </si>
  <si>
    <t>C7.690</t>
  </si>
  <si>
    <t>C7.989</t>
  </si>
  <si>
    <t>C9.139.1</t>
  </si>
  <si>
    <t>C4.2182.1</t>
  </si>
  <si>
    <t>C19.1.4</t>
  </si>
  <si>
    <t>C36.228</t>
  </si>
  <si>
    <t>C36.836.4</t>
  </si>
  <si>
    <t>C4.562</t>
  </si>
  <si>
    <t>C26.154</t>
  </si>
  <si>
    <t>C43.102.1</t>
  </si>
  <si>
    <t>C7.250</t>
  </si>
  <si>
    <t>C9.160</t>
  </si>
  <si>
    <t>C21.190</t>
  </si>
  <si>
    <t>C38.40</t>
  </si>
  <si>
    <t>C10.679</t>
  </si>
  <si>
    <t>C4.1760</t>
  </si>
  <si>
    <t>C7.2085</t>
  </si>
  <si>
    <t>C7.811</t>
  </si>
  <si>
    <t>C9.27</t>
  </si>
  <si>
    <t>C9.107</t>
  </si>
  <si>
    <t>C38.677</t>
  </si>
  <si>
    <t>C36.954</t>
  </si>
  <si>
    <t>C19.154.2</t>
  </si>
  <si>
    <t>C61.2173</t>
  </si>
  <si>
    <t>C36.1029</t>
  </si>
  <si>
    <t>C4.1399</t>
  </si>
  <si>
    <t>C21.210</t>
  </si>
  <si>
    <t>C7.75</t>
  </si>
  <si>
    <t>C4.1542</t>
  </si>
  <si>
    <t>C10.1321.3</t>
  </si>
  <si>
    <t>C33.332</t>
  </si>
  <si>
    <t>C7.1066.1</t>
  </si>
  <si>
    <t>C10.746</t>
  </si>
  <si>
    <t>C25.528</t>
  </si>
  <si>
    <t>C36.353</t>
  </si>
  <si>
    <t>C4.1972</t>
  </si>
  <si>
    <t>C4.2245</t>
  </si>
  <si>
    <t>C59.564</t>
  </si>
  <si>
    <t>C7.2443</t>
  </si>
  <si>
    <t>C7.1525</t>
  </si>
  <si>
    <t>C7.1847</t>
  </si>
  <si>
    <t>C9.29</t>
  </si>
  <si>
    <t>C25.460</t>
  </si>
  <si>
    <t>C25.1</t>
  </si>
  <si>
    <t>C36.1030.1</t>
  </si>
  <si>
    <t>C59.1257</t>
  </si>
  <si>
    <t>C47.83</t>
  </si>
  <si>
    <t>C4.1826</t>
  </si>
  <si>
    <t>C59.86</t>
  </si>
  <si>
    <t>C4.1802</t>
  </si>
  <si>
    <t>C4.1710.2</t>
  </si>
  <si>
    <t>C7.510</t>
  </si>
  <si>
    <t>C36.790</t>
  </si>
  <si>
    <t>C62.92</t>
  </si>
  <si>
    <t>C26.339</t>
  </si>
  <si>
    <t>C36.1149.3</t>
  </si>
  <si>
    <t>C7.133</t>
  </si>
  <si>
    <t>C7.1179</t>
  </si>
  <si>
    <t>C7.1684</t>
  </si>
  <si>
    <t>C4.2061</t>
  </si>
  <si>
    <t>C7.700</t>
  </si>
  <si>
    <t>C7.83</t>
  </si>
  <si>
    <t>C4.2144.5</t>
  </si>
  <si>
    <t>C7.84</t>
  </si>
  <si>
    <t>C26.294.1</t>
  </si>
  <si>
    <t>C19.158</t>
  </si>
  <si>
    <t>C21.100</t>
  </si>
  <si>
    <t>C7.2011.1</t>
  </si>
  <si>
    <t>C21.85</t>
  </si>
  <si>
    <t>C7.1523</t>
  </si>
  <si>
    <t>C7.2435.2</t>
  </si>
  <si>
    <t>C10.1321.5</t>
  </si>
  <si>
    <t>C9.319</t>
  </si>
  <si>
    <t>C7.1056</t>
  </si>
  <si>
    <t>C4.1276</t>
  </si>
  <si>
    <t>C4.243</t>
  </si>
  <si>
    <t>C33.250</t>
  </si>
  <si>
    <t>C4.1108</t>
  </si>
  <si>
    <t>C4.1370</t>
  </si>
  <si>
    <t>C7.2312</t>
  </si>
  <si>
    <t>C7.2219</t>
  </si>
  <si>
    <t>C9.149</t>
  </si>
  <si>
    <t>C36.980</t>
  </si>
  <si>
    <t>C4.985</t>
  </si>
  <si>
    <t>C38.455</t>
  </si>
  <si>
    <t>C4.203</t>
  </si>
  <si>
    <t>C45.709</t>
  </si>
  <si>
    <t>C4.420.1</t>
  </si>
  <si>
    <t>C7.1913.5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</si>
</sst>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Font="1"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3985"/>
  <sheetViews>
    <sheetView tabSelected="1" workbookViewId="0">
      <selection activeCell="B1" sqref="B1:B1048576"/>
    </sheetView>
  </sheetViews>
  <sheetFormatPr defaultColWidth="14.44140625" defaultRowHeight="15.75" customHeight="1" x14ac:dyDescent="0.25"/>
  <sheetData>
    <row r="1" spans="1:4" ht="15.75" customHeight="1" x14ac:dyDescent="0.25">
      <c r="A1" s="1" t="s">
        <v>0</v>
      </c>
      <c r="C1" s="1" t="s">
        <v>1</v>
      </c>
      <c r="D1" s="1" t="s">
        <v>2</v>
      </c>
    </row>
    <row r="2" spans="1:4" ht="15.75" customHeight="1" x14ac:dyDescent="0.25">
      <c r="A2" s="1" t="s">
        <v>3</v>
      </c>
      <c r="B2" t="str">
        <f ca="1">IFERROR(__xludf.DUMMYFUNCTION("GOOGLETRANSLATE(B2,""en"",""hi"")"),"बॉलीवुड फिल्म dekhne ke samay तर्क घर में chorke एना Parta hain।
कृपया तर्क चटाई ghusao")</f>
        <v>बॉलीवुड फिल्म dekhne ke samay तर्क घर में chorke एना Parta hain।
कृपया तर्क चटाई ghusao</v>
      </c>
      <c r="C2" s="1" t="s">
        <v>4</v>
      </c>
      <c r="D2" s="1" t="s">
        <v>5</v>
      </c>
    </row>
    <row r="3" spans="1:4" ht="15.75" customHeight="1" x14ac:dyDescent="0.25">
      <c r="A3" s="1" t="s">
        <v>6</v>
      </c>
      <c r="B3" t="str">
        <f ca="1">IFERROR(__xludf.DUMMYFUNCTION("GOOGLETRANSLATE(B3,""en"",""hi"")"),"Chutiya फिल्म ...")</f>
        <v>Chutiya फिल्म ...</v>
      </c>
      <c r="C3" s="1" t="s">
        <v>4</v>
      </c>
      <c r="D3" s="1" t="s">
        <v>5</v>
      </c>
    </row>
    <row r="4" spans="1:4" ht="15.75" customHeight="1" x14ac:dyDescent="0.25">
      <c r="A4" s="1" t="s">
        <v>7</v>
      </c>
      <c r="B4" t="str">
        <f ca="1">IFERROR(__xludf.DUMMYFUNCTION("GOOGLETRANSLATE(B4,""en"",""hi"")"),"हमारे जाट bnde का khene का अर्थ था मार्च daluga उपयोग लेकिन gand वसा Gyi कैमरा
पर देख ke chutiya साला shkl से ही यकीन है कि तुम bnda अंदर के लिए निराश अंतराल RHA hai
हाय अंदर समलैंगिक hoga लेकिन iski अंदर आईटीए दम नही hoga ki कबूल kre तभी साला
उम्र भी apn"&amp;"e Bacho माई khaouf फिला RHA hai ..chutiya kahinka")</f>
        <v>हमारे जाट bnde का khene का अर्थ था मार्च daluga उपयोग लेकिन gand वसा Gyi कैमरा
पर देख ke chutiya साला shkl से ही यकीन है कि तुम bnda अंदर के लिए निराश अंतराल RHA hai
हाय अंदर समलैंगिक hoga लेकिन iski अंदर आईटीए दम नही hoga ki कबूल kre तभी साला
उम्र भी apne Bacho माई khaouf फिला RHA hai ..chutiya kahinka</v>
      </c>
      <c r="C4" s="1" t="s">
        <v>8</v>
      </c>
      <c r="D4" s="1" t="s">
        <v>5</v>
      </c>
    </row>
    <row r="5" spans="1:4" ht="15.75" customHeight="1" x14ac:dyDescent="0.25">
      <c r="A5" s="1" t="s">
        <v>9</v>
      </c>
      <c r="B5" t="str">
        <f ca="1">IFERROR(__xludf.DUMMYFUNCTION("GOOGLETRANSLATE(B5,""en"",""hi"")"),"@Feminism कैंसर की * नारीवादी ये साही hai संयुक्त राष्ट्र
लेकिन Iska matlab तु thodi na hai ki Saare महिलाओं को Gaali डे
अगर ek इंसान ne बलात्कार करने के लिए किया uske Wajh से ह्यूम वी बलात्कारी सुन्ना parega क्या?")</f>
        <v>@Feminism कैंसर की * नारीवादी ये साही hai संयुक्त राष्ट्र
लेकिन Iska matlab तु thodi na hai ki Saare महिलाओं को Gaali डे
अगर ek इंसान ne बलात्कार करने के लिए किया uske Wajh से ह्यूम वी बलात्कारी सुन्ना parega क्या?</v>
      </c>
      <c r="C5" s="1" t="s">
        <v>8</v>
      </c>
      <c r="D5" s="1" t="s">
        <v>5</v>
      </c>
    </row>
    <row r="6" spans="1:4" ht="15.75" customHeight="1" x14ac:dyDescent="0.25">
      <c r="A6" s="1" t="s">
        <v>10</v>
      </c>
      <c r="B6" t="str">
        <f ca="1">IFERROR(__xludf.DUMMYFUNCTION("GOOGLETRANSLATE(B6,""en"",""hi"")"),"अमृत ​​आनंद अब तो जुड़े ही है उनको बोलो जुड़ने")</f>
        <v>अमृत ​​आनंद अब तो जुड़े ही है उनको बोलो जुड़ने</v>
      </c>
      <c r="C6" s="1" t="s">
        <v>4</v>
      </c>
      <c r="D6" s="1" t="s">
        <v>5</v>
      </c>
    </row>
    <row r="7" spans="1:4" ht="15.75" customHeight="1" x14ac:dyDescent="0.25">
      <c r="A7" s="1" t="s">
        <v>11</v>
      </c>
      <c r="B7" t="str">
        <f ca="1">IFERROR(__xludf.DUMMYFUNCTION("GOOGLETRANSLATE(B7,""en"",""hi"")"),"@Pankaj चौहान Abey tum JSE aadmiyo ko YHI शि को hai lgta तु ..
WSE तुम्हारे लिये jaruri भी hai ..")</f>
        <v>@Pankaj चौहान Abey tum JSE aadmiyo ko YHI शि को hai lgta तु ..
WSE तुम्हारे लिये jaruri भी hai ..</v>
      </c>
      <c r="C7" s="1" t="s">
        <v>4</v>
      </c>
      <c r="D7" s="1" t="s">
        <v>5</v>
      </c>
    </row>
    <row r="8" spans="1:4" ht="15.75" customHeight="1" x14ac:dyDescent="0.25">
      <c r="A8" s="1" t="s">
        <v>12</v>
      </c>
      <c r="B8" t="str">
        <f ca="1">IFERROR(__xludf.DUMMYFUNCTION("GOOGLETRANSLATE(B8,""en"",""hi"")"),"कस्तूरी एक jaahil है")</f>
        <v>कस्तूरी एक jaahil है</v>
      </c>
      <c r="C8" s="1" t="s">
        <v>8</v>
      </c>
      <c r="D8" s="1" t="s">
        <v>5</v>
      </c>
    </row>
    <row r="9" spans="1:4" ht="15.75" customHeight="1" x14ac:dyDescent="0.25">
      <c r="A9" s="1" t="s">
        <v>13</v>
      </c>
      <c r="B9" t="str">
        <f ca="1">IFERROR(__xludf.DUMMYFUNCTION("GOOGLETRANSLATE(B9,""en"",""hi"")"),"isliya जाट jhant होता है .... ""मुख्य जाट हू"" ..... तु उपयोग Nehi पाटा बाकी दुनिया
का उपयोग जाट Nehi jhant Bolte hai")</f>
        <v>isliya जाट jhant होता है .... "मुख्य जाट हू" ..... तु उपयोग Nehi पाटा बाकी दुनिया
का उपयोग जाट Nehi jhant Bolte hai</v>
      </c>
      <c r="C9" s="1" t="s">
        <v>8</v>
      </c>
      <c r="D9" s="1" t="s">
        <v>5</v>
      </c>
    </row>
    <row r="10" spans="1:4" ht="15.75" customHeight="1" x14ac:dyDescent="0.25">
      <c r="A10" s="1" t="s">
        <v>14</v>
      </c>
      <c r="B10" t="str">
        <f ca="1">IFERROR(__xludf.DUMMYFUNCTION("GOOGLETRANSLATE(B10,""en"",""hi"")"),"लिट sir🔥bhenco देश भक्ति माई भी आइटम गीत pelenge 🤣😂")</f>
        <v>लिट sir🔥bhenco देश भक्ति माई भी आइटम गीत pelenge 🤣😂</v>
      </c>
      <c r="C10" s="1" t="s">
        <v>8</v>
      </c>
      <c r="D10" s="1" t="s">
        <v>15</v>
      </c>
    </row>
    <row r="11" spans="1:4" ht="15.75" customHeight="1" x14ac:dyDescent="0.25">
      <c r="A11" s="1" t="s">
        <v>16</v>
      </c>
      <c r="B11" t="str">
        <f ca="1">IFERROR(__xludf.DUMMYFUNCTION("GOOGLETRANSLATE(B11,""en"",""hi"")"),"आर्मी में हमे मर्द चाहिए, हिजड़े नही।")</f>
        <v>आर्मी में हमे मर्द चाहिए, हिजड़े नही।</v>
      </c>
      <c r="C11" s="1" t="s">
        <v>8</v>
      </c>
      <c r="D11" s="1" t="s">
        <v>15</v>
      </c>
    </row>
    <row r="12" spans="1:4" ht="15.75" customHeight="1" x14ac:dyDescent="0.25">
      <c r="A12" s="1" t="s">
        <v>17</v>
      </c>
      <c r="B12" t="str">
        <f ca="1">IFERROR(__xludf.DUMMYFUNCTION("GOOGLETRANSLATE(B12,""en"",""hi"")"),"कार्ड का समीक्षा Karona का भाई घर")</f>
        <v>कार्ड का समीक्षा Karona का भाई घर</v>
      </c>
      <c r="C12" s="1" t="s">
        <v>4</v>
      </c>
      <c r="D12" s="1" t="s">
        <v>5</v>
      </c>
    </row>
    <row r="13" spans="1:4" ht="15.75" customHeight="1" x14ac:dyDescent="0.25">
      <c r="A13" s="1" t="s">
        <v>18</v>
      </c>
      <c r="B13" t="str">
        <f ca="1">IFERROR(__xludf.DUMMYFUNCTION("GOOGLETRANSLATE(B13,""en"",""hi"")"),"@Sucharita त्यागी चल jhutiiiii 😆😆")</f>
        <v>@Sucharita त्यागी चल jhutiiiii 😆😆</v>
      </c>
      <c r="C13" s="1" t="s">
        <v>19</v>
      </c>
      <c r="D13" s="1" t="s">
        <v>5</v>
      </c>
    </row>
    <row r="14" spans="1:4" ht="15.75" customHeight="1" x14ac:dyDescent="0.25">
      <c r="A14" s="1" t="s">
        <v>20</v>
      </c>
      <c r="B14" t="str">
        <f ca="1">IFERROR(__xludf.DUMMYFUNCTION("GOOGLETRANSLATE(B14,""en"",""hi"")"),"साही बोला भाई 🙌🙌gg")</f>
        <v>साही बोला भाई 🙌🙌gg</v>
      </c>
      <c r="C14" s="1" t="s">
        <v>4</v>
      </c>
      <c r="D14" s="1" t="s">
        <v>5</v>
      </c>
    </row>
    <row r="15" spans="1:4" ht="15.75" customHeight="1" x14ac:dyDescent="0.25">
      <c r="A15" s="1" t="s">
        <v>21</v>
      </c>
      <c r="B15" t="str">
        <f ca="1">IFERROR(__xludf.DUMMYFUNCTION("GOOGLETRANSLATE(B15,""en"",""hi"")"),"हैलो माई ek मानव सलाहकार hu माई shwetabh गंगवार साहब bohot कुछ shika
hu..but shwetabh साहब हर ek लड़का फिर महिला के liye को nhi bana sakhenge करने के लिए वीडियो
अगर एपी को प्यार अलग होने के अलावा ect समस्या ज कोई 6200845455 संपर्क मेरे लिए
10:00-08:00")</f>
        <v>हैलो माई ek मानव सलाहकार hu माई shwetabh गंगवार साहब bohot कुछ shika
hu..but shwetabh साहब हर ek लड़का फिर महिला के liye को nhi bana sakhenge करने के लिए वीडियो
अगर एपी को प्यार अलग होने के अलावा ect समस्या ज कोई 6200845455 संपर्क मेरे लिए
10:00-08:00</v>
      </c>
      <c r="C15" s="1" t="s">
        <v>4</v>
      </c>
      <c r="D15" s="1" t="s">
        <v>5</v>
      </c>
    </row>
    <row r="16" spans="1:4" ht="15.75" customHeight="1" x14ac:dyDescent="0.25">
      <c r="A16" s="1" t="s">
        <v>22</v>
      </c>
      <c r="B16" t="str">
        <f ca="1">IFERROR(__xludf.DUMMYFUNCTION("GOOGLETRANSLATE(B16,""en"",""hi"")"),"भाई, Apka वीडियो का एफपीएस 30 हाई ... अच्छा .. यह रखें ऊपर ...")</f>
        <v>भाई, Apka वीडियो का एफपीएस 30 हाई ... अच्छा .. यह रखें ऊपर ...</v>
      </c>
      <c r="C16" s="1" t="s">
        <v>4</v>
      </c>
      <c r="D16" s="1" t="s">
        <v>5</v>
      </c>
    </row>
    <row r="17" spans="1:4" ht="15.75" customHeight="1" x14ac:dyDescent="0.25">
      <c r="A17" s="1" t="s">
        <v>23</v>
      </c>
      <c r="B17" t="str">
        <f ca="1">IFERROR(__xludf.DUMMYFUNCTION("GOOGLETRANSLATE(B17,""en"",""hi"")"),"""लिबरल भी हाई, सहिष्णु भी hai !!!"" जबरदस्त हंसी")</f>
        <v>"लिबरल भी हाई, सहिष्णु भी hai !!!" जबरदस्त हंसी</v>
      </c>
      <c r="C17" s="1" t="s">
        <v>19</v>
      </c>
      <c r="D17" s="1" t="s">
        <v>5</v>
      </c>
    </row>
    <row r="18" spans="1:4" ht="15.75" customHeight="1" x14ac:dyDescent="0.25">
      <c r="A18" s="1" t="s">
        <v>24</v>
      </c>
      <c r="B18" t="str">
        <f ca="1">IFERROR(__xludf.DUMMYFUNCTION("GOOGLETRANSLATE(B18,""en"",""hi"")"),"यह एक संवेदनशील, कठोर, सनक, बेपरवाह, दर्द देने वाला, प्रेम कहानी है")</f>
        <v>यह एक संवेदनशील, कठोर, सनक, बेपरवाह, दर्द देने वाला, प्रेम कहानी है</v>
      </c>
      <c r="C18" s="1" t="s">
        <v>4</v>
      </c>
      <c r="D18" s="1" t="s">
        <v>5</v>
      </c>
    </row>
    <row r="19" spans="1:4" ht="15.75" customHeight="1" x14ac:dyDescent="0.25">
      <c r="A19" s="1" t="s">
        <v>25</v>
      </c>
      <c r="B19" t="str">
        <f ca="1">IFERROR(__xludf.DUMMYFUNCTION("GOOGLETRANSLATE(B19,""en"",""hi"")"),"प्रतीक भाई dho डाला .... sachhi ..... Bht हाय shaleenta से ... aur Bht हाय तार्किक
होते हुए apne जवाब दिया ज ...... नारीवादी जो भारतीय संस्कृति के अनुसार Sawal
uthate ज ..... वे समझने के लिए .... भरत मुझे माँ दुर्गा का जगह होनी चाहिए
Sabse Ucha dikhaya ज "&amp;"...... ager तु samjh skte to😊")</f>
        <v>प्रतीक भाई dho डाला .... sachhi ..... Bht हाय shaleenta से ... aur Bht हाय तार्किक
होते हुए apne जवाब दिया ज ...... नारीवादी जो भारतीय संस्कृति के अनुसार Sawal
uthate ज ..... वे समझने के लिए .... भरत मुझे माँ दुर्गा का जगह होनी चाहिए
Sabse Ucha dikhaya ज ...... ager तु samjh skte to😊</v>
      </c>
      <c r="C19" s="1" t="s">
        <v>4</v>
      </c>
      <c r="D19" s="1" t="s">
        <v>5</v>
      </c>
    </row>
    <row r="20" spans="1:4" ht="15.75" customHeight="1" x14ac:dyDescent="0.25">
      <c r="A20" s="1" t="s">
        <v>26</v>
      </c>
      <c r="B20" t="str">
        <f ca="1">IFERROR(__xludf.DUMMYFUNCTION("GOOGLETRANSLATE(B20,""en"",""hi"")"),"भारतीय सैनिक पाकिस्तानी सैनिक की gand ""मार्ने"" वाला chahiye, नही की gand
""Marvane"" वाला")</f>
        <v>भारतीय सैनिक पाकिस्तानी सैनिक की gand "मार्ने" वाला chahiye, नही की gand
"Marvane" वाला</v>
      </c>
      <c r="C20" s="1" t="s">
        <v>8</v>
      </c>
      <c r="D20" s="1" t="s">
        <v>5</v>
      </c>
    </row>
    <row r="21" spans="1:4" ht="15.75" customHeight="1" x14ac:dyDescent="0.25">
      <c r="A21" s="1" t="s">
        <v>27</v>
      </c>
      <c r="B21" t="str">
        <f ca="1">IFERROR(__xludf.DUMMYFUNCTION("GOOGLETRANSLATE(B21,""en"",""hi"")"),"Vai महारानी की KORIAN नाटक समीक्षा कोरो")</f>
        <v>Vai महारानी की KORIAN नाटक समीक्षा कोरो</v>
      </c>
      <c r="C21" s="1" t="s">
        <v>4</v>
      </c>
      <c r="D21" s="1" t="s">
        <v>5</v>
      </c>
    </row>
    <row r="22" spans="1:4" ht="15.75" customHeight="1" x14ac:dyDescent="0.25">
      <c r="A22" s="1" t="s">
        <v>28</v>
      </c>
      <c r="B22" t="str">
        <f ca="1">IFERROR(__xludf.DUMMYFUNCTION("GOOGLETRANSLATE(B22,""en"",""hi"")"),"@execute साही Kaha bhai😅")</f>
        <v>@execute साही Kaha bhai😅</v>
      </c>
      <c r="C22" s="1" t="s">
        <v>4</v>
      </c>
      <c r="D22" s="1" t="s">
        <v>5</v>
      </c>
    </row>
    <row r="23" spans="1:4" ht="15.75" customHeight="1" x14ac:dyDescent="0.25">
      <c r="A23" s="1" t="s">
        <v>29</v>
      </c>
      <c r="B23" t="str">
        <f ca="1">IFERROR(__xludf.DUMMYFUNCTION("GOOGLETRANSLATE(B23,""en"",""hi"")"),"है sarkaar पे अब kisi ko Bharosa नही, जिस 1 साल की बच्ची को uske माँ बाप
se Alag कर दिया मोदी aur अमित शाह ne uska क्या? अरुंधति सही है")</f>
        <v>है sarkaar पे अब kisi ko Bharosa नही, जिस 1 साल की बच्ची को uske माँ बाप
se Alag कर दिया मोदी aur अमित शाह ne uska क्या? अरुंधति सही है</v>
      </c>
      <c r="C23" s="1" t="s">
        <v>19</v>
      </c>
      <c r="D23" s="1" t="s">
        <v>5</v>
      </c>
    </row>
    <row r="24" spans="1:4" ht="15.75" customHeight="1" x14ac:dyDescent="0.25">
      <c r="A24" s="1" t="s">
        <v>30</v>
      </c>
      <c r="B24" t="str">
        <f ca="1">IFERROR(__xludf.DUMMYFUNCTION("GOOGLETRANSLATE(B24,""en"",""hi"")"),"10/10 ...... ओह ... अब के लिए dekhna पड़ेगा भाई")</f>
        <v>10/10 ...... ओह ... अब के लिए dekhna पड़ेगा भाई</v>
      </c>
      <c r="C24" s="1" t="s">
        <v>4</v>
      </c>
      <c r="D24" s="1" t="s">
        <v>5</v>
      </c>
    </row>
    <row r="25" spans="1:4" ht="15.75" customHeight="1" x14ac:dyDescent="0.25">
      <c r="A25" s="1" t="s">
        <v>31</v>
      </c>
      <c r="B25" t="str">
        <f ca="1">IFERROR(__xludf.DUMMYFUNCTION("GOOGLETRANSLATE(B25,""en"",""hi"")"),"क्या यार समीक्षा क्रने से PHLE लिख लो थोड़ा padh लो देवदार Kro। क्या मिनट aur डे
तु के लिए deta पुरा कहानी BTA deta ...
यह एक review👎 नहीं है")</f>
        <v>क्या यार समीक्षा क्रने से PHLE लिख लो थोड़ा padh लो देवदार Kro। क्या मिनट aur डे
तु के लिए deta पुरा कहानी BTA deta ...
यह एक review👎 नहीं है</v>
      </c>
      <c r="C25" s="1" t="s">
        <v>19</v>
      </c>
      <c r="D25" s="1" t="s">
        <v>5</v>
      </c>
    </row>
    <row r="26" spans="1:4" ht="15.75" customHeight="1" x14ac:dyDescent="0.25">
      <c r="A26" s="1" t="s">
        <v>32</v>
      </c>
      <c r="B26" t="str">
        <f ca="1">IFERROR(__xludf.DUMMYFUNCTION("GOOGLETRANSLATE(B26,""en"",""hi"")"),"नकारात्मक सकारात्मक दोनों ज साहब 😊 नकारात्मक तु ज की हैम kisi ko uske लिंग रों
न्यायाधीश नी कर sakte uske अंदर अपने देश के लिए देशभक्ति ज तभी VO सेना में शामिल
करेगा। सकारात्मक तु ज की बिपिन रावत का कहना सही ज की सेना मीटर समलैंगिक अनुमति नहीं r
उनके सेन"&amp;"ा के कार्य करता है जो कहते ज 45 nd 46a .....")</f>
        <v>नकारात्मक सकारात्मक दोनों ज साहब 😊 नकारात्मक तु ज की हैम kisi ko uske लिंग रों
न्यायाधीश नी कर sakte uske अंदर अपने देश के लिए देशभक्ति ज तभी VO सेना में शामिल
करेगा। सकारात्मक तु ज की बिपिन रावत का कहना सही ज की सेना मीटर समलैंगिक अनुमति नहीं r
उनके सेना के कार्य करता है जो कहते ज 45 nd 46a .....</v>
      </c>
      <c r="C26" s="1" t="s">
        <v>4</v>
      </c>
      <c r="D26" s="1" t="s">
        <v>5</v>
      </c>
    </row>
    <row r="27" spans="1:4" ht="15.75" customHeight="1" x14ac:dyDescent="0.25">
      <c r="A27" s="1" t="s">
        <v>33</v>
      </c>
      <c r="B27" t="str">
        <f ca="1">IFERROR(__xludf.DUMMYFUNCTION("GOOGLETRANSLATE(B27,""en"",""hi"")"),"जिसे ख में ये हुआ साही इंसाफ *% $ # aurato ko ये सज़ा Milne chaihye")</f>
        <v>जिसे ख में ये हुआ साही इंसाफ *% $ # aurato ko ये सज़ा Milne chaihye</v>
      </c>
      <c r="C27" s="1" t="s">
        <v>19</v>
      </c>
      <c r="D27" s="1" t="s">
        <v>5</v>
      </c>
    </row>
    <row r="28" spans="1:4" ht="13.2" x14ac:dyDescent="0.25">
      <c r="A28" s="1" t="s">
        <v>34</v>
      </c>
      <c r="B28" t="str">
        <f ca="1">IFERROR(__xludf.DUMMYFUNCTION("GOOGLETRANSLATE(B28,""en"",""hi"")"),"तो क्या लड़कियाँ भी nahi honi chahiye")</f>
        <v>तो क्या लड़कियाँ भी nahi honi chahiye</v>
      </c>
      <c r="C28" s="1" t="s">
        <v>19</v>
      </c>
      <c r="D28" s="1" t="s">
        <v>5</v>
      </c>
    </row>
    <row r="29" spans="1:4" ht="13.2" x14ac:dyDescent="0.25">
      <c r="A29" s="1" t="s">
        <v>35</v>
      </c>
      <c r="B29" t="str">
        <f ca="1">IFERROR(__xludf.DUMMYFUNCTION("GOOGLETRANSLATE(B29,""en"",""hi"")"),"ये chutiya लड़की Kon ज हो ... ... कुछ v बाक dethi ज ......... noob महिला ...
😂😂🤣🤣 ..")</f>
        <v>ये chutiya लड़की Kon ज हो ... ... कुछ v बाक dethi ज ......... noob महिला ...
😂😂🤣🤣 ..</v>
      </c>
      <c r="C29" s="1" t="s">
        <v>8</v>
      </c>
      <c r="D29" s="1" t="s">
        <v>15</v>
      </c>
    </row>
    <row r="30" spans="1:4" ht="13.2" x14ac:dyDescent="0.25">
      <c r="A30" s="1" t="s">
        <v>36</v>
      </c>
      <c r="B30" t="str">
        <f ca="1">IFERROR(__xludf.DUMMYFUNCTION("GOOGLETRANSLATE(B30,""en"",""hi"")"),"नेटफ्लिक्स भी Faltu Chiz माई मास्टर्स काड़ा रक्खा hai।")</f>
        <v>नेटफ्लिक्स भी Faltu Chiz माई मास्टर्स काड़ा रक्खा hai।</v>
      </c>
      <c r="C30" s="1" t="s">
        <v>4</v>
      </c>
      <c r="D30" s="1" t="s">
        <v>5</v>
      </c>
    </row>
    <row r="31" spans="1:4" ht="13.2" x14ac:dyDescent="0.25">
      <c r="A31" s="1" t="s">
        <v>37</v>
      </c>
      <c r="B31" t="str">
        <f ca="1">IFERROR(__xludf.DUMMYFUNCTION("GOOGLETRANSLATE(B31,""en"",""hi"")"),"Ky साही bolne se मान लिया जाये गा ....")</f>
        <v>Ky साही bolne se मान लिया जाये गा ....</v>
      </c>
      <c r="C31" s="1" t="s">
        <v>4</v>
      </c>
      <c r="D31" s="1" t="s">
        <v>5</v>
      </c>
    </row>
    <row r="32" spans="1:4" ht="13.2" x14ac:dyDescent="0.25">
      <c r="A32" s="1" t="s">
        <v>38</v>
      </c>
      <c r="B32" t="str">
        <f ca="1">IFERROR(__xludf.DUMMYFUNCTION("GOOGLETRANSLATE(B32,""en"",""hi"")"),"मुझे टारस aata taaliya bajane घाव का निशान chutio पे ...")</f>
        <v>मुझे टारस aata taaliya bajane घाव का निशान chutio पे ...</v>
      </c>
      <c r="C32" s="1" t="s">
        <v>19</v>
      </c>
      <c r="D32" s="1" t="s">
        <v>5</v>
      </c>
    </row>
    <row r="33" spans="1:4" ht="13.2" x14ac:dyDescent="0.25">
      <c r="A33" s="1" t="s">
        <v>39</v>
      </c>
      <c r="B33" t="str">
        <f ca="1">IFERROR(__xludf.DUMMYFUNCTION("GOOGLETRANSLATE(B33,""en"",""hi"")"),"कांग्रेस राज मुझे होता aur भाजपा का कोई नेता तु रग्गा बिल्ला की लाइन Aagar सुनो
bolata तो तु राजदीप ussee संविधान, लोकतंत्र, falana falana gyaan देके
usse kosate
सममूल्य अभी Ulta hai .... भाजपा राज हाई और khangress कम्युनिस्ट पक्ष की लेखक तु
बोल रही hai a"&amp;"b राजदीप ko saap गाया गया तो ... अब हल्का मोड पै hai
Issee kehete hai HYPORACY")</f>
        <v>कांग्रेस राज मुझे होता aur भाजपा का कोई नेता तु रग्गा बिल्ला की लाइन Aagar सुनो
bolata तो तु राजदीप ussee संविधान, लोकतंत्र, falana falana gyaan देके
usse kosate
सममूल्य अभी Ulta hai .... भाजपा राज हाई और khangress कम्युनिस्ट पक्ष की लेखक तु
बोल रही hai ab राजदीप ko saap गाया गया तो ... अब हल्का मोड पै hai
Issee kehete hai HYPORACY</v>
      </c>
      <c r="C33" s="1" t="s">
        <v>19</v>
      </c>
      <c r="D33" s="1" t="s">
        <v>5</v>
      </c>
    </row>
    <row r="34" spans="1:4" ht="13.2" x14ac:dyDescent="0.25">
      <c r="A34" s="1" t="s">
        <v>40</v>
      </c>
      <c r="B34" t="str">
        <f ca="1">IFERROR(__xludf.DUMMYFUNCTION("GOOGLETRANSLATE(B34,""en"",""hi"")"),"माई छोड़ दिया se ek hi kaam karta hu Pichwada धोने का 🤣😂😂😂")</f>
        <v>माई छोड़ दिया se ek hi kaam karta hu Pichwada धोने का 🤣😂😂😂</v>
      </c>
      <c r="C34" s="1" t="s">
        <v>8</v>
      </c>
      <c r="D34" s="1" t="s">
        <v>5</v>
      </c>
    </row>
    <row r="35" spans="1:4" ht="13.2" x14ac:dyDescent="0.25">
      <c r="A35" s="1" t="s">
        <v>41</v>
      </c>
      <c r="B35" t="str">
        <f ca="1">IFERROR(__xludf.DUMMYFUNCTION("GOOGLETRANSLATE(B35,""en"",""hi"")"),"धन्यवाद दीपिका भारद्वाज .आप सही कह रहीं हैं।")</f>
        <v>धन्यवाद दीपिका भारद्वाज .आप सही कह रहीं हैं।</v>
      </c>
      <c r="C35" s="1" t="s">
        <v>4</v>
      </c>
      <c r="D35" s="1" t="s">
        <v>5</v>
      </c>
    </row>
    <row r="36" spans="1:4" ht="13.2" x14ac:dyDescent="0.25">
      <c r="A36" s="1" t="s">
        <v>42</v>
      </c>
      <c r="B36" t="str">
        <f ca="1">IFERROR(__xludf.DUMMYFUNCTION("GOOGLETRANSLATE(B36,""en"",""hi"")"),"Bolte aap MST ज n यथार्थवादी")</f>
        <v>Bolte aap MST ज n यथार्थवादी</v>
      </c>
      <c r="C36" s="1" t="s">
        <v>4</v>
      </c>
      <c r="D36" s="1" t="s">
        <v>5</v>
      </c>
    </row>
    <row r="37" spans="1:4" ht="13.2" x14ac:dyDescent="0.25">
      <c r="A37" s="1" t="s">
        <v>43</v>
      </c>
      <c r="B37" t="str">
        <f ca="1">IFERROR(__xludf.DUMMYFUNCTION("GOOGLETRANSLATE(B37,""en"",""hi"")"),"** Shwetabh भैया, तुम galat बात galat hai aap ek dum से bahaut सारी वीडियो
daalte हू फिर ek dum gayab !! Isse Accha ek hafte / 10 दिन mein ek वीडियो
daalo !! **")</f>
        <v>** Shwetabh भैया, तुम galat बात galat hai aap ek dum से bahaut सारी वीडियो
daalte हू फिर ek dum gayab !! Isse Accha ek hafte / 10 दिन mein ek वीडियो
daalo !! **</v>
      </c>
      <c r="C37" s="1" t="s">
        <v>4</v>
      </c>
      <c r="D37" s="1" t="s">
        <v>5</v>
      </c>
    </row>
    <row r="38" spans="1:4" ht="13.2" x14ac:dyDescent="0.25">
      <c r="A38" s="1" t="s">
        <v>44</v>
      </c>
      <c r="B38" t="str">
        <f ca="1">IFERROR(__xludf.DUMMYFUNCTION("GOOGLETRANSLATE(B38,""en"",""hi"")"),"जल गयी YRR तेरी करने के लिए")</f>
        <v>जल गयी YRR तेरी करने के लिए</v>
      </c>
      <c r="C38" s="1" t="s">
        <v>19</v>
      </c>
      <c r="D38" s="1" t="s">
        <v>5</v>
      </c>
    </row>
    <row r="39" spans="1:4" ht="13.2" x14ac:dyDescent="0.25">
      <c r="A39" s="1" t="s">
        <v>45</v>
      </c>
      <c r="B39" t="str">
        <f ca="1">IFERROR(__xludf.DUMMYFUNCTION("GOOGLETRANSLATE(B39,""en"",""hi"")"),"कुमार @Prabhat अब तू ना choosega। टैब saaf hojayega")</f>
        <v>कुमार @Prabhat अब तू ना choosega। टैब saaf hojayega</v>
      </c>
      <c r="C39" s="1" t="s">
        <v>8</v>
      </c>
      <c r="D39" s="1" t="s">
        <v>5</v>
      </c>
    </row>
    <row r="40" spans="1:4" ht="13.2" x14ac:dyDescent="0.25">
      <c r="A40" s="1" t="s">
        <v>46</v>
      </c>
      <c r="B40" t="str">
        <f ca="1">IFERROR(__xludf.DUMMYFUNCTION("GOOGLETRANSLATE(B40,""en"",""hi"")"),"darknight ka समीक्षा Kariye कृपया")</f>
        <v>darknight ka समीक्षा Kariye कृपया</v>
      </c>
      <c r="C40" s="1" t="s">
        <v>4</v>
      </c>
      <c r="D40" s="1" t="s">
        <v>5</v>
      </c>
    </row>
    <row r="41" spans="1:4" ht="13.2" x14ac:dyDescent="0.25">
      <c r="A41" s="1" t="s">
        <v>47</v>
      </c>
      <c r="B41" t="str">
        <f ca="1">IFERROR(__xludf.DUMMYFUNCTION("GOOGLETRANSLATE(B41,""en"",""hi"")"),"@KHAN शाहब Abey jhaatu विदेशी की बात चटाई कर jyaada ..... विदेशी देशों
मुझे तुम लोगो को हवाई अड्डे पे नंगा karwaate hai hahahahahahhah😂😂😂😂😂😂😂😂 ...... pehle
वीजा हाय नही मिलता लिए")</f>
        <v>@KHAN शाहब Abey jhaatu विदेशी की बात चटाई कर jyaada ..... विदेशी देशों
मुझे तुम लोगो को हवाई अड्डे पे नंगा karwaate hai hahahahahahhah😂😂😂😂😂😂😂😂 ...... pehle
वीजा हाय नही मिलता लिए</v>
      </c>
      <c r="C41" s="1" t="s">
        <v>8</v>
      </c>
      <c r="D41" s="1" t="s">
        <v>15</v>
      </c>
    </row>
    <row r="42" spans="1:4" ht="13.2" x14ac:dyDescent="0.25">
      <c r="A42" s="1" t="s">
        <v>48</v>
      </c>
      <c r="B42" t="str">
        <f ca="1">IFERROR(__xludf.DUMMYFUNCTION("GOOGLETRANSLATE(B42,""en"",""hi"")"),"रोज़ की Apeksha आज का दृश्य Acha hai")</f>
        <v>रोज़ की Apeksha आज का दृश्य Acha hai</v>
      </c>
      <c r="C42" s="1" t="s">
        <v>4</v>
      </c>
      <c r="D42" s="1" t="s">
        <v>5</v>
      </c>
    </row>
    <row r="43" spans="1:4" ht="13.2" x14ac:dyDescent="0.25">
      <c r="A43" s="1" t="s">
        <v>49</v>
      </c>
      <c r="B43" t="str">
        <f ca="1">IFERROR(__xludf.DUMMYFUNCTION("GOOGLETRANSLATE(B43,""en"",""hi"")"),"Kaunsa jaga ज पता करते हैं")</f>
        <v>Kaunsa jaga ज पता करते हैं</v>
      </c>
      <c r="C43" s="1" t="s">
        <v>4</v>
      </c>
      <c r="D43" s="1" t="s">
        <v>5</v>
      </c>
    </row>
    <row r="44" spans="1:4" ht="13.2" x14ac:dyDescent="0.25">
      <c r="A44" s="1" t="s">
        <v>50</v>
      </c>
      <c r="B44" t="str">
        <f ca="1">IFERROR(__xludf.DUMMYFUNCTION("GOOGLETRANSLATE(B44,""en"",""hi"")"),"Menay द्वि Yahi किया ....
एबीबी मेरी Zindgi KY waqai मई हाय अंतराल gy..😂😂😂")</f>
        <v>Menay द्वि Yahi किया ....
एबीबी मेरी Zindgi KY waqai मई हाय अंतराल gy..😂😂😂</v>
      </c>
      <c r="C44" s="1" t="s">
        <v>4</v>
      </c>
      <c r="D44" s="1" t="s">
        <v>5</v>
      </c>
    </row>
    <row r="45" spans="1:4" ht="13.2" x14ac:dyDescent="0.25">
      <c r="A45" s="1" t="s">
        <v>51</v>
      </c>
      <c r="B45" t="str">
        <f ca="1">IFERROR(__xludf.DUMMYFUNCTION("GOOGLETRANSLATE(B45,""en"",""hi"")"),"सच kadwa होता है Iska उदाहरण aap वीडियो कश्मीर नापसंद पर देख ke पाटा लगा sakte
hai")</f>
        <v>सच kadwa होता है Iska उदाहरण aap वीडियो कश्मीर नापसंद पर देख ke पाटा लगा sakte
hai</v>
      </c>
      <c r="C45" s="1" t="s">
        <v>4</v>
      </c>
      <c r="D45" s="1" t="s">
        <v>5</v>
      </c>
    </row>
    <row r="46" spans="1:4" ht="13.2" x14ac:dyDescent="0.25">
      <c r="A46" s="1" t="s">
        <v>52</v>
      </c>
      <c r="B46" t="str">
        <f ca="1">IFERROR(__xludf.DUMMYFUNCTION("GOOGLETRANSLATE(B46,""en"",""hi"")"),"अबे तु बीसी kis कोण से फिल्म समीक्षा कि भाई YRR कठिन होती ज बीसी माना तुमने
बात कहा कही lekin ISPE तुझे ek Alag वीडियो banani इस धुन शीर्षक chahiye
daala ज कबीर सिंह समीक्षा या बात कुछ या हाय कर राहा ज बीसी बीसी")</f>
        <v>अबे तु बीसी kis कोण से फिल्म समीक्षा कि भाई YRR कठिन होती ज बीसी माना तुमने
बात कहा कही lekin ISPE तुझे ek Alag वीडियो banani इस धुन शीर्षक chahiye
daala ज कबीर सिंह समीक्षा या बात कुछ या हाय कर राहा ज बीसी बीसी</v>
      </c>
      <c r="C46" s="1" t="s">
        <v>8</v>
      </c>
      <c r="D46" s="1" t="s">
        <v>15</v>
      </c>
    </row>
    <row r="47" spans="1:4" ht="13.2" x14ac:dyDescent="0.25">
      <c r="A47" s="1" t="s">
        <v>53</v>
      </c>
      <c r="B47" t="str">
        <f ca="1">IFERROR(__xludf.DUMMYFUNCTION("GOOGLETRANSLATE(B47,""en"",""hi"")"),"सेना मुझे haame Jabardast jawanoo की jarurt वह taaki haam देश ko शेरू की
faujj डी hizzdo की सेना नही chahiye")</f>
        <v>सेना मुझे haame Jabardast jawanoo की jarurt वह taaki haam देश ko शेरू की
faujj डी hizzdo की सेना नही chahiye</v>
      </c>
      <c r="C47" s="1" t="s">
        <v>8</v>
      </c>
      <c r="D47" s="1" t="s">
        <v>15</v>
      </c>
    </row>
    <row r="48" spans="1:4" ht="13.2" x14ac:dyDescent="0.25">
      <c r="A48" s="1" t="s">
        <v>54</v>
      </c>
      <c r="B48" t="str">
        <f ca="1">IFERROR(__xludf.DUMMYFUNCTION("GOOGLETRANSLATE(B48,""en"",""hi"")"),"भाई मैं तो बस उम्मीद है कि प्रहार aapki बेटी कॉलेज ke pehle दिन प्रवेश परीक्षा मुझे
रैंक laake प्रवेश ले टैब कोई chutiya bewdaa वर्ग मुझे तु na ki बोले jaake wo
मेरी संपत्ति hai, सब ड्यूर रहना usse।")</f>
        <v>भाई मैं तो बस उम्मीद है कि प्रहार aapki बेटी कॉलेज ke pehle दिन प्रवेश परीक्षा मुझे
रैंक laake प्रवेश ले टैब कोई chutiya bewdaa वर्ग मुझे तु na ki बोले jaake wo
मेरी संपत्ति hai, सब ड्यूर रहना usse।</v>
      </c>
      <c r="C48" s="1" t="s">
        <v>8</v>
      </c>
      <c r="D48" s="1" t="s">
        <v>15</v>
      </c>
    </row>
    <row r="49" spans="1:4" ht="13.2" x14ac:dyDescent="0.25">
      <c r="A49" s="1" t="s">
        <v>55</v>
      </c>
      <c r="B49" t="str">
        <f ca="1">IFERROR(__xludf.DUMMYFUNCTION("GOOGLETRANSLATE(B49,""en"",""hi"")"),"भाई क्या बात hai वीडियो पर वापस वापस ...... AUR कैसा HAI Launde")</f>
        <v>भाई क्या बात hai वीडियो पर वापस वापस ...... AUR कैसा HAI Launde</v>
      </c>
      <c r="C49" s="1" t="s">
        <v>4</v>
      </c>
      <c r="D49" s="1" t="s">
        <v>5</v>
      </c>
    </row>
    <row r="50" spans="1:4" ht="13.2" x14ac:dyDescent="0.25">
      <c r="A50" s="1" t="s">
        <v>56</v>
      </c>
      <c r="B50" t="str">
        <f ca="1">IFERROR(__xludf.DUMMYFUNCTION("GOOGLETRANSLATE(B50,""en"",""hi"")"),"अरुंधति का कोई विचार ही नही है तो विचारों की लड़ाई क्या खाक लड़ेगी .उसका केवल एक
ही विचार है भारत वीरोध .इससे अस्पष्ट मेरे पास कोई शब्द नही।")</f>
        <v>अरुंधति का कोई विचार ही नही है तो विचारों की लड़ाई क्या खाक लड़ेगी .उसका केवल एक
ही विचार है भारत वीरोध .इससे अस्पष्ट मेरे पास कोई शब्द नही।</v>
      </c>
      <c r="C50" s="1" t="s">
        <v>19</v>
      </c>
      <c r="D50" s="1" t="s">
        <v>5</v>
      </c>
    </row>
    <row r="51" spans="1:4" ht="13.2" x14ac:dyDescent="0.25">
      <c r="A51" s="1" t="s">
        <v>57</v>
      </c>
      <c r="B51" t="str">
        <f ca="1">IFERROR(__xludf.DUMMYFUNCTION("GOOGLETRANSLATE(B51,""en"",""hi"")"),"हिन्दू मुस्लिम डांगे sirf राजनीति से bhadakte hai..otherwise लोग इन शांतिपूर्ण hai")</f>
        <v>हिन्दू मुस्लिम डांगे sirf राजनीति से bhadakte hai..otherwise लोग इन शांतिपूर्ण hai</v>
      </c>
      <c r="C51" s="1" t="s">
        <v>4</v>
      </c>
      <c r="D51" s="1" t="s">
        <v>5</v>
      </c>
    </row>
    <row r="52" spans="1:4" ht="13.2" x14ac:dyDescent="0.25">
      <c r="A52" s="1" t="s">
        <v>58</v>
      </c>
      <c r="B52" t="str">
        <f ca="1">IFERROR(__xludf.DUMMYFUNCTION("GOOGLETRANSLATE(B52,""en"",""hi"")"),"अच्छा वीडियो realety hai बाई")</f>
        <v>अच्छा वीडियो realety hai बाई</v>
      </c>
      <c r="C52" s="1" t="s">
        <v>4</v>
      </c>
      <c r="D52" s="1" t="s">
        <v>5</v>
      </c>
    </row>
    <row r="53" spans="1:4" ht="13.2" x14ac:dyDescent="0.25">
      <c r="A53" s="1" t="s">
        <v>59</v>
      </c>
      <c r="B53" t="str">
        <f ca="1">IFERROR(__xludf.DUMMYFUNCTION("GOOGLETRANSLATE(B53,""en"",""hi"")"),"ये पागल औरत hai .... Dnt उसकी बात सुनो .... ISK ई jaise aur भी ghum क्रोध
हाई, jaha dikhe juta खोल कर मारो")</f>
        <v>ये पागल औरत hai .... Dnt उसकी बात सुनो .... ISK ई jaise aur भी ghum क्रोध
हाई, jaha dikhe juta खोल कर मारो</v>
      </c>
      <c r="C53" s="1" t="s">
        <v>8</v>
      </c>
      <c r="D53" s="1" t="s">
        <v>15</v>
      </c>
    </row>
    <row r="54" spans="1:4" ht="13.2" x14ac:dyDescent="0.25">
      <c r="A54" s="1" t="s">
        <v>60</v>
      </c>
      <c r="B54" t="str">
        <f ca="1">IFERROR(__xludf.DUMMYFUNCTION("GOOGLETRANSLATE(B54,""en"",""hi"")"),"मेन भी 🙋.Pata नही फिल्म ne 280 करोड़ kaise कामदेव ली।")</f>
        <v>मेन भी 🙋.Pata नही फिल्म ne 280 करोड़ kaise कामदेव ली।</v>
      </c>
      <c r="C54" s="1" t="s">
        <v>4</v>
      </c>
      <c r="D54" s="1" t="s">
        <v>5</v>
      </c>
    </row>
    <row r="55" spans="1:4" ht="13.2" x14ac:dyDescent="0.25">
      <c r="A55" s="1" t="s">
        <v>61</v>
      </c>
      <c r="B55" t="str">
        <f ca="1">IFERROR(__xludf.DUMMYFUNCTION("GOOGLETRANSLATE(B55,""en"",""hi"")"),"तु लघु फिल्म bkvas ... hai ... sabke..thot..kharab आए समलैंगिक LGBT..ke bare..me है
कोई AESA को नई करे गा या .. jo..Gay.ho..te..ho vo..ae gunday..nai होते।
सभ्य या innacent ... hote..koi..aesi.short film..banavo..jise..sabke..vichar
achhhe आए aese.gande व"&amp;"िचार वली चटाई banvo.plz ... 😞😞🙏🙏🙏")</f>
        <v>तु लघु फिल्म bkvas ... hai ... sabke..thot..kharab आए समलैंगिक LGBT..ke bare..me है
कोई AESA को नई करे गा या .. jo..Gay.ho..te..ho vo..ae gunday..nai होते।
सभ्य या innacent ... hote..koi..aesi.short film..banavo..jise..sabke..vichar
achhhe आए aese.gande विचार वली चटाई banvo.plz ... 😞😞🙏🙏🙏</v>
      </c>
      <c r="C55" s="1" t="s">
        <v>4</v>
      </c>
      <c r="D55" s="1" t="s">
        <v>5</v>
      </c>
    </row>
    <row r="56" spans="1:4" ht="13.2" x14ac:dyDescent="0.25">
      <c r="A56" s="1" t="s">
        <v>62</v>
      </c>
      <c r="B56" t="str">
        <f ca="1">IFERROR(__xludf.DUMMYFUNCTION("GOOGLETRANSLATE(B56,""en"",""hi"")"),"नारीवादी chutiya ज फिल्म bahot कमल ज भाई जी आप सही कह रहे")</f>
        <v>नारीवादी chutiya ज फिल्म bahot कमल ज भाई जी आप सही कह रहे</v>
      </c>
      <c r="C56" s="1" t="s">
        <v>8</v>
      </c>
      <c r="D56" s="1" t="s">
        <v>5</v>
      </c>
    </row>
    <row r="57" spans="1:4" ht="13.2" x14ac:dyDescent="0.25">
      <c r="A57" s="1" t="s">
        <v>63</v>
      </c>
      <c r="B57" t="str">
        <f ca="1">IFERROR(__xludf.DUMMYFUNCTION("GOOGLETRANSLATE(B57,""en"",""hi"")"),"पुरा साही keh rhe ho एपी")</f>
        <v>पुरा साही keh rhe ho एपी</v>
      </c>
      <c r="C57" s="1" t="s">
        <v>4</v>
      </c>
      <c r="D57" s="1" t="s">
        <v>5</v>
      </c>
    </row>
    <row r="58" spans="1:4" ht="13.2" x14ac:dyDescent="0.25">
      <c r="A58" s="1" t="s">
        <v>64</v>
      </c>
      <c r="B58" t="str">
        <f ca="1">IFERROR(__xludf.DUMMYFUNCTION("GOOGLETRANSLATE(B58,""en"",""hi"")"),"समलैंगिक हिंद")</f>
        <v>समलैंगिक हिंद</v>
      </c>
      <c r="C58" s="1" t="s">
        <v>4</v>
      </c>
      <c r="D58" s="1" t="s">
        <v>5</v>
      </c>
    </row>
    <row r="59" spans="1:4" ht="13.2" x14ac:dyDescent="0.25">
      <c r="A59" s="1" t="s">
        <v>65</v>
      </c>
      <c r="B59" t="str">
        <f ca="1">IFERROR(__xludf.DUMMYFUNCTION("GOOGLETRANSLATE(B59,""en"",""hi"")"),"@Mayank त्यागी हाँ")</f>
        <v>@Mayank त्यागी हाँ</v>
      </c>
      <c r="C59" s="1" t="s">
        <v>4</v>
      </c>
      <c r="D59" s="1" t="s">
        <v>5</v>
      </c>
    </row>
    <row r="60" spans="1:4" ht="13.2" x14ac:dyDescent="0.25">
      <c r="A60" s="1" t="s">
        <v>66</v>
      </c>
      <c r="B60" t="str">
        <f ca="1">IFERROR(__xludf.DUMMYFUNCTION("GOOGLETRANSLATE(B60,""en"",""hi"")"),"नारीवादी या उदारवादी की maaki Saale कभी ek अची या अच्छी सामग्री की फिल्म से
कुश नही होंगे")</f>
        <v>नारीवादी या उदारवादी की maaki Saale कभी ek अची या अच्छी सामग्री की फिल्म से
कुश नही होंगे</v>
      </c>
      <c r="C60" s="1" t="s">
        <v>8</v>
      </c>
      <c r="D60" s="1" t="s">
        <v>5</v>
      </c>
    </row>
    <row r="61" spans="1:4" ht="13.2" x14ac:dyDescent="0.25">
      <c r="A61" s="1" t="s">
        <v>67</v>
      </c>
      <c r="B61" t="str">
        <f ca="1">IFERROR(__xludf.DUMMYFUNCTION("GOOGLETRANSLATE(B61,""en"",""hi"")"),"Realese ke Pahle हाय समीक्षा matlab निर्माता ne विशेष मुझे फिल्म स्क्रीनिंग
dikhayi hai। अब मुक्त le पॉपकॉर्न aur samose ke बुरा करने के लिए burai thodi करेगा।
relese ke बुरा वालों का dekhna की समीक्षा करें।")</f>
        <v>Realese ke Pahle हाय समीक्षा matlab निर्माता ne विशेष मुझे फिल्म स्क्रीनिंग
dikhayi hai। अब मुक्त le पॉपकॉर्न aur samose ke बुरा करने के लिए burai thodi करेगा।
relese ke बुरा वालों का dekhna की समीक्षा करें।</v>
      </c>
      <c r="C61" s="1" t="s">
        <v>19</v>
      </c>
      <c r="D61" s="1" t="s">
        <v>5</v>
      </c>
    </row>
    <row r="62" spans="1:4" ht="13.2" x14ac:dyDescent="0.25">
      <c r="A62" s="1" t="s">
        <v>68</v>
      </c>
      <c r="B62" t="str">
        <f ca="1">IFERROR(__xludf.DUMMYFUNCTION("GOOGLETRANSLATE(B62,""en"",""hi"")"),"भाई पुरुषों सूत्र channey कू बैंड हुआ?")</f>
        <v>भाई पुरुषों सूत्र channey कू बैंड हुआ?</v>
      </c>
      <c r="C62" s="1" t="s">
        <v>4</v>
      </c>
      <c r="D62" s="1" t="s">
        <v>5</v>
      </c>
    </row>
    <row r="63" spans="1:4" ht="13.2" x14ac:dyDescent="0.25">
      <c r="A63" s="1" t="s">
        <v>69</v>
      </c>
      <c r="B63" t="str">
        <f ca="1">IFERROR(__xludf.DUMMYFUNCTION("GOOGLETRANSLATE(B63,""en"",""hi"")"),"Kisi भी फिल्म का vastabik समीक्षा aap se behetar Kohi karhinahisakta। Aap ko
फिल्म समीक्षा का ऑस्कर मिलना chahiye। बहुत बहुत धन्यवाद")</f>
        <v>Kisi भी फिल्म का vastabik समीक्षा aap se behetar Kohi karhinahisakta। Aap ko
फिल्म समीक्षा का ऑस्कर मिलना chahiye। बहुत बहुत धन्यवाद</v>
      </c>
      <c r="C63" s="1" t="s">
        <v>4</v>
      </c>
      <c r="D63" s="1" t="s">
        <v>5</v>
      </c>
    </row>
    <row r="64" spans="1:4" ht="13.2" x14ac:dyDescent="0.25">
      <c r="A64" s="1" t="s">
        <v>70</v>
      </c>
      <c r="B64" t="str">
        <f ca="1">IFERROR(__xludf.DUMMYFUNCTION("GOOGLETRANSLATE(B64,""en"",""hi"")"),"धारा 375 और Pailwan dono मस्तूल फिल्में hai ..")</f>
        <v>धारा 375 और Pailwan dono मस्तूल फिल्में hai ..</v>
      </c>
      <c r="C64" s="1" t="s">
        <v>4</v>
      </c>
      <c r="D64" s="1" t="s">
        <v>5</v>
      </c>
    </row>
    <row r="65" spans="1:4" ht="13.2" x14ac:dyDescent="0.25">
      <c r="A65" s="1" t="s">
        <v>71</v>
      </c>
      <c r="B65" t="str">
        <f ca="1">IFERROR(__xludf.DUMMYFUNCTION("GOOGLETRANSLATE(B65,""en"",""hi"")"),"Ladke की glti भी ज लड़की का मिस उपयोग nhi Krna chiye..uske प्रतिभा ko का उपयोग Ki
पर देख kr आगे bdana Chiye na ki याद आती उपयोग krke या लड़की ne..ladke ko ek TRH se
GLT mukdme जनसंपर्क fasaya ज")</f>
        <v>Ladke की glti भी ज लड़की का मिस उपयोग nhi Krna chiye..uske प्रतिभा ko का उपयोग Ki
पर देख kr आगे bdana Chiye na ki याद आती उपयोग krke या लड़की ne..ladke ko ek TRH se
GLT mukdme जनसंपर्क fasaya ज</v>
      </c>
      <c r="C65" s="1" t="s">
        <v>4</v>
      </c>
      <c r="D65" s="1" t="s">
        <v>5</v>
      </c>
    </row>
    <row r="66" spans="1:4" ht="13.2" x14ac:dyDescent="0.25">
      <c r="A66" s="1" t="s">
        <v>72</v>
      </c>
      <c r="B66" t="str">
        <f ca="1">IFERROR(__xludf.DUMMYFUNCTION("GOOGLETRANSLATE(B66,""en"",""hi"")"),"[04:20] (https://www.youtube.com/watch?v=ZzsAuDkXq1M&amp;t=4m20s) चाची जी ... कुछ
लड़ने नी krni pdti ... बड़े होते हैं")</f>
        <v>[04:20] (https://www.youtube.com/watch?v=ZzsAuDkXq1M&amp;t=4m20s) चाची जी ... कुछ
लड़ने नी krni pdti ... बड़े होते हैं</v>
      </c>
      <c r="C66" s="1" t="s">
        <v>19</v>
      </c>
      <c r="D66" s="1" t="s">
        <v>5</v>
      </c>
    </row>
    <row r="67" spans="1:4" ht="13.2" x14ac:dyDescent="0.25">
      <c r="A67" s="1" t="s">
        <v>73</v>
      </c>
      <c r="B67" t="str">
        <f ca="1">IFERROR(__xludf.DUMMYFUNCTION("GOOGLETRANSLATE(B67,""en"",""hi"")"),"रंगा बिल्ला ... Arnabh")</f>
        <v>रंगा बिल्ला ... Arnabh</v>
      </c>
      <c r="C67" s="1" t="s">
        <v>4</v>
      </c>
      <c r="D67" s="1" t="s">
        <v>5</v>
      </c>
    </row>
    <row r="68" spans="1:4" ht="13.2" x14ac:dyDescent="0.25">
      <c r="A68" s="1" t="s">
        <v>74</v>
      </c>
      <c r="B68" t="str">
        <f ca="1">IFERROR(__xludf.DUMMYFUNCTION("GOOGLETRANSLATE(B68,""en"",""hi"")"),"भाई adhe se zyada PHLE को कहानी साजिश हाय BTA deta .. dekhne ka मुन नी krta fr")</f>
        <v>भाई adhe se zyada PHLE को कहानी साजिश हाय BTA deta .. dekhne ka मुन नी krta fr</v>
      </c>
      <c r="C68" s="1" t="s">
        <v>19</v>
      </c>
      <c r="D68" s="1" t="s">
        <v>5</v>
      </c>
    </row>
    <row r="69" spans="1:4" ht="13.2" x14ac:dyDescent="0.25">
      <c r="A69" s="1" t="s">
        <v>75</v>
      </c>
      <c r="B69" t="str">
        <f ca="1">IFERROR(__xludf.DUMMYFUNCTION("GOOGLETRANSLATE(B69,""en"",""hi"")"),"जब कोई Larki Galti करे तो न्यूज चैनल मुझे uska Sehra कलंक कर दिया jata वह
या जब वी ek Larka Galti करे तो uske Sehre बराबर जूम मार्च मार्च कर dikhaya jata वह
ये कहे का समानता")</f>
        <v>जब कोई Larki Galti करे तो न्यूज चैनल मुझे uska Sehra कलंक कर दिया jata वह
या जब वी ek Larka Galti करे तो uske Sehre बराबर जूम मार्च मार्च कर dikhaya jata वह
ये कहे का समानता</v>
      </c>
      <c r="C69" s="1" t="s">
        <v>19</v>
      </c>
      <c r="D69" s="1" t="s">
        <v>5</v>
      </c>
    </row>
    <row r="70" spans="1:4" ht="13.2" x14ac:dyDescent="0.25">
      <c r="A70" s="1" t="s">
        <v>76</v>
      </c>
      <c r="B70" t="str">
        <f ca="1">IFERROR(__xludf.DUMMYFUNCTION("GOOGLETRANSLATE(B70,""en"",""hi"")"),"@Aakash गोभी अर वो chinal सुचरिता, कप्तान मार्वल फिल्म फिल्म mein Yus
कुतिया ब्री लार्सन ko खोज एवं बचाव पे उठा लिया था apne समीक्षा mein।")</f>
        <v>@Aakash गोभी अर वो chinal सुचरिता, कप्तान मार्वल फिल्म फिल्म mein Yus
कुतिया ब्री लार्सन ko खोज एवं बचाव पे उठा लिया था apne समीक्षा mein।</v>
      </c>
      <c r="C70" s="1" t="s">
        <v>8</v>
      </c>
      <c r="D70" s="1" t="s">
        <v>15</v>
      </c>
    </row>
    <row r="71" spans="1:4" ht="13.2" x14ac:dyDescent="0.25">
      <c r="A71" s="1" t="s">
        <v>77</v>
      </c>
      <c r="B71" t="str">
        <f ca="1">IFERROR(__xludf.DUMMYFUNCTION("GOOGLETRANSLATE(B71,""en"",""hi"")"),"शाहिद कपूर ke बड़े भाई lagaoge aap (मुझे फिल्म)")</f>
        <v>शाहिद कपूर ke बड़े भाई lagaoge aap (मुझे फिल्म)</v>
      </c>
      <c r="C71" s="1" t="s">
        <v>4</v>
      </c>
      <c r="D71" s="1" t="s">
        <v>5</v>
      </c>
    </row>
    <row r="72" spans="1:4" ht="13.2" x14ac:dyDescent="0.25">
      <c r="A72" s="1" t="s">
        <v>78</v>
      </c>
      <c r="B72" t="str">
        <f ca="1">IFERROR(__xludf.DUMMYFUNCTION("GOOGLETRANSLATE(B72,""en"",""hi"")"),"गदर वीडियो ... Bahut Hasi आ राही hai")</f>
        <v>गदर वीडियो ... Bahut Hasi आ राही hai</v>
      </c>
      <c r="C72" s="1" t="s">
        <v>4</v>
      </c>
      <c r="D72" s="1" t="s">
        <v>5</v>
      </c>
    </row>
    <row r="73" spans="1:4" ht="13.2" x14ac:dyDescent="0.25">
      <c r="A73" s="1" t="s">
        <v>79</v>
      </c>
      <c r="B73" t="str">
        <f ca="1">IFERROR(__xludf.DUMMYFUNCTION("GOOGLETRANSLATE(B73,""en"",""hi"")"),"पुरा फिल्म बाटा diye एप्लिकेशन")</f>
        <v>पुरा फिल्म बाटा diye एप्लिकेशन</v>
      </c>
      <c r="C73" s="1" t="s">
        <v>4</v>
      </c>
      <c r="D73" s="1" t="s">
        <v>5</v>
      </c>
    </row>
    <row r="74" spans="1:4" ht="13.2" x14ac:dyDescent="0.25">
      <c r="A74" s="1" t="s">
        <v>80</v>
      </c>
      <c r="B74" t="str">
        <f ca="1">IFERROR(__xludf.DUMMYFUNCTION("GOOGLETRANSLATE(B74,""en"",""hi"")"),"भाई मदद plzz .... मा akelepan की wajah से कड़ी मेहनत नही कर राहा ... मा ना
अंग्रेज़ी सीख पा राहा .. डार अंतराल राहा ke मित्र na शहद की wajah से मा
जिंदगी मुझे कुछ भी nahi कर paongah")</f>
        <v>भाई मदद plzz .... मा akelepan की wajah से कड़ी मेहनत नही कर राहा ... मा ना
अंग्रेज़ी सीख पा राहा .. डार अंतराल राहा ke मित्र na शहद की wajah से मा
जिंदगी मुझे कुछ भी nahi कर paongah</v>
      </c>
      <c r="C74" s="1" t="s">
        <v>4</v>
      </c>
      <c r="D74" s="1" t="s">
        <v>5</v>
      </c>
    </row>
    <row r="75" spans="1:4" ht="13.2" x14ac:dyDescent="0.25">
      <c r="A75" s="1" t="s">
        <v>81</v>
      </c>
      <c r="B75" t="str">
        <f ca="1">IFERROR(__xludf.DUMMYFUNCTION("GOOGLETRANSLATE(B75,""en"",""hi"")"),"रंगा या बिल्ला Zalim था है।")</f>
        <v>रंगा या बिल्ला Zalim था है।</v>
      </c>
      <c r="C75" s="1" t="s">
        <v>4</v>
      </c>
      <c r="D75" s="1" t="s">
        <v>5</v>
      </c>
    </row>
    <row r="76" spans="1:4" ht="13.2" x14ac:dyDescent="0.25">
      <c r="A76" s="1" t="s">
        <v>82</v>
      </c>
      <c r="B76" t="str">
        <f ca="1">IFERROR(__xludf.DUMMYFUNCTION("GOOGLETRANSLATE(B76,""en"",""hi"")"),"मेन अभी तक कबीर सिंह फिल्म nhinnn Dekhi hain 👍😂😂😂")</f>
        <v>मेन अभी तक कबीर सिंह फिल्म nhinnn Dekhi hain 👍😂😂😂</v>
      </c>
      <c r="C76" s="1" t="s">
        <v>4</v>
      </c>
      <c r="D76" s="1" t="s">
        <v>5</v>
      </c>
    </row>
    <row r="77" spans="1:4" ht="13.2" x14ac:dyDescent="0.25">
      <c r="A77" s="1" t="s">
        <v>83</v>
      </c>
      <c r="B77" t="str">
        <f ca="1">IFERROR(__xludf.DUMMYFUNCTION("GOOGLETRANSLATE(B77,""en"",""hi"")"),"हर चीज़ को mudda kaise bnaya jata hai प्रतीक से सीखो")</f>
        <v>हर चीज़ को mudda kaise bnaya jata hai प्रतीक से सीखो</v>
      </c>
      <c r="C77" s="1" t="s">
        <v>19</v>
      </c>
      <c r="D77" s="1" t="s">
        <v>5</v>
      </c>
    </row>
    <row r="78" spans="1:4" ht="13.2" x14ac:dyDescent="0.25">
      <c r="A78" s="1" t="s">
        <v>84</v>
      </c>
      <c r="B78" t="str">
        <f ca="1">IFERROR(__xludf.DUMMYFUNCTION("GOOGLETRANSLATE(B78,""en"",""hi"")"),"ravis जी अब Bhul Jaao अब लड़की ईएसआई nhi hai")</f>
        <v>ravis जी अब Bhul Jaao अब लड़की ईएसआई nhi hai</v>
      </c>
      <c r="C78" s="1" t="s">
        <v>4</v>
      </c>
      <c r="D78" s="1" t="s">
        <v>5</v>
      </c>
    </row>
    <row r="79" spans="1:4" ht="13.2" x14ac:dyDescent="0.25">
      <c r="A79" s="1" t="s">
        <v>85</v>
      </c>
      <c r="B79" t="str">
        <f ca="1">IFERROR(__xludf.DUMMYFUNCTION("GOOGLETRANSLATE(B79,""en"",""hi"")"),"सुचित्रा त्यागी ko bohot समस्या hai फिल्म है se")</f>
        <v>सुचित्रा त्यागी ko bohot समस्या hai फिल्म है se</v>
      </c>
      <c r="C79" s="1" t="s">
        <v>4</v>
      </c>
      <c r="D79" s="1" t="s">
        <v>5</v>
      </c>
    </row>
    <row r="80" spans="1:4" ht="13.2" x14ac:dyDescent="0.25">
      <c r="A80" s="1" t="s">
        <v>86</v>
      </c>
      <c r="B80" t="str">
        <f ca="1">IFERROR(__xludf.DUMMYFUNCTION("GOOGLETRANSLATE(B80,""en"",""hi"")"),"ग्रेट एलेक्जेंड्रा ne apni सेना मुझे समलैंगिक ko Jayda रक्खा aur dunya पा राज किआ
था ...")</f>
        <v>ग्रेट एलेक्जेंड्रा ne apni सेना मुझे समलैंगिक ko Jayda रक्खा aur dunya पा राज किआ
था ...</v>
      </c>
      <c r="C80" s="1" t="s">
        <v>4</v>
      </c>
      <c r="D80" s="1" t="s">
        <v>5</v>
      </c>
    </row>
    <row r="81" spans="1:4" ht="13.2" x14ac:dyDescent="0.25">
      <c r="A81" s="1" t="s">
        <v>87</v>
      </c>
      <c r="B81" t="str">
        <f ca="1">IFERROR(__xludf.DUMMYFUNCTION("GOOGLETRANSLATE(B81,""en"",""hi"")"),"मेरे भाई कश्मीर saath वी galat हो रहा है")</f>
        <v>मेरे भाई कश्मीर saath वी galat हो रहा है</v>
      </c>
      <c r="C81" s="1" t="s">
        <v>19</v>
      </c>
      <c r="D81" s="1" t="s">
        <v>5</v>
      </c>
    </row>
    <row r="82" spans="1:4" ht="13.2" x14ac:dyDescent="0.25">
      <c r="A82" s="1" t="s">
        <v>88</v>
      </c>
      <c r="B82" t="str">
        <f ca="1">IFERROR(__xludf.DUMMYFUNCTION("GOOGLETRANSLATE(B82,""en"",""hi"")"),"@Feminism कैंसर की Ekdam साही बोला भाई।")</f>
        <v>@Feminism कैंसर की Ekdam साही बोला भाई।</v>
      </c>
      <c r="C82" s="1" t="s">
        <v>19</v>
      </c>
      <c r="D82" s="1" t="s">
        <v>5</v>
      </c>
    </row>
    <row r="83" spans="1:4" ht="13.2" x14ac:dyDescent="0.25">
      <c r="A83" s="1" t="s">
        <v>89</v>
      </c>
      <c r="B83" t="str">
        <f ca="1">IFERROR(__xludf.DUMMYFUNCTION("GOOGLETRANSLATE(B83,""en"",""hi"")"),"ये apki अहंकार का मुद्दा mardo ka nhi।")</f>
        <v>ये apki अहंकार का मुद्दा mardo ka nhi।</v>
      </c>
      <c r="C83" s="1" t="s">
        <v>8</v>
      </c>
      <c r="D83" s="1" t="s">
        <v>5</v>
      </c>
    </row>
    <row r="84" spans="1:4" ht="13.2" x14ac:dyDescent="0.25">
      <c r="A84" s="1" t="s">
        <v>90</v>
      </c>
      <c r="B84" t="str">
        <f ca="1">IFERROR(__xludf.DUMMYFUNCTION("GOOGLETRANSLATE(B84,""en"",""hi"")"),"थोड़ा शारीरिक रूप से अयोग्य होन पे निकल देते hai सेना माई ....")</f>
        <v>थोड़ा शारीरिक रूप से अयोग्य होन पे निकल देते hai सेना माई ....</v>
      </c>
      <c r="C84" s="1" t="s">
        <v>4</v>
      </c>
      <c r="D84" s="1" t="s">
        <v>5</v>
      </c>
    </row>
    <row r="85" spans="1:4" ht="13.2" x14ac:dyDescent="0.25">
      <c r="A85" s="1" t="s">
        <v>91</v>
      </c>
      <c r="B85" t="str">
        <f ca="1">IFERROR(__xludf.DUMMYFUNCTION("GOOGLETRANSLATE(B85,""en"",""hi"")"),"ऑटो वाले Bhayya सबसे अच्छा 😗😗😗")</f>
        <v>ऑटो वाले Bhayya सबसे अच्छा 😗😗😗</v>
      </c>
      <c r="C85" s="1" t="s">
        <v>4</v>
      </c>
      <c r="D85" s="1" t="s">
        <v>5</v>
      </c>
    </row>
    <row r="86" spans="1:4" ht="13.2" x14ac:dyDescent="0.25">
      <c r="A86" s="1" t="s">
        <v>92</v>
      </c>
      <c r="B86" t="str">
        <f ca="1">IFERROR(__xludf.DUMMYFUNCTION("GOOGLETRANSLATE(B86,""en"",""hi"")"),"अरे बीटा chutiya, तू इधर भी Aagaya अपना प्रतिगामी कलंक leke।")</f>
        <v>अरे बीटा chutiya, तू इधर भी Aagaya अपना प्रतिगामी कलंक leke।</v>
      </c>
      <c r="C86" s="1" t="s">
        <v>8</v>
      </c>
      <c r="D86" s="1" t="s">
        <v>5</v>
      </c>
    </row>
    <row r="87" spans="1:4" ht="13.2" x14ac:dyDescent="0.25">
      <c r="A87" s="1" t="s">
        <v>93</v>
      </c>
      <c r="B87" t="str">
        <f ca="1">IFERROR(__xludf.DUMMYFUNCTION("GOOGLETRANSLATE(B87,""en"",""hi"")"),"हाँ मेल hai ya महिला hai ..")</f>
        <v>हाँ मेल hai ya महिला hai ..</v>
      </c>
      <c r="C87" s="1" t="s">
        <v>4</v>
      </c>
      <c r="D87" s="1" t="s">
        <v>5</v>
      </c>
    </row>
    <row r="88" spans="1:4" ht="13.2" x14ac:dyDescent="0.25">
      <c r="A88" s="1" t="s">
        <v>94</v>
      </c>
      <c r="B88" t="str">
        <f ca="1">IFERROR(__xludf.DUMMYFUNCTION("GOOGLETRANSLATE(B88,""en"",""hi"")"),"आप hai chudappa konsa")</f>
        <v>आप hai chudappa konsa</v>
      </c>
      <c r="C88" s="1" t="s">
        <v>8</v>
      </c>
      <c r="D88" s="1" t="s">
        <v>15</v>
      </c>
    </row>
    <row r="89" spans="1:4" ht="13.2" x14ac:dyDescent="0.25">
      <c r="A89" s="1" t="s">
        <v>95</v>
      </c>
      <c r="B89" t="str">
        <f ca="1">IFERROR(__xludf.DUMMYFUNCTION("GOOGLETRANSLATE(B89,""en"",""hi"")"),"Ummmmmm ...... Agr kisi मीटर संभावित ज देश की सेवा क्रने की करने के लिए ESE uski व्यक्तिगत
जीवन से देश की सेवा कनेक्ट Krna thk नी ज कूकी देश से प्यार करने के लिए देश से प्यार
हाय होता ज uske liye कोई ख मार्च mitne ko हो skta ज tyar ..... कोई ख देश की
रक्ष"&amp;"ा क्रने कश्मीर लाइ तु नी sochega समलैंगिक wo कश्मीर फिर कुछ देश की रक्षा करने के लिए कू ख ज
kre .... देश मीटर रहता ज wo ख कुछ कर्तव्यों ज uske है")</f>
        <v>Ummmmmm ...... Agr kisi मीटर संभावित ज देश की सेवा क्रने की करने के लिए ESE uski व्यक्तिगत
जीवन से देश की सेवा कनेक्ट Krna thk नी ज कूकी देश से प्यार करने के लिए देश से प्यार
हाय होता ज uske liye कोई ख मार्च mitne ko हो skta ज tyar ..... कोई ख देश की
रक्षा क्रने कश्मीर लाइ तु नी sochega समलैंगिक wo कश्मीर फिर कुछ देश की रक्षा करने के लिए कू ख ज
kre .... देश मीटर रहता ज wo ख कुछ कर्तव्यों ज uske है</v>
      </c>
      <c r="C89" s="1" t="s">
        <v>4</v>
      </c>
      <c r="D89" s="1" t="s">
        <v>5</v>
      </c>
    </row>
    <row r="90" spans="1:4" ht="13.2" x14ac:dyDescent="0.25">
      <c r="A90" s="1" t="s">
        <v>96</v>
      </c>
      <c r="B90" t="str">
        <f ca="1">IFERROR(__xludf.DUMMYFUNCTION("GOOGLETRANSLATE(B90,""en"",""hi"")"),"नारीवाद की माँ चोद डी 🤣🤣")</f>
        <v>नारीवाद की माँ चोद डी 🤣🤣</v>
      </c>
      <c r="C90" s="1" t="s">
        <v>8</v>
      </c>
      <c r="D90" s="1" t="s">
        <v>15</v>
      </c>
    </row>
    <row r="91" spans="1:4" ht="13.2" x14ac:dyDescent="0.25">
      <c r="A91" s="1" t="s">
        <v>97</v>
      </c>
      <c r="B91" t="str">
        <f ca="1">IFERROR(__xludf.DUMMYFUNCTION("GOOGLETRANSLATE(B91,""en"",""hi"")"),"Ekdum साही साल")</f>
        <v>Ekdum साही साल</v>
      </c>
      <c r="C91" s="1" t="s">
        <v>4</v>
      </c>
      <c r="D91" s="1" t="s">
        <v>5</v>
      </c>
    </row>
    <row r="92" spans="1:4" ht="13.2" x14ac:dyDescent="0.25">
      <c r="A92" s="1" t="s">
        <v>98</v>
      </c>
      <c r="B92" t="str">
        <f ca="1">IFERROR(__xludf.DUMMYFUNCTION("GOOGLETRANSLATE(B92,""en"",""hi"")"),"मई वी apki batose सहमत karta hu .. एएसआई फिल्म ऊ से हम Sabko sikhna chaiye कश्मीर
Kaha galatiya नही कर्ण .. तो thanku इतना सर अशी हाय Acchi .. वीडियो की
Apeksha करती हू")</f>
        <v>मई वी apki batose सहमत karta hu .. एएसआई फिल्म ऊ से हम Sabko sikhna chaiye कश्मीर
Kaha galatiya नही कर्ण .. तो thanku इतना सर अशी हाय Acchi .. वीडियो की
Apeksha करती हू</v>
      </c>
      <c r="C92" s="1" t="s">
        <v>4</v>
      </c>
      <c r="D92" s="1" t="s">
        <v>5</v>
      </c>
    </row>
    <row r="93" spans="1:4" ht="13.2" x14ac:dyDescent="0.25">
      <c r="A93" s="1" t="s">
        <v>99</v>
      </c>
      <c r="B93" t="str">
        <f ca="1">IFERROR(__xludf.DUMMYFUNCTION("GOOGLETRANSLATE(B93,""en"",""hi"")"),"Bakhwas बात hain खास थोर बराबर smaglikta ke करने के लिए या पे")</f>
        <v>Bakhwas बात hain खास थोर बराबर smaglikta ke करने के लिए या पे</v>
      </c>
      <c r="C93" s="1" t="s">
        <v>19</v>
      </c>
      <c r="D93" s="1" t="s">
        <v>5</v>
      </c>
    </row>
    <row r="94" spans="1:4" ht="13.2" x14ac:dyDescent="0.25">
      <c r="A94" s="1" t="s">
        <v>100</v>
      </c>
      <c r="B94" t="str">
        <f ca="1">IFERROR(__xludf.DUMMYFUNCTION("GOOGLETRANSLATE(B94,""en"",""hi"")"),"भाई libreals से क्या masla hai ..atankwadiyoon की सूची mein nathuraam का नाम
क्यु नही liya..HYPOCRISY की भी सीमा होती hai")</f>
        <v>भाई libreals से क्या masla hai ..atankwadiyoon की सूची mein nathuraam का नाम
क्यु नही liya..HYPOCRISY की भी सीमा होती hai</v>
      </c>
      <c r="C94" s="1" t="s">
        <v>19</v>
      </c>
      <c r="D94" s="1" t="s">
        <v>5</v>
      </c>
    </row>
    <row r="95" spans="1:4" ht="13.2" x14ac:dyDescent="0.25">
      <c r="A95" s="1" t="s">
        <v>101</v>
      </c>
      <c r="B95" t="str">
        <f ca="1">IFERROR(__xludf.DUMMYFUNCTION("GOOGLETRANSLATE(B95,""en"",""hi"")"),"साई खा")</f>
        <v>साई खा</v>
      </c>
      <c r="C95" s="1" t="s">
        <v>4</v>
      </c>
      <c r="D95" s="1" t="s">
        <v>5</v>
      </c>
    </row>
    <row r="96" spans="1:4" ht="13.2" x14ac:dyDescent="0.25">
      <c r="A96" s="1" t="s">
        <v>102</v>
      </c>
      <c r="B96" t="str">
        <f ca="1">IFERROR(__xludf.DUMMYFUNCTION("GOOGLETRANSLATE(B96,""en"",""hi"")"),"भारत का nvyuvk आईएसआई 498me brbad हो RHA hai")</f>
        <v>भारत का nvyuvk आईएसआई 498me brbad हो RHA hai</v>
      </c>
      <c r="C96" s="1" t="s">
        <v>19</v>
      </c>
      <c r="D96" s="1" t="s">
        <v>5</v>
      </c>
    </row>
    <row r="97" spans="1:4" ht="13.2" x14ac:dyDescent="0.25">
      <c r="A97" s="1" t="s">
        <v>103</v>
      </c>
      <c r="B97" t="str">
        <f ca="1">IFERROR(__xludf.DUMMYFUNCTION("GOOGLETRANSLATE(B97,""en"",""hi"")"),"भाई apka समीक्षा dekhne ke baad मैने Faminest ke Sabse बड़े kathit ठेकेदार
Lallantop ka समीक्षा देखा कसम से ऐसा लगा की हाथी ko पर देख कर कुत्ते bhaok
रहे है")</f>
        <v>भाई apka समीक्षा dekhne ke baad मैने Faminest ke Sabse बड़े kathit ठेकेदार
Lallantop ka समीक्षा देखा कसम से ऐसा लगा की हाथी ko पर देख कर कुत्ते bhaok
रहे है</v>
      </c>
      <c r="C97" s="1" t="s">
        <v>19</v>
      </c>
      <c r="D97" s="1" t="s">
        <v>5</v>
      </c>
    </row>
    <row r="98" spans="1:4" ht="13.2" x14ac:dyDescent="0.25">
      <c r="A98" s="1" t="s">
        <v>104</v>
      </c>
      <c r="B98" t="str">
        <f ca="1">IFERROR(__xludf.DUMMYFUNCTION("GOOGLETRANSLATE(B98,""en"",""hi"")"),"भाई तू Samil hoja आरएसएस माई फिर भाजपा माई .. ओह sry dono ek hi hai")</f>
        <v>भाई तू Samil hoja आरएसएस माई फिर भाजपा माई .. ओह sry dono ek hi hai</v>
      </c>
      <c r="C98" s="1" t="s">
        <v>19</v>
      </c>
      <c r="D98" s="1" t="s">
        <v>5</v>
      </c>
    </row>
    <row r="99" spans="1:4" ht="13.2" x14ac:dyDescent="0.25">
      <c r="A99" s="1" t="s">
        <v>105</v>
      </c>
      <c r="B99" t="str">
        <f ca="1">IFERROR(__xludf.DUMMYFUNCTION("GOOGLETRANSLATE(B99,""en"",""hi"")"),"मुजरिम tum नही मुजरिम हमारा savidhaan hai हमारे देश का sistem hai")</f>
        <v>मुजरिम tum नही मुजरिम हमारा savidhaan hai हमारे देश का sistem hai</v>
      </c>
      <c r="C99" s="1" t="s">
        <v>19</v>
      </c>
      <c r="D99" s="1" t="s">
        <v>5</v>
      </c>
    </row>
    <row r="100" spans="1:4" ht="13.2" x14ac:dyDescent="0.25">
      <c r="A100" s="1" t="s">
        <v>106</v>
      </c>
      <c r="B100" t="str">
        <f ca="1">IFERROR(__xludf.DUMMYFUNCTION("GOOGLETRANSLATE(B100,""en"",""hi"")"),"क्या बाँदा hai तु")</f>
        <v>क्या बाँदा hai तु</v>
      </c>
      <c r="C100" s="1" t="s">
        <v>4</v>
      </c>
      <c r="D100" s="1" t="s">
        <v>5</v>
      </c>
    </row>
    <row r="101" spans="1:4" ht="13.2" x14ac:dyDescent="0.25">
      <c r="A101" s="1" t="s">
        <v>107</v>
      </c>
      <c r="B101" t="str">
        <f ca="1">IFERROR(__xludf.DUMMYFUNCTION("GOOGLETRANSLATE(B101,""en"",""hi"")"),"@PUSHKAR Dhakar Dhakar भाग्यशाली Galti तुम्हारी नही hai क्यों ke tum padhelikhe
Andh हो भक्त")</f>
        <v>@PUSHKAR Dhakar Dhakar भाग्यशाली Galti तुम्हारी नही hai क्यों ke tum padhelikhe
Andh हो भक्त</v>
      </c>
      <c r="C101" s="1" t="s">
        <v>19</v>
      </c>
      <c r="D101" s="1" t="s">
        <v>5</v>
      </c>
    </row>
    <row r="102" spans="1:4" ht="13.2" x14ac:dyDescent="0.25">
      <c r="A102" s="1" t="s">
        <v>108</v>
      </c>
      <c r="B102" t="str">
        <f ca="1">IFERROR(__xludf.DUMMYFUNCTION("GOOGLETRANSLATE(B102,""en"",""hi"")"),"साही वह भाई
Bhot मुश्किल")</f>
        <v>साही वह भाई
Bhot मुश्किल</v>
      </c>
      <c r="C102" s="1" t="s">
        <v>4</v>
      </c>
      <c r="D102" s="1" t="s">
        <v>5</v>
      </c>
    </row>
    <row r="103" spans="1:4" ht="13.2" x14ac:dyDescent="0.25">
      <c r="A103" s="1" t="s">
        <v>109</v>
      </c>
      <c r="B103" t="str">
        <f ca="1">IFERROR(__xludf.DUMMYFUNCTION("GOOGLETRANSLATE(B103,""en"",""hi"")"),"Agr तुझे कबीर सिंह का संदेश smjh नही आया ..... तो जोकर khaa से smjh आ
gayi ...... डॉक्टर मीटर भी HN .... isse Jaada bkchodi krte h hm😂")</f>
        <v>Agr तुझे कबीर सिंह का संदेश smjh नही आया ..... तो जोकर khaa से smjh आ
gayi ...... डॉक्टर मीटर भी HN .... isse Jaada bkchodi krte h hm😂</v>
      </c>
      <c r="C103" s="1" t="s">
        <v>19</v>
      </c>
      <c r="D103" s="1" t="s">
        <v>5</v>
      </c>
    </row>
    <row r="104" spans="1:4" ht="13.2" x14ac:dyDescent="0.25">
      <c r="A104" s="1" t="s">
        <v>110</v>
      </c>
      <c r="B104" t="str">
        <f ca="1">IFERROR(__xludf.DUMMYFUNCTION("GOOGLETRANSLATE(B104,""en"",""hi"")"),"@Eminem Vevo ठेठ भारतीय मानसिकता, जब कुछ bolne ko नही हैं तो Gaali
galoch, तू ज़हर khaa le Saale धरती ke भोज anpadh gawar माँ बाप की anpadh
कम वर्ग aulaad gawar !! Bhak हारे")</f>
        <v>@Eminem Vevo ठेठ भारतीय मानसिकता, जब कुछ bolne ko नही हैं तो Gaali
galoch, तू ज़हर khaa le Saale धरती ke भोज anpadh gawar माँ बाप की anpadh
कम वर्ग aulaad gawar !! Bhak हारे</v>
      </c>
      <c r="C104" s="1" t="s">
        <v>8</v>
      </c>
      <c r="D104" s="1" t="s">
        <v>5</v>
      </c>
    </row>
    <row r="105" spans="1:4" ht="13.2" x14ac:dyDescent="0.25">
      <c r="A105" s="1" t="s">
        <v>111</v>
      </c>
      <c r="B105" t="str">
        <f ca="1">IFERROR(__xludf.DUMMYFUNCTION("GOOGLETRANSLATE(B105,""en"",""hi"")"),"&lt;Https://youtu.be/Etb1qmvEhBQ&gt; हेक्टेयर aap iss महन स्त्री ke समीक्षा की बात kr
रहे Galti से Iska समीक्षा पर देख लिया अभी TK खोज एवं बचाव दर्द kr राहा hai mera🤣🤣🤣🤣")</f>
        <v>&lt;Https://youtu.be/Etb1qmvEhBQ&gt; हेक्टेयर aap iss महन स्त्री ke समीक्षा की बात kr
रहे Galti से Iska समीक्षा पर देख लिया अभी TK खोज एवं बचाव दर्द kr राहा hai mera🤣🤣🤣🤣</v>
      </c>
      <c r="C105" s="1" t="s">
        <v>19</v>
      </c>
      <c r="D105" s="1" t="s">
        <v>5</v>
      </c>
    </row>
    <row r="106" spans="1:4" ht="13.2" x14ac:dyDescent="0.25">
      <c r="A106" s="1" t="s">
        <v>112</v>
      </c>
      <c r="B106" t="str">
        <f ca="1">IFERROR(__xludf.DUMMYFUNCTION("GOOGLETRANSLATE(B106,""en"",""hi"")"),"@Prabhat कुमार चल आजा फिर। 45 वें लेन, 3 मुख्य, अंधेरी, Nayi दिल्ली। अपना
बाप ke aulaad ज तो आजा।")</f>
        <v>@Prabhat कुमार चल आजा फिर। 45 वें लेन, 3 मुख्य, अंधेरी, Nayi दिल्ली। अपना
बाप ke aulaad ज तो आजा।</v>
      </c>
      <c r="C106" s="1" t="s">
        <v>8</v>
      </c>
      <c r="D106" s="1" t="s">
        <v>15</v>
      </c>
    </row>
    <row r="107" spans="1:4" ht="13.2" x14ac:dyDescent="0.25">
      <c r="A107" s="1" t="s">
        <v>113</v>
      </c>
      <c r="B107" t="str">
        <f ca="1">IFERROR(__xludf.DUMMYFUNCTION("GOOGLETRANSLATE(B107,""en"",""hi"")"),"Ranu di जियो")</f>
        <v>Ranu di जियो</v>
      </c>
      <c r="C107" s="1" t="s">
        <v>4</v>
      </c>
      <c r="D107" s="1" t="s">
        <v>5</v>
      </c>
    </row>
    <row r="108" spans="1:4" ht="13.2" x14ac:dyDescent="0.25">
      <c r="A108" s="1" t="s">
        <v>114</v>
      </c>
      <c r="B108" t="str">
        <f ca="1">IFERROR(__xludf.DUMMYFUNCTION("GOOGLETRANSLATE(B108,""en"",""hi"")"),"..swetabh भाई का प्रस्तुति के मस्तूल lgta ज तरीका Yai 😂")</f>
        <v>..swetabh भाई का प्रस्तुति के मस्तूल lgta ज तरीका Yai 😂</v>
      </c>
      <c r="C108" s="1" t="s">
        <v>4</v>
      </c>
      <c r="D108" s="1" t="s">
        <v>5</v>
      </c>
    </row>
    <row r="109" spans="1:4" ht="13.2" x14ac:dyDescent="0.25">
      <c r="A109" s="1" t="s">
        <v>115</v>
      </c>
      <c r="B109" t="str">
        <f ca="1">IFERROR(__xludf.DUMMYFUNCTION("GOOGLETRANSLATE(B109,""en"",""hi"")"),"यूएसएस फिल्म मुझे pasand क्या आया apko @Manish goplani?")</f>
        <v>यूएसएस फिल्म मुझे pasand क्या आया apko @Manish goplani?</v>
      </c>
      <c r="C109" s="1" t="s">
        <v>4</v>
      </c>
      <c r="D109" s="1" t="s">
        <v>5</v>
      </c>
    </row>
    <row r="110" spans="1:4" ht="13.2" x14ac:dyDescent="0.25">
      <c r="A110" s="1" t="s">
        <v>116</v>
      </c>
      <c r="B110" t="str">
        <f ca="1">IFERROR(__xludf.DUMMYFUNCTION("GOOGLETRANSLATE(B110,""en"",""hi"")"),"फिल्म देखा nhi बराबर .. चलिए कुछ sikhne ko milega को")</f>
        <v>फिल्म देखा nhi बराबर .. चलिए कुछ sikhne ko milega को</v>
      </c>
      <c r="C110" s="1" t="s">
        <v>4</v>
      </c>
      <c r="D110" s="1" t="s">
        <v>5</v>
      </c>
    </row>
    <row r="111" spans="1:4" ht="13.2" x14ac:dyDescent="0.25">
      <c r="A111" s="1" t="s">
        <v>117</v>
      </c>
      <c r="B111" t="str">
        <f ca="1">IFERROR(__xludf.DUMMYFUNCTION("GOOGLETRANSLATE(B111,""en"",""hi"")"),"Shewtaab भाई
फिल्म पर जोकर 🃏 plssss समीक्षा")</f>
        <v>Shewtaab भाई
फिल्म पर जोकर 🃏 plssss समीक्षा</v>
      </c>
      <c r="C111" s="1" t="s">
        <v>4</v>
      </c>
      <c r="D111" s="1" t="s">
        <v>5</v>
      </c>
    </row>
    <row r="112" spans="1:4" ht="13.2" x14ac:dyDescent="0.25">
      <c r="A112" s="1" t="s">
        <v>118</v>
      </c>
      <c r="B112" t="str">
        <f ca="1">IFERROR(__xludf.DUMMYFUNCTION("GOOGLETRANSLATE(B112,""en"",""hi"")"),"@ Mr.Jonswat हाँ साही Kaha समलैंगिक hain लेकिन शीर्ष jo tum jaiso ki सीमा बराबर बॉट
martey hain। अब शीर्ष या बॉट का अर्थ है चटाई puchiyo ganwaar। भारत tmhare देश से
bahut Aagey hai Samjhe, याद rakhna।")</f>
        <v>@ Mr.Jonswat हाँ साही Kaha समलैंगिक hain लेकिन शीर्ष jo tum jaiso ki सीमा बराबर बॉट
martey hain। अब शीर्ष या बॉट का अर्थ है चटाई puchiyo ganwaar। भारत tmhare देश से
bahut Aagey hai Samjhe, याद rakhna।</v>
      </c>
      <c r="C112" s="1" t="s">
        <v>19</v>
      </c>
      <c r="D112" s="1" t="s">
        <v>5</v>
      </c>
    </row>
    <row r="113" spans="1:4" ht="13.2" x14ac:dyDescent="0.25">
      <c r="A113" s="1" t="s">
        <v>119</v>
      </c>
      <c r="B113" t="str">
        <f ca="1">IFERROR(__xludf.DUMMYFUNCTION("GOOGLETRANSLATE(B113,""en"",""hi"")"),"कबीर रों फिल्म 6/10 hai")</f>
        <v>कबीर रों फिल्म 6/10 hai</v>
      </c>
      <c r="C113" s="1" t="s">
        <v>4</v>
      </c>
      <c r="D113" s="1" t="s">
        <v>5</v>
      </c>
    </row>
    <row r="114" spans="1:4" ht="13.2" x14ac:dyDescent="0.25">
      <c r="A114" s="1" t="s">
        <v>120</v>
      </c>
      <c r="B114" t="str">
        <f ca="1">IFERROR(__xludf.DUMMYFUNCTION("GOOGLETRANSLATE(B114,""en"",""hi"")"),"Swara jo करती hai।
वाही wo हर लड़की से karwana चाहती hai .... उंगली karne वाली ko सच्चा Payar
कहां से अच्छा lagega।")</f>
        <v>Swara jo करती hai।
वाही wo हर लड़की से karwana चाहती hai .... उंगली karne वाली ko सच्चा Payar
कहां से अच्छा lagega।</v>
      </c>
      <c r="C114" s="1" t="s">
        <v>19</v>
      </c>
      <c r="D114" s="1" t="s">
        <v>5</v>
      </c>
    </row>
    <row r="115" spans="1:4" ht="13.2" x14ac:dyDescent="0.25">
      <c r="A115" s="1" t="s">
        <v>121</v>
      </c>
      <c r="B115" t="str">
        <f ca="1">IFERROR(__xludf.DUMMYFUNCTION("GOOGLETRANSLATE(B115,""en"",""hi"")"),"** कबीर सिंह फिल्म bilkul भी ** ** व्यावहारिक जीवन hai nhi संबंधित se **")</f>
        <v>** कबीर सिंह फिल्म bilkul भी ** ** व्यावहारिक जीवन hai nhi संबंधित se **</v>
      </c>
      <c r="C115" s="1" t="s">
        <v>4</v>
      </c>
      <c r="D115" s="1" t="s">
        <v>5</v>
      </c>
    </row>
    <row r="116" spans="1:4" ht="13.2" x14ac:dyDescent="0.25">
      <c r="A116" s="1" t="s">
        <v>122</v>
      </c>
      <c r="B116" t="str">
        <f ca="1">IFERROR(__xludf.DUMMYFUNCTION("GOOGLETRANSLATE(B116,""en"",""hi"")"),"@Nareshkumar Ravanaboina तेरी मा का bhosda")</f>
        <v>@Nareshkumar Ravanaboina तेरी मा का bhosda</v>
      </c>
      <c r="C116" s="1" t="s">
        <v>8</v>
      </c>
      <c r="D116" s="1" t="s">
        <v>15</v>
      </c>
    </row>
    <row r="117" spans="1:4" ht="13.2" x14ac:dyDescent="0.25">
      <c r="A117" s="1" t="s">
        <v>123</v>
      </c>
      <c r="B117" t="str">
        <f ca="1">IFERROR(__xludf.DUMMYFUNCTION("GOOGLETRANSLATE(B117,""en"",""hi"")"),"भाई अजनबी बातें पूरी समीक्षा कर कर Ka plz")</f>
        <v>भाई अजनबी बातें पूरी समीक्षा कर कर Ka plz</v>
      </c>
      <c r="C117" s="1" t="s">
        <v>4</v>
      </c>
      <c r="D117" s="1" t="s">
        <v>5</v>
      </c>
    </row>
    <row r="118" spans="1:4" ht="13.2" x14ac:dyDescent="0.25">
      <c r="A118" s="1" t="s">
        <v>124</v>
      </c>
      <c r="B118" t="str">
        <f ca="1">IFERROR(__xludf.DUMMYFUNCTION("GOOGLETRANSLATE(B118,""en"",""hi"")"),"वासना कहानियों आदि यौन फिल्म नही dekhta या iski jagah अश्लील dekhta hu लो
कार्लो न्यायाधीश 😑")</f>
        <v>वासना कहानियों आदि यौन फिल्म नही dekhta या iski jagah अश्लील dekhta hu लो
कार्लो न्यायाधीश 😑</v>
      </c>
      <c r="C118" s="1" t="s">
        <v>4</v>
      </c>
      <c r="D118" s="1" t="s">
        <v>5</v>
      </c>
    </row>
    <row r="119" spans="1:4" ht="13.2" x14ac:dyDescent="0.25">
      <c r="A119" s="1" t="s">
        <v>125</v>
      </c>
      <c r="B119" t="str">
        <f ca="1">IFERROR(__xludf.DUMMYFUNCTION("GOOGLETRANSLATE(B119,""en"",""hi"")"),"उसके kisi ke apni जीवन hae")</f>
        <v>उसके kisi ke apni जीवन hae</v>
      </c>
      <c r="C119" s="1" t="s">
        <v>4</v>
      </c>
      <c r="D119" s="1" t="s">
        <v>5</v>
      </c>
    </row>
    <row r="120" spans="1:4" ht="13.2" x14ac:dyDescent="0.25">
      <c r="A120" s="1" t="s">
        <v>126</v>
      </c>
      <c r="B120" t="str">
        <f ca="1">IFERROR(__xludf.DUMMYFUNCTION("GOOGLETRANSLATE(B120,""en"",""hi"")"),"Khatam मैटलैब khatam 😆😆😆 चाचा ko khatam Hona Mangta ज Apun")</f>
        <v>Khatam मैटलैब khatam 😆😆😆 चाचा ko khatam Hona Mangta ज Apun</v>
      </c>
      <c r="C120" s="1" t="s">
        <v>8</v>
      </c>
      <c r="D120" s="1" t="s">
        <v>5</v>
      </c>
    </row>
    <row r="121" spans="1:4" ht="13.2" x14ac:dyDescent="0.25">
      <c r="A121" s="1" t="s">
        <v>127</v>
      </c>
      <c r="B121" t="str">
        <f ca="1">IFERROR(__xludf.DUMMYFUNCTION("GOOGLETRANSLATE(B121,""en"",""hi"")"),"कबीर सिंह chutiya फिल्म ज")</f>
        <v>कबीर सिंह chutiya फिल्म ज</v>
      </c>
      <c r="C121" s="1" t="s">
        <v>4</v>
      </c>
      <c r="D121" s="1" t="s">
        <v>5</v>
      </c>
    </row>
    <row r="122" spans="1:4" ht="13.2" x14ac:dyDescent="0.25">
      <c r="A122" s="1" t="s">
        <v>128</v>
      </c>
      <c r="B122" t="str">
        <f ca="1">IFERROR(__xludf.DUMMYFUNCTION("GOOGLETRANSLATE(B122,""en"",""hi"")"),"तुझे औरत ne हाय janm दिया वह ना ??")</f>
        <v>तुझे औरत ne हाय janm दिया वह ना ??</v>
      </c>
      <c r="C122" s="1" t="s">
        <v>19</v>
      </c>
      <c r="D122" s="1" t="s">
        <v>15</v>
      </c>
    </row>
    <row r="123" spans="1:4" ht="13.2" x14ac:dyDescent="0.25">
      <c r="A123" s="1" t="s">
        <v>129</v>
      </c>
      <c r="B123" t="str">
        <f ca="1">IFERROR(__xludf.DUMMYFUNCTION("GOOGLETRANSLATE(B123,""en"",""hi"")"),"बंगाली फिल्म Durgeshgorer Guptodhon की फिल्म समीक्षा करना ...
""Guptodhoner Sondhane"" प्रधानमंत्री वीडियो पर उपलब्ध है .... फिल्म समीक्षा Iska करना")</f>
        <v>बंगाली फिल्म Durgeshgorer Guptodhon की फिल्म समीक्षा करना ...
"Guptodhoner Sondhane" प्रधानमंत्री वीडियो पर उपलब्ध है .... फिल्म समीक्षा Iska करना</v>
      </c>
      <c r="C123" s="1" t="s">
        <v>4</v>
      </c>
      <c r="D123" s="1" t="s">
        <v>5</v>
      </c>
    </row>
    <row r="124" spans="1:4" ht="13.2" x14ac:dyDescent="0.25">
      <c r="A124" s="1" t="s">
        <v>130</v>
      </c>
      <c r="B124" t="str">
        <f ca="1">IFERROR(__xludf.DUMMYFUNCTION("GOOGLETRANSLATE(B124,""en"",""hi"")"),"Bohot Accha बोला
Vai .... [#loveyoubro] (http://www.youtube.com/results?search_query=%23loveyoubro)")</f>
        <v>Bohot Accha बोला
Vai .... [#loveyoubro] (http://www.youtube.com/results?search_query=%23loveyoubro)</v>
      </c>
      <c r="C124" s="1" t="s">
        <v>4</v>
      </c>
      <c r="D124" s="1" t="s">
        <v>5</v>
      </c>
    </row>
    <row r="125" spans="1:4" ht="13.2" x14ac:dyDescent="0.25">
      <c r="A125" s="1" t="s">
        <v>131</v>
      </c>
      <c r="B125" t="str">
        <f ca="1">IFERROR(__xludf.DUMMYFUNCTION("GOOGLETRANSLATE(B125,""en"",""hi"")"),"ऐसे हाय hai")</f>
        <v>ऐसे हाय hai</v>
      </c>
      <c r="C125" s="1" t="s">
        <v>4</v>
      </c>
      <c r="D125" s="1" t="s">
        <v>5</v>
      </c>
    </row>
    <row r="126" spans="1:4" ht="13.2" x14ac:dyDescent="0.25">
      <c r="A126" s="1" t="s">
        <v>132</v>
      </c>
      <c r="B126" t="str">
        <f ca="1">IFERROR(__xludf.DUMMYFUNCTION("GOOGLETRANSLATE(B126,""en"",""hi"")"),"ये bhaijaan जो बोल RHA hai साही hai .. सममूल्य ek संदेह hai अगर कोई बॉलीवुड का
ये kbhi ना nhi kahega🤣🤣🤣 तो इसको भूमिका प्रस्ताव किया निर्माता कोई निर्देशक फिर")</f>
        <v>ये bhaijaan जो बोल RHA hai साही hai .. सममूल्य ek संदेह hai अगर कोई बॉलीवुड का
ये kbhi ना nhi kahega🤣🤣🤣 तो इसको भूमिका प्रस्ताव किया निर्माता कोई निर्देशक फिर</v>
      </c>
      <c r="C126" s="1" t="s">
        <v>4</v>
      </c>
      <c r="D126" s="1" t="s">
        <v>5</v>
      </c>
    </row>
    <row r="127" spans="1:4" ht="13.2" x14ac:dyDescent="0.25">
      <c r="A127" s="1" t="s">
        <v>133</v>
      </c>
      <c r="B127" t="str">
        <f ca="1">IFERROR(__xludf.DUMMYFUNCTION("GOOGLETRANSLATE(B127,""en"",""hi"")"),"बहन चोद ranu मोंदोल")</f>
        <v>बहन चोद ranu मोंदोल</v>
      </c>
      <c r="C127" s="1" t="s">
        <v>8</v>
      </c>
      <c r="D127" s="1" t="s">
        <v>15</v>
      </c>
    </row>
    <row r="128" spans="1:4" ht="13.2" x14ac:dyDescent="0.25">
      <c r="A128" s="1" t="s">
        <v>134</v>
      </c>
      <c r="B128" t="str">
        <f ca="1">IFERROR(__xludf.DUMMYFUNCTION("GOOGLETRANSLATE(B128,""en"",""hi"")"),"@Rewati रमन कुमार सामान्य फिल्म समीक्षा भी यद्यपि karr sakta")</f>
        <v>@Rewati रमन कुमार सामान्य फिल्म समीक्षा भी यद्यपि karr sakta</v>
      </c>
      <c r="C128" s="1" t="s">
        <v>4</v>
      </c>
      <c r="D128" s="1" t="s">
        <v>5</v>
      </c>
    </row>
    <row r="129" spans="1:4" ht="13.2" x14ac:dyDescent="0.25">
      <c r="A129" s="1" t="s">
        <v>135</v>
      </c>
      <c r="B129" t="str">
        <f ca="1">IFERROR(__xludf.DUMMYFUNCTION("GOOGLETRANSLATE(B129,""en"",""hi"")"),"@Ali खान मुझे TOH उत्तर डेडो")</f>
        <v>@Ali खान मुझे TOH उत्तर डेडो</v>
      </c>
      <c r="C129" s="1" t="s">
        <v>4</v>
      </c>
      <c r="D129" s="1" t="s">
        <v>5</v>
      </c>
    </row>
    <row r="130" spans="1:4" ht="13.2" x14ac:dyDescent="0.25">
      <c r="A130" s="1" t="s">
        <v>136</v>
      </c>
      <c r="B130" t="str">
        <f ca="1">IFERROR(__xludf.DUMMYFUNCTION("GOOGLETRANSLATE(B130,""en"",""hi"")"),"** विषाक्त संबंध ** तो नाना पाटेकर की फिल्म देखो dekhna hai ** अग्नि
साक्षी **")</f>
        <v>** विषाक्त संबंध ** तो नाना पाटेकर की फिल्म देखो dekhna hai ** अग्नि
साक्षी **</v>
      </c>
      <c r="C130" s="1" t="s">
        <v>4</v>
      </c>
      <c r="D130" s="1" t="s">
        <v>5</v>
      </c>
    </row>
    <row r="131" spans="1:4" ht="13.2" x14ac:dyDescent="0.25">
      <c r="A131" s="1" t="s">
        <v>137</v>
      </c>
      <c r="B131" t="str">
        <f ca="1">IFERROR(__xludf.DUMMYFUNCTION("GOOGLETRANSLATE(B131,""en"",""hi"")"),"केसरी
Andhadhun
Bhadhai हो
बटला हाउस")</f>
        <v>केसरी
Andhadhun
Bhadhai हो
बटला हाउस</v>
      </c>
      <c r="C131" s="1" t="s">
        <v>4</v>
      </c>
      <c r="D131" s="1" t="s">
        <v>5</v>
      </c>
    </row>
    <row r="132" spans="1:4" ht="13.2" x14ac:dyDescent="0.25">
      <c r="A132" s="1" t="s">
        <v>138</v>
      </c>
      <c r="B132" t="str">
        <f ca="1">IFERROR(__xludf.DUMMYFUNCTION("GOOGLETRANSLATE(B132,""en"",""hi"")"),"Lallantop वी BIK गया Kya🤔?")</f>
        <v>Lallantop वी BIK गया Kya🤔?</v>
      </c>
      <c r="C132" s="1" t="s">
        <v>4</v>
      </c>
      <c r="D132" s="1" t="s">
        <v>5</v>
      </c>
    </row>
    <row r="133" spans="1:4" ht="13.2" x14ac:dyDescent="0.25">
      <c r="A133" s="1" t="s">
        <v>139</v>
      </c>
      <c r="B133" t="str">
        <f ca="1">IFERROR(__xludf.DUMMYFUNCTION("GOOGLETRANSLATE(B133,""en"",""hi"")"),"Bhak madarchod")</f>
        <v>Bhak madarchod</v>
      </c>
      <c r="C133" s="1" t="s">
        <v>8</v>
      </c>
      <c r="D133" s="1" t="s">
        <v>15</v>
      </c>
    </row>
    <row r="134" spans="1:4" ht="13.2" x14ac:dyDescent="0.25">
      <c r="A134" s="1" t="s">
        <v>140</v>
      </c>
      <c r="B134" t="str">
        <f ca="1">IFERROR(__xludf.DUMMYFUNCTION("GOOGLETRANSLATE(B134,""en"",""hi"")"),"येन नारीवादी ko ek लाइन मे खड़ा करके गोली marney chahiye ...")</f>
        <v>येन नारीवादी ko ek लाइन मे खड़ा करके गोली marney chahiye ...</v>
      </c>
      <c r="C134" s="1" t="s">
        <v>8</v>
      </c>
      <c r="D134" s="1" t="s">
        <v>15</v>
      </c>
    </row>
    <row r="135" spans="1:4" ht="13.2" x14ac:dyDescent="0.25">
      <c r="A135" s="1" t="s">
        <v>141</v>
      </c>
      <c r="B135" t="str">
        <f ca="1">IFERROR(__xludf.DUMMYFUNCTION("GOOGLETRANSLATE(B135,""en"",""hi"")"),"nikal lawdi")</f>
        <v>nikal lawdi</v>
      </c>
      <c r="C135" s="1" t="s">
        <v>8</v>
      </c>
      <c r="D135" s="1" t="s">
        <v>5</v>
      </c>
    </row>
    <row r="136" spans="1:4" ht="13.2" x14ac:dyDescent="0.25">
      <c r="A136" s="1" t="s">
        <v>142</v>
      </c>
      <c r="B136" t="str">
        <f ca="1">IFERROR(__xludf.DUMMYFUNCTION("GOOGLETRANSLATE(B136,""en"",""hi"")"),"पाखंड की भी सीमा तोड़ di librandus ne या नारीवादी ne")</f>
        <v>पाखंड की भी सीमा तोड़ di librandus ne या नारीवादी ne</v>
      </c>
      <c r="C136" s="1" t="s">
        <v>19</v>
      </c>
      <c r="D136" s="1" t="s">
        <v>5</v>
      </c>
    </row>
    <row r="137" spans="1:4" ht="13.2" x14ac:dyDescent="0.25">
      <c r="A137" s="1" t="s">
        <v>143</v>
      </c>
      <c r="B137" t="str">
        <f ca="1">IFERROR(__xludf.DUMMYFUNCTION("GOOGLETRANSLATE(B137,""en"",""hi"")"),"जहाँ हर रोज बलात्कार करने वाले बैठे हो, जो कि जिस्म के भूखे है, क्या मेरे ऐसे देश
मे भी समलैंगिक लोग हो सकते हैं, अजब गजब कथा सुनने में आता है, दिमाग भ्रमित
हो जाता है🤔🤔🤔")</f>
        <v>जहाँ हर रोज बलात्कार करने वाले बैठे हो, जो कि जिस्म के भूखे है, क्या मेरे ऐसे देश
मे भी समलैंगिक लोग हो सकते हैं, अजब गजब कथा सुनने में आता है, दिमाग भ्रमित
हो जाता है🤔🤔🤔</v>
      </c>
      <c r="C137" s="1" t="s">
        <v>19</v>
      </c>
      <c r="D137" s="1" t="s">
        <v>5</v>
      </c>
    </row>
    <row r="138" spans="1:4" ht="13.2" x14ac:dyDescent="0.25">
      <c r="A138" s="1" t="s">
        <v>144</v>
      </c>
      <c r="B138" t="str">
        <f ca="1">IFERROR(__xludf.DUMMYFUNCTION("GOOGLETRANSLATE(B138,""en"",""hi"")"),"Kisi ne टिप्पणी था उदारवादी aur नारीवादी आया मीटर Kaha था फिल्म समीक्षा dekhne
क्या ज kisa ज Sunne nhi .... 😒")</f>
        <v>Kisi ne टिप्पणी था उदारवादी aur नारीवादी आया मीटर Kaha था फिल्म समीक्षा dekhne
क्या ज kisa ज Sunne nhi .... 😒</v>
      </c>
      <c r="C138" s="1" t="s">
        <v>4</v>
      </c>
      <c r="D138" s="1" t="s">
        <v>5</v>
      </c>
    </row>
    <row r="139" spans="1:4" ht="13.2" x14ac:dyDescent="0.25">
      <c r="A139" s="1" t="s">
        <v>145</v>
      </c>
      <c r="B139" t="str">
        <f ca="1">IFERROR(__xludf.DUMMYFUNCTION("GOOGLETRANSLATE(B139,""en"",""hi"")"),"खाजदीप और रण्डी अंदाती राय दोनों की मां चुदेगी याद रखना कितनी बार इनके गाल पीट
दिए पर बेशर्म है। लंद जीतेगी विचार से तो पाक की रखैल है भोसडीके")</f>
        <v>खाजदीप और रण्डी अंदाती राय दोनों की मां चुदेगी याद रखना कितनी बार इनके गाल पीट
दिए पर बेशर्म है। लंद जीतेगी विचार से तो पाक की रखैल है भोसडीके</v>
      </c>
      <c r="C139" s="1" t="s">
        <v>8</v>
      </c>
      <c r="D139" s="1" t="s">
        <v>15</v>
      </c>
    </row>
    <row r="140" spans="1:4" ht="13.2" x14ac:dyDescent="0.25">
      <c r="A140" s="1" t="s">
        <v>146</v>
      </c>
      <c r="B140" t="str">
        <f ca="1">IFERROR(__xludf.DUMMYFUNCTION("GOOGLETRANSLATE(B140,""en"",""hi"")"),"Gaaandu भारतीय मूर्ख अशिक्षित।")</f>
        <v>Gaaandu भारतीय मूर्ख अशिक्षित।</v>
      </c>
      <c r="C140" s="1" t="s">
        <v>8</v>
      </c>
      <c r="D140" s="1" t="s">
        <v>5</v>
      </c>
    </row>
    <row r="141" spans="1:4" ht="13.2" x14ac:dyDescent="0.25">
      <c r="A141" s="1" t="s">
        <v>147</v>
      </c>
      <c r="B141" t="str">
        <f ca="1">IFERROR(__xludf.DUMMYFUNCTION("GOOGLETRANSLATE(B141,""en"",""hi"")"),"भाई ISSI tarah लगे रहो मैं तुम्हें समर्थित")</f>
        <v>भाई ISSI tarah लगे रहो मैं तुम्हें समर्थित</v>
      </c>
      <c r="C141" s="1" t="s">
        <v>4</v>
      </c>
      <c r="D141" s="1" t="s">
        <v>5</v>
      </c>
    </row>
    <row r="142" spans="1:4" ht="13.2" x14ac:dyDescent="0.25">
      <c r="A142" s="1" t="s">
        <v>148</v>
      </c>
      <c r="B142" t="str">
        <f ca="1">IFERROR(__xludf.DUMMYFUNCTION("GOOGLETRANSLATE(B142,""en"",""hi"")"),"भाई akdam साही Kaha ✌😂")</f>
        <v>भाई akdam साही Kaha ✌😂</v>
      </c>
      <c r="C142" s="1" t="s">
        <v>4</v>
      </c>
      <c r="D142" s="1" t="s">
        <v>5</v>
      </c>
    </row>
    <row r="143" spans="1:4" ht="13.2" x14ac:dyDescent="0.25">
      <c r="A143" s="1" t="s">
        <v>149</v>
      </c>
      <c r="B143" t="str">
        <f ca="1">IFERROR(__xludf.DUMMYFUNCTION("GOOGLETRANSLATE(B143,""en"",""hi"")"),"क्या यार सर apne bohot खरब किया
स्पॉइलर क्यु डी दिया yaaar😡😡😡😡😡😡😡😡😡😡😡😡😡😡😡😡😡😡😡😭😭😭😭😭😭😭😭😭😭😭😭😭😭😭😭😭😭😭")</f>
        <v>क्या यार सर apne bohot खरब किया
स्पॉइलर क्यु डी दिया yaaar😡😡😡😡😡😡😡😡😡😡😡😡😡😡😡😡😡😡😡😭😭😭😭😭😭😭😭😭😭😭😭😭😭😭😭😭😭😭</v>
      </c>
      <c r="C143" s="1" t="s">
        <v>4</v>
      </c>
      <c r="D143" s="1" t="s">
        <v>5</v>
      </c>
    </row>
    <row r="144" spans="1:4" ht="13.2" x14ac:dyDescent="0.25">
      <c r="A144" s="1" t="s">
        <v>150</v>
      </c>
      <c r="B144" t="str">
        <f ca="1">IFERROR(__xludf.DUMMYFUNCTION("GOOGLETRANSLATE(B144,""en"",""hi"")"),"बीना नारीवादी aur उदार कहे कोई समीक्षा de sakta है क्या? धिक् हे?")</f>
        <v>बीना नारीवादी aur उदार कहे कोई समीक्षा de sakta है क्या? धिक् हे?</v>
      </c>
      <c r="C144" s="1" t="s">
        <v>19</v>
      </c>
      <c r="D144" s="1" t="s">
        <v>5</v>
      </c>
    </row>
    <row r="145" spans="1:4" ht="13.2" x14ac:dyDescent="0.25">
      <c r="A145" s="1" t="s">
        <v>151</v>
      </c>
      <c r="B145" t="str">
        <f ca="1">IFERROR(__xludf.DUMMYFUNCTION("GOOGLETRANSLATE(B145,""en"",""hi"")"),"जय श्री राम प्रतीक bhaii .. 🙏")</f>
        <v>जय श्री राम प्रतीक bhaii .. 🙏</v>
      </c>
      <c r="C145" s="1" t="s">
        <v>4</v>
      </c>
      <c r="D145" s="1" t="s">
        <v>5</v>
      </c>
    </row>
    <row r="146" spans="1:4" ht="13.2" x14ac:dyDescent="0.25">
      <c r="A146" s="1" t="s">
        <v>152</v>
      </c>
      <c r="B146" t="str">
        <f ca="1">IFERROR(__xludf.DUMMYFUNCTION("GOOGLETRANSLATE(B146,""en"",""hi"")"),"chalta को फिल्म hai hai .... Lekin kisi वर्ग mein jaa कर तु bolna की सफेद
पोशाक वाली बंदी जिसका नाम मुझे नही pataa wo मेरी बंडी hai ... ये bilkul v
यथार्थवादी नही था ....")</f>
        <v>chalta को फिल्म hai hai .... Lekin kisi वर्ग mein jaa कर तु bolna की सफेद
पोशाक वाली बंदी जिसका नाम मुझे नही pataa wo मेरी बंडी hai ... ये bilkul v
यथार्थवादी नही था ....</v>
      </c>
      <c r="C146" s="1" t="s">
        <v>19</v>
      </c>
      <c r="D146" s="1" t="s">
        <v>5</v>
      </c>
    </row>
    <row r="147" spans="1:4" ht="13.2" x14ac:dyDescent="0.25">
      <c r="A147" s="1" t="s">
        <v>153</v>
      </c>
      <c r="B147" t="str">
        <f ca="1">IFERROR(__xludf.DUMMYFUNCTION("GOOGLETRANSLATE(B147,""en"",""hi"")"),"@Sadanand कांबले भाई मुझ्े भी bahut sukun मिलता hai।")</f>
        <v>@Sadanand कांबले भाई मुझ्े भी bahut sukun मिलता hai।</v>
      </c>
      <c r="C147" s="1" t="s">
        <v>4</v>
      </c>
      <c r="D147" s="1" t="s">
        <v>5</v>
      </c>
    </row>
    <row r="148" spans="1:4" ht="13.2" x14ac:dyDescent="0.25">
      <c r="A148" s="1" t="s">
        <v>154</v>
      </c>
      <c r="B148" t="str">
        <f ca="1">IFERROR(__xludf.DUMMYFUNCTION("GOOGLETRANSLATE(B148,""en"",""hi"")"),"पूरी तरह से chudap फिल्म थी kitno की Leli")</f>
        <v>पूरी तरह से chudap फिल्म थी kitno की Leli</v>
      </c>
      <c r="C148" s="1" t="s">
        <v>8</v>
      </c>
      <c r="D148" s="1" t="s">
        <v>15</v>
      </c>
    </row>
    <row r="149" spans="1:4" ht="13.2" x14ac:dyDescent="0.25">
      <c r="A149" s="1" t="s">
        <v>155</v>
      </c>
      <c r="B149" t="str">
        <f ca="1">IFERROR(__xludf.DUMMYFUNCTION("GOOGLETRANSLATE(B149,""en"",""hi"")"),"कुछ Jawab भाई फिर Jawab नही hai करते हैं। ??")</f>
        <v>कुछ Jawab भाई फिर Jawab नही hai करते हैं। ??</v>
      </c>
      <c r="C149" s="1" t="s">
        <v>4</v>
      </c>
      <c r="D149" s="1" t="s">
        <v>5</v>
      </c>
    </row>
    <row r="150" spans="1:4" ht="13.2" x14ac:dyDescent="0.25">
      <c r="A150" s="1" t="s">
        <v>156</v>
      </c>
      <c r="B150" t="str">
        <f ca="1">IFERROR(__xludf.DUMMYFUNCTION("GOOGLETRANSLATE(B150,""en"",""hi"")"),"भगत सिंह leftest नही थे। वामपंथी जान नहीं देता। उसका काम सिर्फ़ आग लगाना है।
Leftestest धारा के उल्टे चलते हैं। विचारों में वे ना मर्द होते हैं ना औरतें।
ये लोग तीसरे लिंग होते हैं। मौका देख कर के पाला बदलते हैं।")</f>
        <v>भगत सिंह leftest नही थे। वामपंथी जान नहीं देता। उसका काम सिर्फ़ आग लगाना है।
Leftestest धारा के उल्टे चलते हैं। विचारों में वे ना मर्द होते हैं ना औरतें।
ये लोग तीसरे लिंग होते हैं। मौका देख कर के पाला बदलते हैं।</v>
      </c>
      <c r="C150" s="1" t="s">
        <v>19</v>
      </c>
      <c r="D150" s="1" t="s">
        <v>15</v>
      </c>
    </row>
    <row r="151" spans="1:4" ht="13.2" x14ac:dyDescent="0.25">
      <c r="A151" s="1" t="s">
        <v>157</v>
      </c>
      <c r="B151" t="str">
        <f ca="1">IFERROR(__xludf.DUMMYFUNCTION("GOOGLETRANSLATE(B151,""en"",""hi"")"),"प्रतीक भाई आपने bahut हाय achhe tarike se समझाने किया hai सब कुछ है, लेकिन इनको
समस्या iss फिल्म से नही hai inki समस्या iss फिल्म ke होन से hai मारा।")</f>
        <v>प्रतीक भाई आपने bahut हाय achhe tarike se समझाने किया hai सब कुछ है, लेकिन इनको
समस्या iss फिल्म से नही hai inki समस्या iss फिल्म ke होन से hai मारा।</v>
      </c>
      <c r="C151" s="1" t="s">
        <v>4</v>
      </c>
      <c r="D151" s="1" t="s">
        <v>5</v>
      </c>
    </row>
    <row r="152" spans="1:4" ht="13.2" x14ac:dyDescent="0.25">
      <c r="A152" s="1" t="s">
        <v>158</v>
      </c>
      <c r="B152" t="str">
        <f ca="1">IFERROR(__xludf.DUMMYFUNCTION("GOOGLETRANSLATE(B152,""en"",""hi"")"),"Thode Chote वीडियो bnaya करो प्रतीक सर ..")</f>
        <v>Thode Chote वीडियो bnaya करो प्रतीक सर ..</v>
      </c>
      <c r="C152" s="1" t="s">
        <v>4</v>
      </c>
      <c r="D152" s="1" t="s">
        <v>5</v>
      </c>
    </row>
    <row r="153" spans="1:4" ht="13.2" x14ac:dyDescent="0.25">
      <c r="A153" s="1" t="s">
        <v>159</v>
      </c>
      <c r="B153" t="str">
        <f ca="1">IFERROR(__xludf.DUMMYFUNCTION("GOOGLETRANSLATE(B153,""en"",""hi"")"),"Aapse दोस्ती होगी")</f>
        <v>Aapse दोस्ती होगी</v>
      </c>
      <c r="C153" s="1" t="s">
        <v>4</v>
      </c>
      <c r="D153" s="1" t="s">
        <v>5</v>
      </c>
    </row>
    <row r="154" spans="1:4" ht="13.2" x14ac:dyDescent="0.25">
      <c r="A154" s="1" t="s">
        <v>160</v>
      </c>
      <c r="B154" t="str">
        <f ca="1">IFERROR(__xludf.DUMMYFUNCTION("GOOGLETRANSLATE(B154,""en"",""hi"")"),"@Karun दास प्रहार ग्रैंड मस्ती, नया साल मुबारक हो, race3, Veere di शादी, judwaa2
Jese 3 ग्रेड फिल्मों 200 करोड़ से jyada कामदेव sakti hai, फिर ये कबीर को
कुछ भी nhi करने सिंह। Achha हुआ युद्ध फिल्म Aake सराय सब chutiya फिल्में ko
bahut पीछे कर दिया।")</f>
        <v>@Karun दास प्रहार ग्रैंड मस्ती, नया साल मुबारक हो, race3, Veere di शादी, judwaa2
Jese 3 ग्रेड फिल्मों 200 करोड़ से jyada कामदेव sakti hai, फिर ये कबीर को
कुछ भी nhi करने सिंह। Achha हुआ युद्ध फिल्म Aake सराय सब chutiya फिल्में ko
bahut पीछे कर दिया।</v>
      </c>
      <c r="C154" s="1" t="s">
        <v>19</v>
      </c>
      <c r="D154" s="1" t="s">
        <v>5</v>
      </c>
    </row>
    <row r="155" spans="1:4" ht="13.2" x14ac:dyDescent="0.25">
      <c r="A155" s="1" t="s">
        <v>161</v>
      </c>
      <c r="B155" t="str">
        <f ca="1">IFERROR(__xludf.DUMMYFUNCTION("GOOGLETRANSLATE(B155,""en"",""hi"")"),"क्या समीक्षा hai सर मान गए
इक बात जो वास्तविक जीवन से releate करती hai ki अगर लड़का सच्चा प्यार करे लड़की
chood डी kisi aur कश्मीर liye तो लॉग ऑन साही samjhte hai लेकिन Yahi Ulta हो जाए तो
लॉग इन करें aisa galat khetay hai Ladke ko Pucho चटाई अगर लड़का एक"&amp;" ही मंच वेतन galat
hai लड़की क्यु नही aur अगर लड़की साही hai लड़का kaise galat हुआ")</f>
        <v>क्या समीक्षा hai सर मान गए
इक बात जो वास्तविक जीवन से releate करती hai ki अगर लड़का सच्चा प्यार करे लड़की
chood डी kisi aur कश्मीर liye तो लॉग ऑन साही samjhte hai लेकिन Yahi Ulta हो जाए तो
लॉग इन करें aisa galat khetay hai Ladke ko Pucho चटाई अगर लड़का एक ही मंच वेतन galat
hai लड़की क्यु नही aur अगर लड़की साही hai लड़का kaise galat हुआ</v>
      </c>
      <c r="C155" s="1" t="s">
        <v>19</v>
      </c>
      <c r="D155" s="1" t="s">
        <v>5</v>
      </c>
    </row>
    <row r="156" spans="1:4" ht="13.2" x14ac:dyDescent="0.25">
      <c r="A156" s="1" t="s">
        <v>162</v>
      </c>
      <c r="B156" t="str">
        <f ca="1">IFERROR(__xludf.DUMMYFUNCTION("GOOGLETRANSLATE(B156,""en"",""hi"")"),"तो नहीं यार ये भारतीय गांडू सेना हाई, यह नंबर एक गांडू सेना होना चाहिए
इस दुनिया में।")</f>
        <v>तो नहीं यार ये भारतीय गांडू सेना हाई, यह नंबर एक गांडू सेना होना चाहिए
इस दुनिया में।</v>
      </c>
      <c r="C156" s="1" t="s">
        <v>19</v>
      </c>
      <c r="D156" s="1" t="s">
        <v>5</v>
      </c>
    </row>
    <row r="157" spans="1:4" ht="13.2" x14ac:dyDescent="0.25">
      <c r="A157" s="1" t="s">
        <v>163</v>
      </c>
      <c r="B157" t="str">
        <f ca="1">IFERROR(__xludf.DUMMYFUNCTION("GOOGLETRANSLATE(B157,""en"",""hi"")"),"@AH कश्मीर glti तुम्हारी भी nhi h
Janm जाट से हो chamche
या बराबर कांग्रेस की chamchgiri और उधर Pakistanio की chamchgiri कर्णी ज YHA
बस")</f>
        <v>@AH कश्मीर glti तुम्हारी भी nhi h
Janm जाट से हो chamche
या बराबर कांग्रेस की chamchgiri और उधर Pakistanio की chamchgiri कर्णी ज YHA
बस</v>
      </c>
      <c r="C157" s="1" t="s">
        <v>19</v>
      </c>
      <c r="D157" s="1" t="s">
        <v>5</v>
      </c>
    </row>
    <row r="158" spans="1:4" ht="13.2" x14ac:dyDescent="0.25">
      <c r="A158" s="1" t="s">
        <v>164</v>
      </c>
      <c r="B158" t="str">
        <f ca="1">IFERROR(__xludf.DUMMYFUNCTION("GOOGLETRANSLATE(B158,""en"",""hi"")"),"मेरे apke sath hu भाई जी")</f>
        <v>मेरे apke sath hu भाई जी</v>
      </c>
      <c r="C158" s="1" t="s">
        <v>4</v>
      </c>
      <c r="D158" s="1" t="s">
        <v>5</v>
      </c>
    </row>
    <row r="159" spans="1:4" ht="13.2" x14ac:dyDescent="0.25">
      <c r="A159" s="1" t="s">
        <v>165</v>
      </c>
      <c r="B159" t="str">
        <f ca="1">IFERROR(__xludf.DUMMYFUNCTION("GOOGLETRANSLATE(B159,""en"",""hi"")"),"भाई तुम anime देखो uski कहानी देखो")</f>
        <v>भाई तुम anime देखो uski कहानी देखो</v>
      </c>
      <c r="C159" s="1" t="s">
        <v>4</v>
      </c>
      <c r="D159" s="1" t="s">
        <v>5</v>
      </c>
    </row>
    <row r="160" spans="1:4" ht="13.2" x14ac:dyDescent="0.25">
      <c r="A160" s="1" t="s">
        <v>166</v>
      </c>
      <c r="B160" t="str">
        <f ca="1">IFERROR(__xludf.DUMMYFUNCTION("GOOGLETRANSLATE(B160,""en"",""hi"")"),"गुटखा कहा कर बतिया रहे हो का एंकर गुरु?")</f>
        <v>गुटखा कहा कर बतिया रहे हो का एंकर गुरु?</v>
      </c>
      <c r="C160" s="1" t="s">
        <v>19</v>
      </c>
      <c r="D160" s="1" t="s">
        <v>5</v>
      </c>
    </row>
    <row r="161" spans="1:4" ht="13.2" x14ac:dyDescent="0.25">
      <c r="A161" s="1" t="s">
        <v>167</v>
      </c>
      <c r="B161" t="str">
        <f ca="1">IFERROR(__xludf.DUMMYFUNCTION("GOOGLETRANSLATE(B161,""en"",""hi"")"),"@nripen राजबोंगशी किया करोगे")</f>
        <v>@nripen राजबोंगशी किया करोगे</v>
      </c>
      <c r="C161" s="1" t="s">
        <v>4</v>
      </c>
      <c r="D161" s="1" t="s">
        <v>5</v>
      </c>
    </row>
    <row r="162" spans="1:4" ht="13.2" x14ac:dyDescent="0.25">
      <c r="A162" s="1" t="s">
        <v>168</v>
      </c>
      <c r="B162" t="str">
        <f ca="1">IFERROR(__xludf.DUMMYFUNCTION("GOOGLETRANSLATE(B162,""en"",""hi"")"),"टोपी वाला कोटर बाला")</f>
        <v>टोपी वाला कोटर बाला</v>
      </c>
      <c r="C162" s="1" t="s">
        <v>4</v>
      </c>
      <c r="D162" s="1" t="s">
        <v>5</v>
      </c>
    </row>
    <row r="163" spans="1:4" ht="13.2" x14ac:dyDescent="0.25">
      <c r="A163" s="1" t="s">
        <v>169</v>
      </c>
      <c r="B163" t="str">
        <f ca="1">IFERROR(__xludf.DUMMYFUNCTION("GOOGLETRANSLATE(B163,""en"",""hi"")"),"शुरू करने मॅई वह अंतराल पाटा gya ke yae क्या समीक्षा Degi ... feminaze समीक्षा 😂")</f>
        <v>शुरू करने मॅई वह अंतराल पाटा gya ke yae क्या समीक्षा Degi ... feminaze समीक्षा 😂</v>
      </c>
      <c r="C163" s="1" t="s">
        <v>19</v>
      </c>
      <c r="D163" s="1" t="s">
        <v>5</v>
      </c>
    </row>
    <row r="164" spans="1:4" ht="13.2" x14ac:dyDescent="0.25">
      <c r="A164" s="1" t="s">
        <v>170</v>
      </c>
      <c r="B164" t="str">
        <f ca="1">IFERROR(__xludf.DUMMYFUNCTION("GOOGLETRANSLATE(B164,""en"",""hi"")"),"[03:57] (https://www.youtube.com/watch?v=ZzsAuDkXq1M&amp;t=3m57s) तु आदमी को bewakuf
ज साला")</f>
        <v>[03:57] (https://www.youtube.com/watch?v=ZzsAuDkXq1M&amp;t=3m57s) तु आदमी को bewakuf
ज साला</v>
      </c>
      <c r="C164" s="1" t="s">
        <v>8</v>
      </c>
      <c r="D164" s="1" t="s">
        <v>5</v>
      </c>
    </row>
    <row r="165" spans="1:4" ht="13.2" x14ac:dyDescent="0.25">
      <c r="A165" s="1" t="s">
        <v>171</v>
      </c>
      <c r="B165" t="str">
        <f ca="1">IFERROR(__xludf.DUMMYFUNCTION("GOOGLETRANSLATE(B165,""en"",""hi"")"),"ये राजदीप सरदेसाई
भी छुपा हुआ संधी है
लेकिन सौरव थोडे seclar लगते है")</f>
        <v>ये राजदीप सरदेसाई
भी छुपा हुआ संधी है
लेकिन सौरव थोडे seclar लगते है</v>
      </c>
      <c r="C165" s="1" t="s">
        <v>19</v>
      </c>
      <c r="D165" s="1" t="s">
        <v>5</v>
      </c>
    </row>
    <row r="166" spans="1:4" ht="13.2" x14ac:dyDescent="0.25">
      <c r="A166" s="1" t="s">
        <v>172</v>
      </c>
      <c r="B166" t="str">
        <f ca="1">IFERROR(__xludf.DUMMYFUNCTION("GOOGLETRANSLATE(B166,""en"",""hi"")"),"फिल्म मुझे dikhaya वह कॉलेज मुझे बंदी patao aur 5 साल thukai करो ....")</f>
        <v>फिल्म मुझे dikhaya वह कॉलेज मुझे बंदी patao aur 5 साल thukai करो ....</v>
      </c>
      <c r="C166" s="1" t="s">
        <v>4</v>
      </c>
      <c r="D166" s="1" t="s">
        <v>15</v>
      </c>
    </row>
    <row r="167" spans="1:4" ht="13.2" x14ac:dyDescent="0.25">
      <c r="A167" s="1" t="s">
        <v>173</v>
      </c>
      <c r="B167" t="str">
        <f ca="1">IFERROR(__xludf.DUMMYFUNCTION("GOOGLETRANSLATE(B167,""en"",""hi"")"),"Achhi थी भाई")</f>
        <v>Achhi थी भाई</v>
      </c>
      <c r="C167" s="1" t="s">
        <v>4</v>
      </c>
      <c r="D167" s="1" t="s">
        <v>5</v>
      </c>
    </row>
    <row r="168" spans="1:4" ht="13.2" x14ac:dyDescent="0.25">
      <c r="A168" s="1" t="s">
        <v>174</v>
      </c>
      <c r="B168" t="str">
        <f ca="1">IFERROR(__xludf.DUMMYFUNCTION("GOOGLETRANSLATE(B168,""en"",""hi"")"),"@Rishita पांडे: तो तुम ek कुत्ते की Bacchi हो?")</f>
        <v>@Rishita पांडे: तो तुम ek कुत्ते की Bacchi हो?</v>
      </c>
      <c r="C168" s="1" t="s">
        <v>8</v>
      </c>
      <c r="D168" s="1" t="s">
        <v>15</v>
      </c>
    </row>
    <row r="169" spans="1:4" ht="13.2" x14ac:dyDescent="0.25">
      <c r="A169" s="1" t="s">
        <v>175</v>
      </c>
      <c r="B169" t="str">
        <f ca="1">IFERROR(__xludf.DUMMYFUNCTION("GOOGLETRANSLATE(B169,""en"",""hi"")"),"भारत मुझे दक्षिणपंथी पार्टियों बराबर लोगो की bohot andhbhakti hai isliye chutiya
जनता ne लेख 15 (सबसे अच्छा फिल्म एसीसी में से एक। मेरे लिए) उसको भी आलोचना किया")</f>
        <v>भारत मुझे दक्षिणपंथी पार्टियों बराबर लोगो की bohot andhbhakti hai isliye chutiya
जनता ne लेख 15 (सबसे अच्छा फिल्म एसीसी में से एक। मेरे लिए) उसको भी आलोचना किया</v>
      </c>
      <c r="C169" s="1" t="s">
        <v>19</v>
      </c>
      <c r="D169" s="1" t="s">
        <v>5</v>
      </c>
    </row>
    <row r="170" spans="1:4" ht="13.2" x14ac:dyDescent="0.25">
      <c r="A170" s="1" t="s">
        <v>176</v>
      </c>
      <c r="B170" t="str">
        <f ca="1">IFERROR(__xludf.DUMMYFUNCTION("GOOGLETRANSLATE(B170,""en"",""hi"")"),"या ldki ldke ko thappad घोड़ी को बो शि ज तुम्हारे hisaab se")</f>
        <v>या ldki ldke ko thappad घोड़ी को बो शि ज तुम्हारे hisaab se</v>
      </c>
      <c r="C170" s="1" t="s">
        <v>4</v>
      </c>
      <c r="D170" s="1" t="s">
        <v>5</v>
      </c>
    </row>
    <row r="171" spans="1:4" ht="13.2" x14ac:dyDescent="0.25">
      <c r="A171" s="1" t="s">
        <v>177</v>
      </c>
      <c r="B171" t="str">
        <f ca="1">IFERROR(__xludf.DUMMYFUNCTION("GOOGLETRANSLATE(B171,""en"",""hi"")"),"इन बॉलीवूड वालोको एक बात पुचणी हे ,,, पिक्चर हिंदी मे बनाते हो या इंग्लिश मे ,,
अरे इस पिक्चर मे अधे से ज्यादा इंग्लिश ही हे ,, benchot हमे नाही आती भाई ,,
हिंदी बोलो बोलो हिंदी मदारचोत 375 बहोत आचि पिचर हे लेकींन भाषा ,, केइसे समझें
,, मिशन मंगल ,,, और ए"&amp;"क क्या यार क्या चल राहा हे ,,, हम गाओ मे रेहेते हे ,,
रांड के बच्चे नाही समज आती इंग्लिश bhenchot ,, इतनी ही खाज हे तो अमेरिका मे या
ब्रीटेन मे करो मदारचोत सालो तुम्हारी माकी चूत ,, याच्या वर पण कर रेव्हव बघ जरा
कायतरी")</f>
        <v>इन बॉलीवूड वालोको एक बात पुचणी हे ,,, पिक्चर हिंदी मे बनाते हो या इंग्लिश मे ,,
अरे इस पिक्चर मे अधे से ज्यादा इंग्लिश ही हे ,, benchot हमे नाही आती भाई ,,
हिंदी बोलो बोलो हिंदी मदारचोत 375 बहोत आचि पिचर हे लेकींन भाषा ,, केइसे समझें
,, मिशन मंगल ,,, और एक क्या यार क्या चल राहा हे ,,, हम गाओ मे रेहेते हे ,,
रांड के बच्चे नाही समज आती इंग्लिश bhenchot ,, इतनी ही खाज हे तो अमेरिका मे या
ब्रीटेन मे करो मदारचोत सालो तुम्हारी माकी चूत ,, याच्या वर पण कर रेव्हव बघ जरा
कायतरी</v>
      </c>
      <c r="C171" s="1" t="s">
        <v>8</v>
      </c>
      <c r="D171" s="1" t="s">
        <v>15</v>
      </c>
    </row>
    <row r="172" spans="1:4" ht="13.2" x14ac:dyDescent="0.25">
      <c r="A172" s="1" t="s">
        <v>178</v>
      </c>
      <c r="B172" t="str">
        <f ca="1">IFERROR(__xludf.DUMMYFUNCTION("GOOGLETRANSLATE(B172,""en"",""hi"")"),"Jazib अली 😂😂😂")</f>
        <v>Jazib अली 😂😂😂</v>
      </c>
      <c r="C172" s="1" t="s">
        <v>4</v>
      </c>
      <c r="D172" s="1" t="s">
        <v>5</v>
      </c>
    </row>
    <row r="173" spans="1:4" ht="13.2" x14ac:dyDescent="0.25">
      <c r="A173" s="1" t="s">
        <v>179</v>
      </c>
      <c r="B173" t="str">
        <f ca="1">IFERROR(__xludf.DUMMYFUNCTION("GOOGLETRANSLATE(B173,""en"",""hi"")"),"उच्च न्यायपालिका ने भले ही समलैंगिकों को हमारे देश मे पनाह दी है पर जब तक
हमारा समाज ईसे जड़ से स्वीकार नही कर लेता तब तक हम किसी तरह की बदलाव की उम्मीद
नही कर सक्त: |")</f>
        <v>उच्च न्यायपालिका ने भले ही समलैंगिकों को हमारे देश मे पनाह दी है पर जब तक
हमारा समाज ईसे जड़ से स्वीकार नही कर लेता तब तक हम किसी तरह की बदलाव की उम्मीद
नही कर सक्त: |</v>
      </c>
      <c r="C173" s="1" t="s">
        <v>4</v>
      </c>
      <c r="D173" s="1" t="s">
        <v>5</v>
      </c>
    </row>
    <row r="174" spans="1:4" ht="13.2" x14ac:dyDescent="0.25">
      <c r="A174" s="1" t="s">
        <v>180</v>
      </c>
      <c r="B174" t="str">
        <f ca="1">IFERROR(__xludf.DUMMYFUNCTION("GOOGLETRANSLATE(B174,""en"",""hi"")"),"@Aggressive दस्ते wo तो Thik hain ,, lekin तू फिल्म समीक्षा कश्मीर नाम पे हार
वीडियो मुख्य atankbadi, राजनीतिक चर्चा क्यूं karta hain ??? .. Aagar polytics le
कर चर्चा Krna hain तो Alag चैनल banake वाहा पे हाँ SAB पर चर्चा
कर ....... हर बात समीक्षा सोच ke"&amp;" प्रहार वीडियो dekhne Jaata हूं तो वाही
atankbad-भारत का इतिहास ... हाँ सब बोल बोल ke pakwa देते हो ...... Dimák
garam हो jata hain ..... 😡😡😡")</f>
        <v>@Aggressive दस्ते wo तो Thik hain ,, lekin तू फिल्म समीक्षा कश्मीर नाम पे हार
वीडियो मुख्य atankbadi, राजनीतिक चर्चा क्यूं karta hain ??? .. Aagar polytics le
कर चर्चा Krna hain तो Alag चैनल banake वाहा पे हाँ SAB पर चर्चा
कर ....... हर बात समीक्षा सोच ke प्रहार वीडियो dekhne Jaata हूं तो वाही
atankbad-भारत का इतिहास ... हाँ सब बोल बोल ke pakwa देते हो ...... Dimák
garam हो jata hain ..... 😡😡😡</v>
      </c>
      <c r="C174" s="1" t="s">
        <v>19</v>
      </c>
      <c r="D174" s="1" t="s">
        <v>5</v>
      </c>
    </row>
    <row r="175" spans="1:4" ht="13.2" x14ac:dyDescent="0.25">
      <c r="A175" s="1" t="s">
        <v>181</v>
      </c>
      <c r="B175" t="str">
        <f ca="1">IFERROR(__xludf.DUMMYFUNCTION("GOOGLETRANSLATE(B175,""en"",""hi"")"),"कचरा फिल्म दक्षिण भारत से एएआई hai (अर्जुन रेड्डी)। बॉलीवुड walo ne पुरा
पुरा नकल कर लिया aur पैसे बनाये। बाकी सब chutiye Launde Aajkal कबीर खान
प्रतिबंध रहे है, aur laundiya sochti hai लड़के uske पीछे कबीर खान की tarah
bhagte rahenge।")</f>
        <v>कचरा फिल्म दक्षिण भारत से एएआई hai (अर्जुन रेड्डी)। बॉलीवुड walo ne पुरा
पुरा नकल कर लिया aur पैसे बनाये। बाकी सब chutiye Launde Aajkal कबीर खान
प्रतिबंध रहे है, aur laundiya sochti hai लड़के uske पीछे कबीर खान की tarah
bhagte rahenge।</v>
      </c>
      <c r="C175" s="1" t="s">
        <v>19</v>
      </c>
      <c r="D175" s="1" t="s">
        <v>5</v>
      </c>
    </row>
    <row r="176" spans="1:4" ht="13.2" x14ac:dyDescent="0.25">
      <c r="A176" s="1" t="s">
        <v>182</v>
      </c>
      <c r="B176" t="str">
        <f ca="1">IFERROR(__xludf.DUMMYFUNCTION("GOOGLETRANSLATE(B176,""en"",""hi"")"),"जो वी शारीरिक रूप से मानसिक रूप से पात्र ज, deshbhagat ज, सेना प्रेमी ज, देश की सेवा
कर्ण chaahta ज सेना karkey में शामिल होने, उसको जाति, लिंग कश्मीर बीना kisi bhedbhaav कश्मीर
मौका मिलना chaahiye ... धन्यवाद")</f>
        <v>जो वी शारीरिक रूप से मानसिक रूप से पात्र ज, deshbhagat ज, सेना प्रेमी ज, देश की सेवा
कर्ण chaahta ज सेना karkey में शामिल होने, उसको जाति, लिंग कश्मीर बीना kisi bhedbhaav कश्मीर
मौका मिलना chaahiye ... धन्यवाद</v>
      </c>
      <c r="C176" s="1" t="s">
        <v>4</v>
      </c>
      <c r="D176" s="1" t="s">
        <v>5</v>
      </c>
    </row>
    <row r="177" spans="1:4" ht="13.2" x14ac:dyDescent="0.25">
      <c r="A177" s="1" t="s">
        <v>183</v>
      </c>
      <c r="B177" t="str">
        <f ca="1">IFERROR(__xludf.DUMMYFUNCTION("GOOGLETRANSLATE(B177,""en"",""hi"")"),"मैं और में Chijo की कभी badhawa na दिया Kro मात्र भाई ना हाय करने के लिए आने वाली nasle
barbad हो jaegi")</f>
        <v>मैं और में Chijo की कभी badhawa na दिया Kro मात्र भाई ना हाय करने के लिए आने वाली nasle
barbad हो jaegi</v>
      </c>
      <c r="C177" s="1" t="s">
        <v>19</v>
      </c>
      <c r="D177" s="1" t="s">
        <v>5</v>
      </c>
    </row>
    <row r="178" spans="1:4" ht="13.2" x14ac:dyDescent="0.25">
      <c r="A178" s="1" t="s">
        <v>184</v>
      </c>
      <c r="B178" t="str">
        <f ca="1">IFERROR(__xludf.DUMMYFUNCTION("GOOGLETRANSLATE(B178,""en"",""hi"")"),"एक मानसिक विकलांगता के इस प्रकार का इलाज नहीं करना चाहिए यह की वृद्धि
provocation.hawa diye ja रही हैं ... कल 50 लाख हो जाएंगे .... kyonki badhane
se हाय badhta hai ... हो चला hai ...! shaukiya समलैंगिक समलैंगिक का भी ajkal तु shauk
खेल चल RHA hai")</f>
        <v>एक मानसिक विकलांगता के इस प्रकार का इलाज नहीं करना चाहिए यह की वृद्धि
provocation.hawa diye ja रही हैं ... कल 50 लाख हो जाएंगे .... kyonki badhane
se हाय badhta hai ... हो चला hai ...! shaukiya समलैंगिक समलैंगिक का भी ajkal तु shauk
खेल चल RHA hai</v>
      </c>
      <c r="C178" s="1" t="s">
        <v>8</v>
      </c>
      <c r="D178" s="1" t="s">
        <v>5</v>
      </c>
    </row>
    <row r="179" spans="1:4" ht="13.2" x14ac:dyDescent="0.25">
      <c r="A179" s="1" t="s">
        <v>185</v>
      </c>
      <c r="B179" t="str">
        <f ca="1">IFERROR(__xludf.DUMMYFUNCTION("GOOGLETRANSLATE(B179,""en"",""hi"")"),"धन्यवाद भगवान भाई अभी माई जेई skta हुन ..")</f>
        <v>धन्यवाद भगवान भाई अभी माई जेई skta हुन ..</v>
      </c>
      <c r="C179" s="1" t="s">
        <v>4</v>
      </c>
      <c r="D179" s="1" t="s">
        <v>5</v>
      </c>
    </row>
    <row r="180" spans="1:4" ht="13.2" x14ac:dyDescent="0.25">
      <c r="A180" s="1" t="s">
        <v>186</v>
      </c>
      <c r="B180" t="str">
        <f ca="1">IFERROR(__xludf.DUMMYFUNCTION("GOOGLETRANSLATE(B180,""en"",""hi"")"),"Madarchod सुप्रीम कोर्ट homsexuality अनुमति देते हैं करेगा आरक्षण का कोटा 100%
नही badaega नही राम मंदिर पे faisala करेगा")</f>
        <v>Madarchod सुप्रीम कोर्ट homsexuality अनुमति देते हैं करेगा आरक्षण का कोटा 100%
नही badaega नही राम मंदिर पे faisala करेगा</v>
      </c>
      <c r="C180" s="1" t="s">
        <v>8</v>
      </c>
      <c r="D180" s="1" t="s">
        <v>15</v>
      </c>
    </row>
    <row r="181" spans="1:4" ht="13.2" x14ac:dyDescent="0.25">
      <c r="A181" s="1" t="s">
        <v>187</v>
      </c>
      <c r="B181" t="str">
        <f ca="1">IFERROR(__xludf.DUMMYFUNCTION("GOOGLETRANSLATE(B181,""en"",""hi"")"),"पीला शर्ट घाव का निशान मार्च dalta mai😠 को मेरा पिताजी होता")</f>
        <v>पीला शर्ट घाव का निशान मार्च dalta mai😠 को मेरा पिताजी होता</v>
      </c>
      <c r="C181" s="1" t="s">
        <v>8</v>
      </c>
      <c r="D181" s="1" t="s">
        <v>5</v>
      </c>
    </row>
    <row r="182" spans="1:4" ht="13.2" x14ac:dyDescent="0.25">
      <c r="A182" s="1" t="s">
        <v>188</v>
      </c>
      <c r="B182" t="str">
        <f ca="1">IFERROR(__xludf.DUMMYFUNCTION("GOOGLETRANSLATE(B182,""en"",""hi"")"),"Bhakk तेरी मा का ...")</f>
        <v>Bhakk तेरी मा का ...</v>
      </c>
      <c r="C182" s="1" t="s">
        <v>8</v>
      </c>
      <c r="D182" s="1" t="s">
        <v>5</v>
      </c>
    </row>
    <row r="183" spans="1:4" ht="13.2" x14ac:dyDescent="0.25">
      <c r="A183" s="1" t="s">
        <v>189</v>
      </c>
      <c r="B183" t="str">
        <f ca="1">IFERROR(__xludf.DUMMYFUNCTION("GOOGLETRANSLATE(B183,""en"",""hi"")"),"भाई Surab जी aaap ko नमस्कार aap एके baar पुष्पेंद्र")</f>
        <v>भाई Surab जी aaap ko नमस्कार aap एके baar पुष्पेंद्र</v>
      </c>
      <c r="C183" s="1" t="s">
        <v>4</v>
      </c>
      <c r="D183" s="1" t="s">
        <v>5</v>
      </c>
    </row>
    <row r="184" spans="1:4" ht="13.2" x14ac:dyDescent="0.25">
      <c r="A184" s="1" t="s">
        <v>190</v>
      </c>
      <c r="B184" t="str">
        <f ca="1">IFERROR(__xludf.DUMMYFUNCTION("GOOGLETRANSLATE(B184,""en"",""hi"")"),"भाई अब कोडिंग पी भी वीडियो बना कर")</f>
        <v>भाई अब कोडिंग पी भी वीडियो बना कर</v>
      </c>
      <c r="C184" s="1" t="s">
        <v>4</v>
      </c>
      <c r="D184" s="1" t="s">
        <v>5</v>
      </c>
    </row>
    <row r="185" spans="1:4" ht="13.2" x14ac:dyDescent="0.25">
      <c r="A185" s="1" t="s">
        <v>191</v>
      </c>
      <c r="B185" t="str">
        <f ca="1">IFERROR(__xludf.DUMMYFUNCTION("GOOGLETRANSLATE(B185,""en"",""hi"")"),"@INDIAS टॉप 5 bagirath जो गंगा को लेय VO कर माँ ke संघ से Paida रंग
।")</f>
        <v>@INDIAS टॉप 5 bagirath जो गंगा को लेय VO कर माँ ke संघ से Paida रंग
।</v>
      </c>
      <c r="C185" s="1" t="s">
        <v>4</v>
      </c>
      <c r="D185" s="1" t="s">
        <v>5</v>
      </c>
    </row>
    <row r="186" spans="1:4" ht="13.2" x14ac:dyDescent="0.25">
      <c r="A186" s="1" t="s">
        <v>192</v>
      </c>
      <c r="B186" t="str">
        <f ca="1">IFERROR(__xludf.DUMMYFUNCTION("GOOGLETRANSLATE(B186,""en"",""hi"")"),"एक ही सातवीं दो प्रसिद्ध कर क्या करेगा यूट्यूब प्रति")</f>
        <v>एक ही सातवीं दो प्रसिद्ध कर क्या करेगा यूट्यूब प्रति</v>
      </c>
      <c r="C186" s="1" t="s">
        <v>4</v>
      </c>
      <c r="D186" s="1" t="s">
        <v>5</v>
      </c>
    </row>
    <row r="187" spans="1:4" ht="13.2" x14ac:dyDescent="0.25">
      <c r="A187" s="1" t="s">
        <v>193</v>
      </c>
      <c r="B187" t="str">
        <f ca="1">IFERROR(__xludf.DUMMYFUNCTION("GOOGLETRANSLATE(B187,""en"",""hi"")"),"प्रतिबिंब ... लाइट नही थी isliye!")</f>
        <v>प्रतिबिंब ... लाइट नही थी isliye!</v>
      </c>
      <c r="C187" s="1" t="s">
        <v>4</v>
      </c>
      <c r="D187" s="1" t="s">
        <v>5</v>
      </c>
    </row>
    <row r="188" spans="1:4" ht="13.2" x14ac:dyDescent="0.25">
      <c r="A188" s="1" t="s">
        <v>194</v>
      </c>
      <c r="B188" t="str">
        <f ca="1">IFERROR(__xludf.DUMMYFUNCTION("GOOGLETRANSLATE(B188,""en"",""hi"")"),"मेन suna की aap बोले माई hu saitan .....")</f>
        <v>मेन suna की aap बोले माई hu saitan .....</v>
      </c>
      <c r="C188" s="1" t="s">
        <v>4</v>
      </c>
      <c r="D188" s="1" t="s">
        <v>5</v>
      </c>
    </row>
    <row r="189" spans="1:4" ht="13.2" x14ac:dyDescent="0.25">
      <c r="A189" s="1" t="s">
        <v>195</v>
      </c>
      <c r="B189" t="str">
        <f ca="1">IFERROR(__xludf.DUMMYFUNCTION("GOOGLETRANSLATE(B189,""en"",""hi"")"),"जनरल शाब साही hain.inh लोगो ne azaadhi का पर्व fayda uthaya hain वह में
सऊदी अरब, दुबई aur मलेशिया की tarah कोरे padhne chaiye")</f>
        <v>जनरल शाब साही hain.inh लोगो ne azaadhi का पर्व fayda uthaya hain वह में
सऊदी अरब, दुबई aur मलेशिया की tarah कोरे padhne chaiye</v>
      </c>
      <c r="C189" s="1" t="s">
        <v>8</v>
      </c>
      <c r="D189" s="1" t="s">
        <v>5</v>
      </c>
    </row>
    <row r="190" spans="1:4" ht="13.2" x14ac:dyDescent="0.25">
      <c r="A190" s="1" t="s">
        <v>196</v>
      </c>
      <c r="B190" t="str">
        <f ca="1">IFERROR(__xludf.DUMMYFUNCTION("GOOGLETRANSLATE(B190,""en"",""hi"")"),"राजदीप दोहरे मानदंड के ... अरुंधति ko criticuse करने से Darta ज, पीएम को
कुछ भी बोल Dega")</f>
        <v>राजदीप दोहरे मानदंड के ... अरुंधति ko criticuse करने से Darta ज, पीएम को
कुछ भी बोल Dega</v>
      </c>
      <c r="C190" s="1" t="s">
        <v>4</v>
      </c>
      <c r="D190" s="1" t="s">
        <v>5</v>
      </c>
    </row>
    <row r="191" spans="1:4" ht="13.2" x14ac:dyDescent="0.25">
      <c r="A191" s="1" t="s">
        <v>197</v>
      </c>
      <c r="B191" t="str">
        <f ca="1">IFERROR(__xludf.DUMMYFUNCTION("GOOGLETRANSLATE(B191,""en"",""hi"")"),"कल हाय Dekhi हा तु के लिए भाई अयाल")</f>
        <v>कल हाय Dekhi हा तु के लिए भाई अयाल</v>
      </c>
      <c r="C191" s="1" t="s">
        <v>4</v>
      </c>
      <c r="D191" s="1" t="s">
        <v>5</v>
      </c>
    </row>
    <row r="192" spans="1:4" ht="13.2" x14ac:dyDescent="0.25">
      <c r="A192" s="1" t="s">
        <v>198</v>
      </c>
      <c r="B192" t="str">
        <f ca="1">IFERROR(__xludf.DUMMYFUNCTION("GOOGLETRANSLATE(B192,""en"",""hi"")"),"भाई ekdum साही समीक्षा")</f>
        <v>भाई ekdum साही समीक्षा</v>
      </c>
      <c r="C192" s="1" t="s">
        <v>4</v>
      </c>
      <c r="D192" s="1" t="s">
        <v>5</v>
      </c>
    </row>
    <row r="193" spans="1:4" ht="13.2" x14ac:dyDescent="0.25">
      <c r="A193" s="1" t="s">
        <v>199</v>
      </c>
      <c r="B193" t="str">
        <f ca="1">IFERROR(__xludf.DUMMYFUNCTION("GOOGLETRANSLATE(B193,""en"",""hi"")"),"भाई आप की Daddi सही पे jyada पे kaam वह चला गया ...")</f>
        <v>भाई आप की Daddi सही पे jyada पे kaam वह चला गया ...</v>
      </c>
      <c r="C193" s="1" t="s">
        <v>4</v>
      </c>
      <c r="D193" s="1" t="s">
        <v>5</v>
      </c>
    </row>
    <row r="194" spans="1:4" ht="13.2" x14ac:dyDescent="0.25">
      <c r="A194" s="1" t="s">
        <v>200</v>
      </c>
      <c r="B194" t="str">
        <f ca="1">IFERROR(__xludf.DUMMYFUNCTION("GOOGLETRANSLATE(B194,""en"",""hi"")"),"भाई साड़ी ek कोई फिल्म hai रचना")</f>
        <v>भाई साड़ी ek कोई फिल्म hai रचना</v>
      </c>
      <c r="C194" s="1" t="s">
        <v>4</v>
      </c>
      <c r="D194" s="1" t="s">
        <v>5</v>
      </c>
    </row>
    <row r="195" spans="1:4" ht="13.2" x14ac:dyDescent="0.25">
      <c r="A195" s="1" t="s">
        <v>201</v>
      </c>
      <c r="B195" t="str">
        <f ca="1">IFERROR(__xludf.DUMMYFUNCTION("GOOGLETRANSLATE(B195,""en"",""hi"")"),"@Silly विवाद करनेवाला साला bhosdi ke मुख्य नारीवादी thodi na हूं जो chusunga kaam wo
नारीवादी का है। अपना kaam dangh से कर।
मैं और चिंता चटाई कर muh मुझे नही giraunga।
बास gand का jhant saaf rakhna।
आह आह आह आह आह आह
ऐसा हाय karta na tu प्रहार तेरे gand म"&amp;"ुझे Jaata।
तेल लगा ke rakhna jyada दर्द नही hoga।")</f>
        <v>@Silly विवाद करनेवाला साला bhosdi ke मुख्य नारीवादी thodi na हूं जो chusunga kaam wo
नारीवादी का है। अपना kaam dangh से कर।
मैं और चिंता चटाई कर muh मुझे नही giraunga।
बास gand का jhant saaf rakhna।
आह आह आह आह आह आह
ऐसा हाय karta na tu प्रहार तेरे gand मुझे Jaata।
तेल लगा ke rakhna jyada दर्द नही hoga।</v>
      </c>
      <c r="C195" s="1" t="s">
        <v>8</v>
      </c>
      <c r="D195" s="1" t="s">
        <v>15</v>
      </c>
    </row>
    <row r="196" spans="1:4" ht="13.2" x14ac:dyDescent="0.25">
      <c r="A196" s="1" t="s">
        <v>202</v>
      </c>
      <c r="B196" t="str">
        <f ca="1">IFERROR(__xludf.DUMMYFUNCTION("GOOGLETRANSLATE(B196,""en"",""hi"")"),"_Kis ko जोकर का फिल्म समीक्षा chaiye kis? _")</f>
        <v>_Kis ko जोकर का फिल्म समीक्षा chaiye kis? _</v>
      </c>
      <c r="C196" s="1" t="s">
        <v>4</v>
      </c>
      <c r="D196" s="1" t="s">
        <v>5</v>
      </c>
    </row>
    <row r="197" spans="1:4" ht="13.2" x14ac:dyDescent="0.25">
      <c r="A197" s="1" t="s">
        <v>203</v>
      </c>
      <c r="B197" t="str">
        <f ca="1">IFERROR(__xludf.DUMMYFUNCTION("GOOGLETRANSLATE(B197,""en"",""hi"")"),"सब हिंदू kafir.gandu ज ... 😁😁😂😂😝😝")</f>
        <v>सब हिंदू kafir.gandu ज ... 😁😁😂😂😝😝</v>
      </c>
      <c r="C197" s="1" t="s">
        <v>8</v>
      </c>
      <c r="D197" s="1" t="s">
        <v>15</v>
      </c>
    </row>
    <row r="198" spans="1:4" ht="13.2" x14ac:dyDescent="0.25">
      <c r="A198" s="1" t="s">
        <v>204</v>
      </c>
      <c r="B198" t="str">
        <f ca="1">IFERROR(__xludf.DUMMYFUNCTION("GOOGLETRANSLATE(B198,""en"",""hi"")"),"Bahut हाय साही फैसला hai hame hizdo की फौज नही chahiye 😂")</f>
        <v>Bahut हाय साही फैसला hai hame hizdo की फौज नही chahiye 😂</v>
      </c>
      <c r="C198" s="1" t="s">
        <v>8</v>
      </c>
      <c r="D198" s="1" t="s">
        <v>15</v>
      </c>
    </row>
    <row r="199" spans="1:4" ht="13.2" x14ac:dyDescent="0.25">
      <c r="A199" s="1" t="s">
        <v>205</v>
      </c>
      <c r="B199" t="str">
        <f ca="1">IFERROR(__xludf.DUMMYFUNCTION("GOOGLETRANSLATE(B199,""en"",""hi"")"),"प्रतीक भाई ... गुलाबी फिल्म वी apni jagah साही hai ... नही hai करने के लिए ऐसा na ki jo यूएसएस
फिल्म मुझे dikhane की Koshish की gayi hai ... wo पुरी tarah Galt hai ...")</f>
        <v>प्रतीक भाई ... गुलाबी फिल्म वी apni jagah साही hai ... नही hai करने के लिए ऐसा na ki jo यूएसएस
फिल्म मुझे dikhane की Koshish की gayi hai ... wo पुरी tarah Galt hai ...</v>
      </c>
      <c r="C199" s="1" t="s">
        <v>4</v>
      </c>
      <c r="D199" s="1" t="s">
        <v>5</v>
      </c>
    </row>
    <row r="200" spans="1:4" ht="13.2" x14ac:dyDescent="0.25">
      <c r="A200" s="1" t="s">
        <v>206</v>
      </c>
      <c r="B200" t="str">
        <f ca="1">IFERROR(__xludf.DUMMYFUNCTION("GOOGLETRANSLATE(B200,""en"",""hi"")"),"Thik बोला hai bhai")</f>
        <v>Thik बोला hai bhai</v>
      </c>
      <c r="C200" s="1" t="s">
        <v>4</v>
      </c>
      <c r="D200" s="1" t="s">
        <v>5</v>
      </c>
    </row>
    <row r="201" spans="1:4" ht="13.2" x14ac:dyDescent="0.25">
      <c r="A201" s="1" t="s">
        <v>207</v>
      </c>
      <c r="B201" t="str">
        <f ca="1">IFERROR(__xludf.DUMMYFUNCTION("GOOGLETRANSLATE(B201,""en"",""hi"")"),"Do Chaar हत्या होन कश्मीर baad हाय पत्ता chalta हाय की कौन सच्चा aur झूठा हाय
टैब तक आदमी bakasur Nahi मरना Jata हाय हाँ भारत k anda कानून हे")</f>
        <v>Do Chaar हत्या होन कश्मीर baad हाय पत्ता chalta हाय की कौन सच्चा aur झूठा हाय
टैब तक आदमी bakasur Nahi मरना Jata हाय हाँ भारत k anda कानून हे</v>
      </c>
      <c r="C201" s="1" t="s">
        <v>19</v>
      </c>
      <c r="D201" s="1" t="s">
        <v>5</v>
      </c>
    </row>
    <row r="202" spans="1:4" ht="13.2" x14ac:dyDescent="0.25">
      <c r="A202" s="1" t="s">
        <v>208</v>
      </c>
      <c r="B202" t="str">
        <f ca="1">IFERROR(__xludf.DUMMYFUNCTION("GOOGLETRANSLATE(B202,""en"",""hi"")"),"भाई abtak दोस्ती nhi ki क्या kisi स्त्री ne😁")</f>
        <v>भाई abtak दोस्ती nhi ki क्या kisi स्त्री ne😁</v>
      </c>
      <c r="C202" s="1" t="s">
        <v>4</v>
      </c>
      <c r="D202" s="1" t="s">
        <v>5</v>
      </c>
    </row>
    <row r="203" spans="1:4" ht="13.2" x14ac:dyDescent="0.25">
      <c r="A203" s="1" t="s">
        <v>209</v>
      </c>
      <c r="B203" t="str">
        <f ca="1">IFERROR(__xludf.DUMMYFUNCTION("GOOGLETRANSLATE(B203,""en"",""hi"")"),"राइट भाई मुझ्े विनाश होन से भाई हाय bachaya ek धोखाधड़ी लड़की से")</f>
        <v>राइट भाई मुझ्े विनाश होन से भाई हाय bachaya ek धोखाधड़ी लड़की से</v>
      </c>
      <c r="C203" s="1" t="s">
        <v>4</v>
      </c>
      <c r="D203" s="1" t="s">
        <v>5</v>
      </c>
    </row>
    <row r="204" spans="1:4" ht="13.2" x14ac:dyDescent="0.25">
      <c r="A204" s="1" t="s">
        <v>210</v>
      </c>
      <c r="B204" t="str">
        <f ca="1">IFERROR(__xludf.DUMMYFUNCTION("GOOGLETRANSLATE(B204,""en"",""hi"")"),"chasmis kutta ये हाय वह")</f>
        <v>chasmis kutta ये हाय वह</v>
      </c>
      <c r="C204" s="1" t="s">
        <v>8</v>
      </c>
      <c r="D204" s="1" t="s">
        <v>5</v>
      </c>
    </row>
    <row r="205" spans="1:4" ht="13.2" x14ac:dyDescent="0.25">
      <c r="A205" s="1" t="s">
        <v>211</v>
      </c>
      <c r="B205" t="str">
        <f ca="1">IFERROR(__xludf.DUMMYFUNCTION("GOOGLETRANSLATE(B205,""en"",""hi"")"),"मुख्य akher मुख्य aahigiya awqaat apne")</f>
        <v>मुख्य akher मुख्य aahigiya awqaat apne</v>
      </c>
      <c r="C205" s="1" t="s">
        <v>8</v>
      </c>
      <c r="D205" s="1" t="s">
        <v>5</v>
      </c>
    </row>
    <row r="206" spans="1:4" ht="13.2" x14ac:dyDescent="0.25">
      <c r="A206" s="1" t="s">
        <v>212</v>
      </c>
      <c r="B206" t="str">
        <f ca="1">IFERROR(__xludf.DUMMYFUNCTION("GOOGLETRANSLATE(B206,""en"",""hi"")"),"जिस देश में हर मिनट एक लड़की बलात्कार होती ज ... Uss देश mein तु फिल्म bnana
हाय uchit नही एच। Chhi।")</f>
        <v>जिस देश में हर मिनट एक लड़की बलात्कार होती ज ... Uss देश mein तु फिल्म bnana
हाय uchit नही एच। Chhi।</v>
      </c>
      <c r="C206" s="1" t="s">
        <v>19</v>
      </c>
      <c r="D206" s="1" t="s">
        <v>5</v>
      </c>
    </row>
    <row r="207" spans="1:4" ht="13.2" x14ac:dyDescent="0.25">
      <c r="A207" s="1" t="s">
        <v>213</v>
      </c>
      <c r="B207" t="str">
        <f ca="1">IFERROR(__xludf.DUMMYFUNCTION("GOOGLETRANSLATE(B207,""en"",""hi"")"),"भाई मुझे समाज राहा हू क्या chahata hai
हा हा हा हा हा")</f>
        <v>भाई मुझे समाज राहा हू क्या chahata hai
हा हा हा हा हा</v>
      </c>
      <c r="C207" s="1" t="s">
        <v>4</v>
      </c>
      <c r="D207" s="1" t="s">
        <v>5</v>
      </c>
    </row>
    <row r="208" spans="1:4" ht="13.2" x14ac:dyDescent="0.25">
      <c r="A208" s="1" t="s">
        <v>214</v>
      </c>
      <c r="B208" t="str">
        <f ca="1">IFERROR(__xludf.DUMMYFUNCTION("GOOGLETRANSLATE(B208,""en"",""hi"")"),"अरुंधति रॉय अपना नाम परिवर्तन कर के रंगा बिल्ला rakkh कर राशन कार्ड adhaar
कार्ड पासपोर्ट वीजा आदि banva सकती हैं क्यूंकि ये भारत hai Yahan तो
रोहिंग्या yaa baangladeshiyon ne आईएसआई tarah से apne दस्तावेजों banva liye hain
Kyaa farak padhta hai")</f>
        <v>अरुंधति रॉय अपना नाम परिवर्तन कर के रंगा बिल्ला rakkh कर राशन कार्ड adhaar
कार्ड पासपोर्ट वीजा आदि banva सकती हैं क्यूंकि ये भारत hai Yahan तो
रोहिंग्या yaa baangladeshiyon ne आईएसआई tarah से apne दस्तावेजों banva liye hain
Kyaa farak padhta hai</v>
      </c>
      <c r="C208" s="1" t="s">
        <v>19</v>
      </c>
      <c r="D208" s="1" t="s">
        <v>5</v>
      </c>
    </row>
    <row r="209" spans="1:4" ht="13.2" x14ac:dyDescent="0.25">
      <c r="A209" s="1" t="s">
        <v>215</v>
      </c>
      <c r="B209" t="str">
        <f ca="1">IFERROR(__xludf.DUMMYFUNCTION("GOOGLETRANSLATE(B209,""en"",""hi"")"),"जे सियाराम")</f>
        <v>जे सियाराम</v>
      </c>
      <c r="C209" s="1" t="s">
        <v>4</v>
      </c>
      <c r="D209" s="1" t="s">
        <v>5</v>
      </c>
    </row>
    <row r="210" spans="1:4" ht="13.2" x14ac:dyDescent="0.25">
      <c r="A210" s="1" t="s">
        <v>216</v>
      </c>
      <c r="B210" t="str">
        <f ca="1">IFERROR(__xludf.DUMMYFUNCTION("GOOGLETRANSLATE(B210,""en"",""hi"")"),"लेखक नही naxalist hai wo")</f>
        <v>लेखक नही naxalist hai wo</v>
      </c>
      <c r="C210" s="1" t="s">
        <v>19</v>
      </c>
      <c r="D210" s="1" t="s">
        <v>5</v>
      </c>
    </row>
    <row r="211" spans="1:4" ht="13.2" x14ac:dyDescent="0.25">
      <c r="A211" s="1" t="s">
        <v>217</v>
      </c>
      <c r="B211" t="str">
        <f ca="1">IFERROR(__xludf.DUMMYFUNCTION("GOOGLETRANSLATE(B211,""en"",""hi"")"),"समलैंगिकता वास्तव में एक मानसिक विकार है। सेना में ये फालतू के नाटक नही होना
चाहिए। पश्चिमी ढ़ोंग-ढकोसले-दिखावा हिन्दुस्तानियों को भी हिजड़ों में परिवर्तित
कर रहा है।")</f>
        <v>समलैंगिकता वास्तव में एक मानसिक विकार है। सेना में ये फालतू के नाटक नही होना
चाहिए। पश्चिमी ढ़ोंग-ढकोसले-दिखावा हिन्दुस्तानियों को भी हिजड़ों में परिवर्तित
कर रहा है।</v>
      </c>
      <c r="C211" s="1" t="s">
        <v>8</v>
      </c>
      <c r="D211" s="1" t="s">
        <v>15</v>
      </c>
    </row>
    <row r="212" spans="1:4" ht="13.2" x14ac:dyDescent="0.25">
      <c r="A212" s="1" t="s">
        <v>218</v>
      </c>
      <c r="B212" t="str">
        <f ca="1">IFERROR(__xludf.DUMMYFUNCTION("GOOGLETRANSLATE(B212,""en"",""hi"")"),"Dono उत्तर upar डे रहे हू ,,,,, BAP से Gund मारवा madarchod मात्र टिप्पणी ke
le टेलीफोन Lagake")</f>
        <v>Dono उत्तर upar डे रहे हू ,,,,, BAP से Gund मारवा madarchod मात्र टिप्पणी ke
le टेलीफोन Lagake</v>
      </c>
      <c r="C212" s="1" t="s">
        <v>8</v>
      </c>
      <c r="D212" s="1" t="s">
        <v>15</v>
      </c>
    </row>
    <row r="213" spans="1:4" ht="13.2" x14ac:dyDescent="0.25">
      <c r="A213" s="1" t="s">
        <v>219</v>
      </c>
      <c r="B213" t="str">
        <f ca="1">IFERROR(__xludf.DUMMYFUNCTION("GOOGLETRANSLATE(B213,""en"",""hi"")"),"सेक्स और प्यार दो पूरी तरह अलग बातें हैं .. कभी कभी मैं वास्तव में बुरा लग रहा है
लड़कों और पुरुषों की के लिए .. यू हमेशा लड़का हाय galat nei होता ..")</f>
        <v>सेक्स और प्यार दो पूरी तरह अलग बातें हैं .. कभी कभी मैं वास्तव में बुरा लग रहा है
लड़कों और पुरुषों की के लिए .. यू हमेशा लड़का हाय galat nei होता ..</v>
      </c>
      <c r="C213" s="1" t="s">
        <v>4</v>
      </c>
      <c r="D213" s="1" t="s">
        <v>5</v>
      </c>
    </row>
    <row r="214" spans="1:4" ht="13.2" x14ac:dyDescent="0.25">
      <c r="A214" s="1" t="s">
        <v>220</v>
      </c>
      <c r="B214" t="str">
        <f ca="1">IFERROR(__xludf.DUMMYFUNCTION("GOOGLETRANSLATE(B214,""en"",""hi"")"),"@SHAYRI और WhatsApp स्थिति na ओ Alag बात hai bhai जो प्राकृतिक समलैंगिक होता है कर रहे हैं
सममूल्य jo Achha खासा लड़का हो ke वी समलैंगिक हो Jate hai तु GLT hai")</f>
        <v>@SHAYRI और WhatsApp स्थिति na ओ Alag बात hai bhai जो प्राकृतिक समलैंगिक होता है कर रहे हैं
सममूल्य jo Achha खासा लड़का हो ke वी समलैंगिक हो Jate hai तु GLT hai</v>
      </c>
      <c r="C214" s="1" t="s">
        <v>4</v>
      </c>
      <c r="D214" s="1" t="s">
        <v>5</v>
      </c>
    </row>
    <row r="215" spans="1:4" ht="13.2" x14ac:dyDescent="0.25">
      <c r="A215" s="1" t="s">
        <v>221</v>
      </c>
      <c r="B215" t="str">
        <f ca="1">IFERROR(__xludf.DUMMYFUNCTION("GOOGLETRANSLATE(B215,""en"",""hi"")"),"TUJE dusro की सफलता मुझे समस्या क्या वह हो ?? khud कुछ तो करके देखा ना ,,, Yesa
हाय bhokte रहेगा क्या ??? कुत्ते ke Jesa ,, कुत्ते Jesa nhi तू kutta को नमस्ते वह")</f>
        <v>TUJE dusro की सफलता मुझे समस्या क्या वह हो ?? khud कुछ तो करके देखा ना ,,, Yesa
हाय bhokte रहेगा क्या ??? कुत्ते ke Jesa ,, कुत्ते Jesa nhi तू kutta को नमस्ते वह</v>
      </c>
      <c r="C215" s="1" t="s">
        <v>8</v>
      </c>
      <c r="D215" s="1" t="s">
        <v>5</v>
      </c>
    </row>
    <row r="216" spans="1:4" ht="13.2" x14ac:dyDescent="0.25">
      <c r="A216" s="1" t="s">
        <v>222</v>
      </c>
      <c r="B216" t="str">
        <f ca="1">IFERROR(__xludf.DUMMYFUNCTION("GOOGLETRANSLATE(B216,""en"",""hi"")"),"गरीब बड़ा हो sakta है lekin vikari कभी भी बड़ा हो नही sakta है तू ek
भिखारी था घास रहेगा Bhul गया अतीत क्यूंकि")</f>
        <v>गरीब बड़ा हो sakta है lekin vikari कभी भी बड़ा हो नही sakta है तू ek
भिखारी था घास रहेगा Bhul गया अतीत क्यूंकि</v>
      </c>
      <c r="C216" s="1" t="s">
        <v>8</v>
      </c>
      <c r="D216" s="1" t="s">
        <v>5</v>
      </c>
    </row>
    <row r="217" spans="1:4" ht="13.2" x14ac:dyDescent="0.25">
      <c r="A217" s="1" t="s">
        <v>223</v>
      </c>
      <c r="B217" t="str">
        <f ca="1">IFERROR(__xludf.DUMMYFUNCTION("GOOGLETRANSLATE(B217,""en"",""hi"")"),"Jitna maza फिल्म पर देख कर आया, utna हाय आप का reviwe पर देख कर")</f>
        <v>Jitna maza फिल्म पर देख कर आया, utna हाय आप का reviwe पर देख कर</v>
      </c>
      <c r="C217" s="1" t="s">
        <v>4</v>
      </c>
      <c r="D217" s="1" t="s">
        <v>5</v>
      </c>
    </row>
    <row r="218" spans="1:4" ht="13.2" x14ac:dyDescent="0.25">
      <c r="A218" s="1" t="s">
        <v>224</v>
      </c>
      <c r="B218" t="str">
        <f ca="1">IFERROR(__xludf.DUMMYFUNCTION("GOOGLETRANSLATE(B218,""en"",""hi"")"),"हान thappad खाना साही ज sanaki से ... Konsa प्यार jinme Itni beizzati या
हिंसा हो uske gharwalo से kiti badtamizi से बल्लेबाजी की लेकिन तुम लॉग बस pesa
leke समीक्षा बालू के टीले मुझे LGE हो Faltu मुझे kr फिर हो फिल्म ko ..... अधिकांश की रक्षा
अहंकारी फिल्"&amp;"म हर समय")</f>
        <v>हान thappad खाना साही ज sanaki से ... Konsa प्यार jinme Itni beizzati या
हिंसा हो uske gharwalo से kiti badtamizi से बल्लेबाजी की लेकिन तुम लॉग बस pesa
leke समीक्षा बालू के टीले मुझे LGE हो Faltu मुझे kr फिर हो फिल्म ko ..... अधिकांश की रक्षा
अहंकारी फिल्म हर समय</v>
      </c>
      <c r="C218" s="1" t="s">
        <v>19</v>
      </c>
      <c r="D218" s="1" t="s">
        <v>5</v>
      </c>
    </row>
    <row r="219" spans="1:4" ht="13.2" x14ac:dyDescent="0.25">
      <c r="A219" s="1" t="s">
        <v>225</v>
      </c>
      <c r="B219" t="str">
        <f ca="1">IFERROR(__xludf.DUMMYFUNCTION("GOOGLETRANSLATE(B219,""en"",""hi"")"),"साही Kahaa ...")</f>
        <v>साही Kahaa ...</v>
      </c>
      <c r="C219" s="1" t="s">
        <v>4</v>
      </c>
      <c r="D219" s="1" t="s">
        <v>5</v>
      </c>
    </row>
    <row r="220" spans="1:4" ht="13.2" x14ac:dyDescent="0.25">
      <c r="A220" s="1" t="s">
        <v>226</v>
      </c>
      <c r="B220" t="str">
        <f ca="1">IFERROR(__xludf.DUMMYFUNCTION("GOOGLETRANSLATE(B220,""en"",""hi"")"),"हिंदी मुझे समीक्षा करो")</f>
        <v>हिंदी मुझे समीक्षा करो</v>
      </c>
      <c r="C220" s="1" t="s">
        <v>4</v>
      </c>
      <c r="D220" s="1" t="s">
        <v>5</v>
      </c>
    </row>
    <row r="221" spans="1:4" ht="13.2" x14ac:dyDescent="0.25">
      <c r="A221" s="1" t="s">
        <v>227</v>
      </c>
      <c r="B221" t="str">
        <f ca="1">IFERROR(__xludf.DUMMYFUNCTION("GOOGLETRANSLATE(B221,""en"",""hi"")"),"bhut मुश्किल")</f>
        <v>bhut मुश्किल</v>
      </c>
      <c r="C221" s="1" t="s">
        <v>4</v>
      </c>
      <c r="D221" s="1" t="s">
        <v>5</v>
      </c>
    </row>
    <row r="222" spans="1:4" ht="13.2" x14ac:dyDescent="0.25">
      <c r="A222" s="1" t="s">
        <v>228</v>
      </c>
      <c r="B222" t="str">
        <f ca="1">IFERROR(__xludf.DUMMYFUNCTION("GOOGLETRANSLATE(B222,""en"",""hi"")"),"प्यार आप Swetabh 😘 ... तेरे हार बात बराबर वास्तविकता होती hai ...")</f>
        <v>प्यार आप Swetabh 😘 ... तेरे हार बात बराबर वास्तविकता होती hai ...</v>
      </c>
      <c r="C222" s="1" t="s">
        <v>4</v>
      </c>
      <c r="D222" s="1" t="s">
        <v>5</v>
      </c>
    </row>
    <row r="223" spans="1:4" ht="13.2" x14ac:dyDescent="0.25">
      <c r="A223" s="1" t="s">
        <v>229</v>
      </c>
      <c r="B223" t="str">
        <f ca="1">IFERROR(__xludf.DUMMYFUNCTION("GOOGLETRANSLATE(B223,""en"",""hi"")"),"आग लगा फिर भाई apne 3 vids एक दिन आज का जुम्मा को समुदाय mein आज (शुक्रवार)
ka Chumma * shwetabh BHAI की तरफ से ....")</f>
        <v>आग लगा फिर भाई apne 3 vids एक दिन आज का जुम्मा को समुदाय mein आज (शुक्रवार)
ka Chumma * shwetabh BHAI की तरफ से ....</v>
      </c>
      <c r="C223" s="1" t="s">
        <v>4</v>
      </c>
      <c r="D223" s="1" t="s">
        <v>5</v>
      </c>
    </row>
    <row r="224" spans="1:4" ht="13.2" x14ac:dyDescent="0.25">
      <c r="A224" s="1" t="s">
        <v>230</v>
      </c>
      <c r="B224" t="str">
        <f ca="1">IFERROR(__xludf.DUMMYFUNCTION("GOOGLETRANSLATE(B224,""en"",""hi"")"),"@Achal यादव ..... और choot ke बाल सलमान खान नफरत 😂😂")</f>
        <v>@Achal यादव ..... और choot ke बाल सलमान खान नफरत 😂😂</v>
      </c>
      <c r="C224" s="1" t="s">
        <v>8</v>
      </c>
      <c r="D224" s="1" t="s">
        <v>15</v>
      </c>
    </row>
    <row r="225" spans="1:4" ht="13.2" x14ac:dyDescent="0.25">
      <c r="A225" s="1" t="s">
        <v>231</v>
      </c>
      <c r="B225" t="str">
        <f ca="1">IFERROR(__xludf.DUMMYFUNCTION("GOOGLETRANSLATE(B225,""en"",""hi"")"),"Relway स्टेशन mein रहना चाहती ranu vikhari। Vikharion की bejjati")</f>
        <v>Relway स्टेशन mein रहना चाहती ranu vikhari। Vikharion की bejjati</v>
      </c>
      <c r="C225" s="1" t="s">
        <v>8</v>
      </c>
      <c r="D225" s="1" t="s">
        <v>5</v>
      </c>
    </row>
    <row r="226" spans="1:4" ht="13.2" x14ac:dyDescent="0.25">
      <c r="A226" s="1" t="s">
        <v>232</v>
      </c>
      <c r="B226" t="str">
        <f ca="1">IFERROR(__xludf.DUMMYFUNCTION("GOOGLETRANSLATE(B226,""en"",""hi"")"),"FAMINIST AUR LIBRALS KI अम्मा KA BHOXDA")</f>
        <v>FAMINIST AUR LIBRALS KI अम्मा KA BHOXDA</v>
      </c>
      <c r="C226" s="1" t="s">
        <v>8</v>
      </c>
      <c r="D226" s="1" t="s">
        <v>15</v>
      </c>
    </row>
    <row r="227" spans="1:4" ht="13.2" x14ac:dyDescent="0.25">
      <c r="A227" s="1" t="s">
        <v>233</v>
      </c>
      <c r="B227" t="str">
        <f ca="1">IFERROR(__xludf.DUMMYFUNCTION("GOOGLETRANSLATE(B227,""en"",""hi"")"),"साही बोला")</f>
        <v>साही बोला</v>
      </c>
      <c r="C227" s="1" t="s">
        <v>4</v>
      </c>
      <c r="D227" s="1" t="s">
        <v>5</v>
      </c>
    </row>
    <row r="228" spans="1:4" ht="13.2" x14ac:dyDescent="0.25">
      <c r="A228" s="1" t="s">
        <v>234</v>
      </c>
      <c r="B228" t="str">
        <f ca="1">IFERROR(__xludf.DUMMYFUNCTION("GOOGLETRANSLATE(B228,""en"",""hi"")"),"गैंग्स WLA घंटा की शाहिद खान गिरोह 🤣🤣")</f>
        <v>गैंग्स WLA घंटा की शाहिद खान गिरोह 🤣🤣</v>
      </c>
      <c r="C228" s="1" t="s">
        <v>4</v>
      </c>
      <c r="D228" s="1" t="s">
        <v>5</v>
      </c>
    </row>
    <row r="229" spans="1:4" ht="13.2" x14ac:dyDescent="0.25">
      <c r="A229" s="1" t="s">
        <v>235</v>
      </c>
      <c r="B229" t="str">
        <f ca="1">IFERROR(__xludf.DUMMYFUNCTION("GOOGLETRANSLATE(B229,""en"",""hi"")"),"तु। kaafiron। का। kaam। hai")</f>
        <v>तु। kaafiron। का। kaam। hai</v>
      </c>
      <c r="C229" s="1" t="s">
        <v>8</v>
      </c>
      <c r="D229" s="1" t="s">
        <v>5</v>
      </c>
    </row>
    <row r="230" spans="1:4" ht="13.2" x14ac:dyDescent="0.25">
      <c r="A230" s="1" t="s">
        <v>236</v>
      </c>
      <c r="B230" t="str">
        <f ca="1">IFERROR(__xludf.DUMMYFUNCTION("GOOGLETRANSLATE(B230,""en"",""hi"")"),"मेन 10 Saal se ek भी बॉलीवुड फिल्म nhi Dekhi, sirf हॉलीवुड की फिल्म dekhta
हू। माई अभी 20 Saal का hu")</f>
        <v>मेन 10 Saal se ek भी बॉलीवुड फिल्म nhi Dekhi, sirf हॉलीवुड की फिल्म dekhta
हू। माई अभी 20 Saal का hu</v>
      </c>
      <c r="C230" s="1" t="s">
        <v>4</v>
      </c>
      <c r="D230" s="1" t="s">
        <v>5</v>
      </c>
    </row>
    <row r="231" spans="1:4" ht="13.2" x14ac:dyDescent="0.25">
      <c r="A231" s="1" t="s">
        <v>237</v>
      </c>
      <c r="B231" t="str">
        <f ca="1">IFERROR(__xludf.DUMMYFUNCTION("GOOGLETRANSLATE(B231,""en"",""hi"")"),"झूठे केस लगाने वाली महिलाओं को सजा होनी चाहिए। कोर्ट मे जाकर पत्नी का वैवाहिक
जीवन खराब हो जाता है। कोर्ट को चाहिए कि दाम्पत्य जीवन को बचाया जाय। जो गलती
करे उसे सजा दो
कानून का दुरुपयोग करने वालों के खिलाफ कानून बनाया जाय। विना अपराध किये
गिरफ्तारी नहीं "&amp;"होनी चाहिए।")</f>
        <v>झूठे केस लगाने वाली महिलाओं को सजा होनी चाहिए। कोर्ट मे जाकर पत्नी का वैवाहिक
जीवन खराब हो जाता है। कोर्ट को चाहिए कि दाम्पत्य जीवन को बचाया जाय। जो गलती
करे उसे सजा दो
कानून का दुरुपयोग करने वालों के खिलाफ कानून बनाया जाय। विना अपराध किये
गिरफ्तारी नहीं होनी चाहिए।</v>
      </c>
      <c r="C231" s="1" t="s">
        <v>19</v>
      </c>
      <c r="D231" s="1" t="s">
        <v>5</v>
      </c>
    </row>
    <row r="232" spans="1:4" ht="13.2" x14ac:dyDescent="0.25">
      <c r="A232" s="1" t="s">
        <v>238</v>
      </c>
      <c r="B232" t="str">
        <f ca="1">IFERROR(__xludf.DUMMYFUNCTION("GOOGLETRANSLATE(B232,""en"",""hi"")"),"Tu बीसी हवा ke शाहरुख chla कर chutiye")</f>
        <v>Tu बीसी हवा ke शाहरुख chla कर chutiye</v>
      </c>
      <c r="C232" s="1" t="s">
        <v>8</v>
      </c>
      <c r="D232" s="1" t="s">
        <v>15</v>
      </c>
    </row>
    <row r="233" spans="1:4" ht="13.2" x14ac:dyDescent="0.25">
      <c r="A233" s="1" t="s">
        <v>239</v>
      </c>
      <c r="B233" t="str">
        <f ca="1">IFERROR(__xludf.DUMMYFUNCTION("GOOGLETRANSLATE(B233,""en"",""hi"")"),"जो सेना वाला / वाली शादी ज uski पत्नी / पति को समस्या हो गी
जो घेर जनसंपर्क ज
Bcz सेना शिविर मुझे sb कुछ मिल RHA ज
सोको सीमा जनसंपर्क 2 foji ""बंकर"" me😂😂😂😂😂😂")</f>
        <v>जो सेना वाला / वाली शादी ज uski पत्नी / पति को समस्या हो गी
जो घेर जनसंपर्क ज
Bcz सेना शिविर मुझे sb कुछ मिल RHA ज
सोको सीमा जनसंपर्क 2 foji "बंकर" me😂😂😂😂😂😂</v>
      </c>
      <c r="C233" s="1" t="s">
        <v>4</v>
      </c>
      <c r="D233" s="1" t="s">
        <v>5</v>
      </c>
    </row>
    <row r="234" spans="1:4" ht="13.2" x14ac:dyDescent="0.25">
      <c r="A234" s="1" t="s">
        <v>240</v>
      </c>
      <c r="B234" t="str">
        <f ca="1">IFERROR(__xludf.DUMMYFUNCTION("GOOGLETRANSLATE(B234,""en"",""hi"")"),"भाई 2 विज्ञापनों dikh जाए करने के लिए भाई को समर्थन मिल ..isliye Jayega विज्ञापनों आगे से करने के लिए ऐ
देखा Kro")</f>
        <v>भाई 2 विज्ञापनों dikh जाए करने के लिए भाई को समर्थन मिल ..isliye Jayega विज्ञापनों आगे से करने के लिए ऐ
देखा Kro</v>
      </c>
      <c r="C234" s="1" t="s">
        <v>4</v>
      </c>
      <c r="D234" s="1" t="s">
        <v>5</v>
      </c>
    </row>
    <row r="235" spans="1:4" ht="13.2" x14ac:dyDescent="0.25">
      <c r="A235" s="1" t="s">
        <v>241</v>
      </c>
      <c r="B235" t="str">
        <f ca="1">IFERROR(__xludf.DUMMYFUNCTION("GOOGLETRANSLATE(B235,""en"",""hi"")"),"Yarr मुख्य यू हमेशा तुम्हारे गेंद dekhta reheta हूं मस्त है भाई।")</f>
        <v>Yarr मुख्य यू हमेशा तुम्हारे गेंद dekhta reheta हूं मस्त है भाई।</v>
      </c>
      <c r="C235" s="1" t="s">
        <v>4</v>
      </c>
      <c r="D235" s="1" t="s">
        <v>5</v>
      </c>
    </row>
    <row r="236" spans="1:4" ht="13.2" x14ac:dyDescent="0.25">
      <c r="A236" s="1" t="s">
        <v>242</v>
      </c>
      <c r="B236" t="str">
        <f ca="1">IFERROR(__xludf.DUMMYFUNCTION("GOOGLETRANSLATE(B236,""en"",""hi"")"),"अरुंधति रॉय का पुरा करने के लिए नाम साही से btao gandulog ..! Sry asabd ke liye ..
अरुंधति रॉय Jheny एनडीटीवी ke मालिक की चचेरे भाई hai ab टीएम वह samjh जाओ ... आगे का
विस्तार achhe से गूगल पे वह PDH लो ..!")</f>
        <v>अरुंधति रॉय का पुरा करने के लिए नाम साही से btao gandulog ..! Sry asabd ke liye ..
अरुंधति रॉय Jheny एनडीटीवी ke मालिक की चचेरे भाई hai ab टीएम वह samjh जाओ ... आगे का
विस्तार achhe से गूगल पे वह PDH लो ..!</v>
      </c>
      <c r="C236" s="1" t="s">
        <v>8</v>
      </c>
      <c r="D236" s="1" t="s">
        <v>15</v>
      </c>
    </row>
    <row r="237" spans="1:4" ht="13.2" x14ac:dyDescent="0.25">
      <c r="A237" s="1" t="s">
        <v>243</v>
      </c>
      <c r="B237" t="str">
        <f ca="1">IFERROR(__xludf.DUMMYFUNCTION("GOOGLETRANSLATE(B237,""en"",""hi"")"),"@Aditya गुप्ता साही Kaha देश mein jyada ajaadi gaalat fayda uthaya झा राजा
hain सराय Saro Jho बाइक hain hain aur एलजीबीटी ko कोरे padhne chaiye दुबई, अरब
जैसे कि कोई tarah")</f>
        <v>@Aditya गुप्ता साही Kaha देश mein jyada ajaadi gaalat fayda uthaya झा राजा
hain सराय Saro Jho बाइक hain hain aur एलजीबीटी ko कोरे padhne chaiye दुबई, अरब
जैसे कि कोई tarah</v>
      </c>
      <c r="C237" s="1" t="s">
        <v>8</v>
      </c>
      <c r="D237" s="1" t="s">
        <v>15</v>
      </c>
    </row>
    <row r="238" spans="1:4" ht="13.2" x14ac:dyDescent="0.25">
      <c r="A238" s="1" t="s">
        <v>244</v>
      </c>
      <c r="B238" t="str">
        <f ca="1">IFERROR(__xludf.DUMMYFUNCTION("GOOGLETRANSLATE(B238,""en"",""hi"")"),"यार timeliners टीएम लोगो की वीडियो मुझे ek समूह मुझे महिला हल्क बैठी थी हमें se है
kch puchte Zra")</f>
        <v>यार timeliners टीएम लोगो की वीडियो मुझे ek समूह मुझे महिला हल्क बैठी थी हमें se है
kch puchte Zra</v>
      </c>
      <c r="C238" s="1" t="s">
        <v>4</v>
      </c>
      <c r="D238" s="1" t="s">
        <v>5</v>
      </c>
    </row>
    <row r="239" spans="1:4" ht="13.2" x14ac:dyDescent="0.25">
      <c r="A239" s="1" t="s">
        <v>245</v>
      </c>
      <c r="B239" t="str">
        <f ca="1">IFERROR(__xludf.DUMMYFUNCTION("GOOGLETRANSLATE(B239,""en"",""hi"")"),"औरत जाट Kutiya जाट है। अनफेथफुल जाट")</f>
        <v>औरत जाट Kutiya जाट है। अनफेथफुल जाट</v>
      </c>
      <c r="C239" s="1" t="s">
        <v>8</v>
      </c>
      <c r="D239" s="1" t="s">
        <v>15</v>
      </c>
    </row>
    <row r="240" spans="1:4" ht="13.2" x14ac:dyDescent="0.25">
      <c r="A240" s="1" t="s">
        <v>246</v>
      </c>
      <c r="B240" t="str">
        <f ca="1">IFERROR(__xludf.DUMMYFUNCTION("GOOGLETRANSLATE(B240,""en"",""hi"")"),"साही करे जागीर भाई ne")</f>
        <v>साही करे जागीर भाई ne</v>
      </c>
      <c r="C240" s="1" t="s">
        <v>4</v>
      </c>
      <c r="D240" s="1" t="s">
        <v>5</v>
      </c>
    </row>
    <row r="241" spans="1:4" ht="13.2" x14ac:dyDescent="0.25">
      <c r="A241" s="1" t="s">
        <v>247</v>
      </c>
      <c r="B241" t="str">
        <f ca="1">IFERROR(__xludf.DUMMYFUNCTION("GOOGLETRANSLATE(B241,""en"",""hi"")"),"कितना देर hai Tu साल chutiye इंसान")</f>
        <v>कितना देर hai Tu साल chutiye इंसान</v>
      </c>
      <c r="C241" s="1" t="s">
        <v>19</v>
      </c>
      <c r="D241" s="1" t="s">
        <v>5</v>
      </c>
    </row>
    <row r="242" spans="1:4" ht="13.2" x14ac:dyDescent="0.25">
      <c r="A242" s="1" t="s">
        <v>248</v>
      </c>
      <c r="B242" t="str">
        <f ca="1">IFERROR(__xludf.DUMMYFUNCTION("GOOGLETRANSLATE(B242,""en"",""hi"")"),"Fuddu समीक्षा")</f>
        <v>Fuddu समीक्षा</v>
      </c>
      <c r="C242" s="1" t="s">
        <v>19</v>
      </c>
      <c r="D242" s="1" t="s">
        <v>5</v>
      </c>
    </row>
    <row r="243" spans="1:4" ht="13.2" x14ac:dyDescent="0.25">
      <c r="A243" s="1" t="s">
        <v>249</v>
      </c>
      <c r="B243" t="str">
        <f ca="1">IFERROR(__xludf.DUMMYFUNCTION("GOOGLETRANSLATE(B243,""en"",""hi"")"),"बात हो रही hai Shayad नहीं एक फिल्म समीक्षा की")</f>
        <v>बात हो रही hai Shayad नहीं एक फिल्म समीक्षा की</v>
      </c>
      <c r="C243" s="1" t="s">
        <v>4</v>
      </c>
      <c r="D243" s="1" t="s">
        <v>5</v>
      </c>
    </row>
    <row r="244" spans="1:4" ht="13.2" x14ac:dyDescent="0.25">
      <c r="A244" s="1" t="s">
        <v>250</v>
      </c>
      <c r="B244" t="str">
        <f ca="1">IFERROR(__xludf.DUMMYFUNCTION("GOOGLETRANSLATE(B244,""en"",""hi"")"),"Bakwaas बैंड कर")</f>
        <v>Bakwaas बैंड कर</v>
      </c>
      <c r="C244" s="1" t="s">
        <v>8</v>
      </c>
      <c r="D244" s="1" t="s">
        <v>5</v>
      </c>
    </row>
    <row r="245" spans="1:4" ht="13.2" x14ac:dyDescent="0.25">
      <c r="A245" s="1" t="s">
        <v>251</v>
      </c>
      <c r="B245" t="str">
        <f ca="1">IFERROR(__xludf.DUMMYFUNCTION("GOOGLETRANSLATE(B245,""en"",""hi"")"),"Hmare सनातन माई, shadi भी कर aatmao का मिलान हाई, आत्मा का, तु कोई करना
शरीर का अनुबंध nhi h इस्लाम में या hmare YHA तलक Shabd वह nhi h hmare की तरह
7 janmo का रिश्ता या shadi ख swemvar होता था अब कलियुग जी cheeze बादल गाय
hain, ह्यूम लोगो को दुनिया ko si"&amp;"khana था आज हम galat राह पी चल PDE ज,
ldkiya ख गर्भपात कानूनी krana चाहती ज, में मीटर rhna ज लेकिन bccha nhi chahie लाइव
तु konsi Andhi दाऊद hai smjh nhi aata, या muslmano मीटर अनुबंध Bolte hai जनसंपर्क
अनुबंध का mtlb होता ज आपसी सहमति रों हा kr आपसी सहमत"&amp;"ि है वह ना ek टीआरएफ
se nhi होता khtm या 4 shadi को inke अनुमति hain किशोरों बार आदमी तलक हो बोला
gya na अब uski कोई zimmedari, या shadi tootne का वह कोई pravadhan को hmare
nhi h इस्लाम वह ज साड़ी नकारात्मकता हूँ, gandgi inki कुरान PDH कश्मीर वह होता लग र"&amp;"हा है gnda
ज, कबीला कश्मीर सरदार n तु दुनिया Tabah krdi")</f>
        <v>Hmare सनातन माई, shadi भी कर aatmao का मिलान हाई, आत्मा का, तु कोई करना
शरीर का अनुबंध nhi h इस्लाम में या hmare YHA तलक Shabd वह nhi h hmare की तरह
7 janmo का रिश्ता या shadi ख swemvar होता था अब कलियुग जी cheeze बादल गाय
hain, ह्यूम लोगो को दुनिया ko sikhana था आज हम galat राह पी चल PDE ज,
ldkiya ख गर्भपात कानूनी krana चाहती ज, में मीटर rhna ज लेकिन bccha nhi chahie लाइव
तु konsi Andhi दाऊद hai smjh nhi aata, या muslmano मीटर अनुबंध Bolte hai जनसंपर्क
अनुबंध का mtlb होता ज आपसी सहमति रों हा kr आपसी सहमति है वह ना ek टीआरएफ
se nhi होता khtm या 4 shadi को inke अनुमति hain किशोरों बार आदमी तलक हो बोला
gya na अब uski कोई zimmedari, या shadi tootne का वह कोई pravadhan को hmare
nhi h इस्लाम वह ज साड़ी नकारात्मकता हूँ, gandgi inki कुरान PDH कश्मीर वह होता लग रहा है gnda
ज, कबीला कश्मीर सरदार n तु दुनिया Tabah krdi</v>
      </c>
      <c r="C245" s="1" t="s">
        <v>19</v>
      </c>
      <c r="D245" s="1" t="s">
        <v>5</v>
      </c>
    </row>
    <row r="246" spans="1:4" ht="13.2" x14ac:dyDescent="0.25">
      <c r="A246" s="1" t="s">
        <v>252</v>
      </c>
      <c r="B246" t="str">
        <f ca="1">IFERROR(__xludf.DUMMYFUNCTION("GOOGLETRANSLATE(B246,""en"",""hi"")"),"ये आलोचकों के liy पहले ही दिखा दी जाती hai")</f>
        <v>ये आलोचकों के liy पहले ही दिखा दी जाती hai</v>
      </c>
      <c r="C246" s="1" t="s">
        <v>4</v>
      </c>
      <c r="D246" s="1" t="s">
        <v>5</v>
      </c>
    </row>
    <row r="247" spans="1:4" ht="13.2" x14ac:dyDescent="0.25">
      <c r="A247" s="1" t="s">
        <v>253</v>
      </c>
      <c r="B247" t="str">
        <f ca="1">IFERROR(__xludf.DUMMYFUNCTION("GOOGLETRANSLATE(B247,""en"",""hi"")"),"ऐसे लॉगऑन ko जेल हो")</f>
        <v>ऐसे लॉगऑन ko जेल हो</v>
      </c>
      <c r="C247" s="1" t="s">
        <v>19</v>
      </c>
      <c r="D247" s="1" t="s">
        <v>5</v>
      </c>
    </row>
    <row r="248" spans="1:4" ht="13.2" x14ac:dyDescent="0.25">
      <c r="A248" s="1" t="s">
        <v>254</v>
      </c>
      <c r="B248" t="str">
        <f ca="1">IFERROR(__xludf.DUMMYFUNCTION("GOOGLETRANSLATE(B248,""en"",""hi"")"),"Pehle bolna सीख")</f>
        <v>Pehle bolna सीख</v>
      </c>
      <c r="C248" s="1" t="s">
        <v>8</v>
      </c>
      <c r="D248" s="1" t="s">
        <v>5</v>
      </c>
    </row>
    <row r="249" spans="1:4" ht="13.2" x14ac:dyDescent="0.25">
      <c r="A249" s="1" t="s">
        <v>255</v>
      </c>
      <c r="B249" t="str">
        <f ca="1">IFERROR(__xludf.DUMMYFUNCTION("GOOGLETRANSLATE(B249,""en"",""hi"")"),"Theek किया फिर 498 ए ढांडा हा
Loog sooch तय हा लड़की की सादी Kardi
AAB पति को लूट लू")</f>
        <v>Theek किया फिर 498 ए ढांडा हा
Loog sooch तय हा लड़की की सादी Kardi
AAB पति को लूट लू</v>
      </c>
      <c r="C249" s="1" t="s">
        <v>19</v>
      </c>
      <c r="D249" s="1" t="s">
        <v>5</v>
      </c>
    </row>
    <row r="250" spans="1:4" ht="13.2" x14ac:dyDescent="0.25">
      <c r="A250" s="1" t="s">
        <v>256</v>
      </c>
      <c r="B250" t="str">
        <f ca="1">IFERROR(__xludf.DUMMYFUNCTION("GOOGLETRANSLATE(B250,""en"",""hi"")"),"आखिर कब तक जनता उठाएगी निकम्मे कर्मचारियों का बोझ
&lt;Https://youtu.be/iuui3ulICiY&gt;")</f>
        <v>आखिर कब तक जनता उठाएगी निकम्मे कर्मचारियों का बोझ
&lt;Https://youtu.be/iuui3ulICiY&gt;</v>
      </c>
      <c r="C250" s="1" t="s">
        <v>19</v>
      </c>
      <c r="D250" s="1" t="s">
        <v>5</v>
      </c>
    </row>
    <row r="251" spans="1:4" ht="13.2" x14ac:dyDescent="0.25">
      <c r="A251" s="1" t="s">
        <v>257</v>
      </c>
      <c r="B251" t="str">
        <f ca="1">IFERROR(__xludf.DUMMYFUNCTION("GOOGLETRANSLATE(B251,""en"",""hi"")"),"अबे हर बार ek हाय बल्ले karta hai ... sirf समीक्षा कर na")</f>
        <v>अबे हर बार ek हाय बल्ले karta hai ... sirf समीक्षा कर na</v>
      </c>
      <c r="C251" s="1" t="s">
        <v>8</v>
      </c>
      <c r="D251" s="1" t="s">
        <v>5</v>
      </c>
    </row>
    <row r="252" spans="1:4" ht="13.2" x14ac:dyDescent="0.25">
      <c r="A252" s="1" t="s">
        <v>258</v>
      </c>
      <c r="B252" t="str">
        <f ca="1">IFERROR(__xludf.DUMMYFUNCTION("GOOGLETRANSLATE(B252,""en"",""hi"")"),"Bhosdi ke आज jaa ke तेरा विश्लेषण हो RHA")</f>
        <v>Bhosdi ke आज jaa ke तेरा विश्लेषण हो RHA</v>
      </c>
      <c r="C252" s="1" t="s">
        <v>8</v>
      </c>
      <c r="D252" s="1" t="s">
        <v>15</v>
      </c>
    </row>
    <row r="253" spans="1:4" ht="13.2" x14ac:dyDescent="0.25">
      <c r="A253" s="1" t="s">
        <v>259</v>
      </c>
      <c r="B253" t="str">
        <f ca="1">IFERROR(__xludf.DUMMYFUNCTION("GOOGLETRANSLATE(B253,""en"",""hi"")"),"अरुंधति कुत्तिया है सुगरिया है पाली बदसूरत दी अकल और बेहूदा औरत")</f>
        <v>अरुंधति कुत्तिया है सुगरिया है पाली बदसूरत दी अकल और बेहूदा औरत</v>
      </c>
      <c r="C253" s="1" t="s">
        <v>8</v>
      </c>
      <c r="D253" s="1" t="s">
        <v>15</v>
      </c>
    </row>
    <row r="254" spans="1:4" ht="13.2" x14ac:dyDescent="0.25">
      <c r="A254" s="1" t="s">
        <v>260</v>
      </c>
      <c r="B254" t="str">
        <f ca="1">IFERROR(__xludf.DUMMYFUNCTION("GOOGLETRANSLATE(B254,""en"",""hi"")"),"जो juthe 498 मामले lagate वह संयुक्त राष्ट्र sabhiko तु vedio dekhana chahiye")</f>
        <v>जो juthe 498 मामले lagate वह संयुक्त राष्ट्र sabhiko तु vedio dekhana chahiye</v>
      </c>
      <c r="C254" s="1" t="s">
        <v>4</v>
      </c>
      <c r="D254" s="1" t="s">
        <v>5</v>
      </c>
    </row>
    <row r="255" spans="1:4" ht="13.2" x14ac:dyDescent="0.25">
      <c r="A255" s="1" t="s">
        <v>261</v>
      </c>
      <c r="B255" t="str">
        <f ca="1">IFERROR(__xludf.DUMMYFUNCTION("GOOGLETRANSLATE(B255,""en"",""hi"")"),"@Shi ..! मुख्य भाई सच .... Swetabh भाई ne ek वीडियो मुख्य Kaha था ना की दुनिया
मुख्य सब कुछ में कुछ शब्द कर sakte ho lekin कोई Nayi फिल्म आए नाय कोई सेलिब्रिटी
बच्चों, unke जनसंपर्क टीम की wajah से सामने आ हाय Jate hain .. ट्रेलर dekhne ke v
jarurat nhi")</f>
        <v>@Shi ..! मुख्य भाई सच .... Swetabh भाई ne ek वीडियो मुख्य Kaha था ना की दुनिया
मुख्य सब कुछ में कुछ शब्द कर sakte ho lekin कोई Nayi फिल्म आए नाय कोई सेलिब्रिटी
बच्चों, unke जनसंपर्क टीम की wajah से सामने आ हाय Jate hain .. ट्रेलर dekhne ke v
jarurat nhi</v>
      </c>
      <c r="C255" s="1" t="s">
        <v>4</v>
      </c>
      <c r="D255" s="1" t="s">
        <v>5</v>
      </c>
    </row>
    <row r="256" spans="1:4" ht="13.2" x14ac:dyDescent="0.25">
      <c r="A256" s="1" t="s">
        <v>262</v>
      </c>
      <c r="B256" t="str">
        <f ca="1">IFERROR(__xludf.DUMMYFUNCTION("GOOGLETRANSLATE(B256,""en"",""hi"")"),"Lekin FIM bhot बोरिंग aur घिसा ज bilkul bekaar फिल्म लगी")</f>
        <v>Lekin FIM bhot बोरिंग aur घिसा ज bilkul bekaar फिल्म लगी</v>
      </c>
      <c r="C256" s="1" t="s">
        <v>19</v>
      </c>
      <c r="D256" s="1" t="s">
        <v>5</v>
      </c>
    </row>
    <row r="257" spans="1:4" ht="13.2" x14ac:dyDescent="0.25">
      <c r="A257" s="1" t="s">
        <v>263</v>
      </c>
      <c r="B257" t="str">
        <f ca="1">IFERROR(__xludf.DUMMYFUNCTION("GOOGLETRANSLATE(B257,""en"",""hi"")"),"मेन तो पुरा देखा। Tu वोह zyada dekhta hoga isliye baaki सब चीज़ मीटर
ब्याज kam हो गया")</f>
        <v>मेन तो पुरा देखा। Tu वोह zyada dekhta hoga isliye baaki सब चीज़ मीटर
ब्याज kam हो गया</v>
      </c>
      <c r="C257" s="1" t="s">
        <v>4</v>
      </c>
      <c r="D257" s="1" t="s">
        <v>5</v>
      </c>
    </row>
    <row r="258" spans="1:4" ht="13.2" x14ac:dyDescent="0.25">
      <c r="A258" s="1" t="s">
        <v>264</v>
      </c>
      <c r="B258" t="str">
        <f ca="1">IFERROR(__xludf.DUMMYFUNCTION("GOOGLETRANSLATE(B258,""en"",""hi"")"),"ये देश 1 दिन Pakka Barbaad hoga
कारण: बॉलीवुड")</f>
        <v>ये देश 1 दिन Pakka Barbaad hoga
कारण: बॉलीवुड</v>
      </c>
      <c r="C258" s="1" t="s">
        <v>19</v>
      </c>
      <c r="D258" s="1" t="s">
        <v>5</v>
      </c>
    </row>
    <row r="259" spans="1:4" ht="13.2" x14ac:dyDescent="0.25">
      <c r="A259" s="1" t="s">
        <v>265</v>
      </c>
      <c r="B259" t="str">
        <f ca="1">IFERROR(__xludf.DUMMYFUNCTION("GOOGLETRANSLATE(B259,""en"",""hi"")"),"Ap fany हो Bohat लोक")</f>
        <v>Ap fany हो Bohat लोक</v>
      </c>
      <c r="C259" s="1" t="s">
        <v>4</v>
      </c>
      <c r="D259" s="1" t="s">
        <v>5</v>
      </c>
    </row>
    <row r="260" spans="1:4" ht="13.2" x14ac:dyDescent="0.25">
      <c r="A260" s="1" t="s">
        <v>266</v>
      </c>
      <c r="B260" t="str">
        <f ca="1">IFERROR(__xludf.DUMMYFUNCTION("GOOGLETRANSLATE(B260,""en"",""hi"")"),"LGBTQ समुदाय को समर्थन karne वाले भावनात्मक रास्ते पे (तुम्हारी गलती नहीं है, सबसे अधिक
लोग बेवकूफ) चलते हाई, लॉजिक्स और unki सोच ke aukat ke करने के लिए तर्क हैं
बहार hai।")</f>
        <v>LGBTQ समुदाय को समर्थन karne वाले भावनात्मक रास्ते पे (तुम्हारी गलती नहीं है, सबसे अधिक
लोग बेवकूफ) चलते हाई, लॉजिक्स और unki सोच ke aukat ke करने के लिए तर्क हैं
बहार hai।</v>
      </c>
      <c r="C260" s="1" t="s">
        <v>8</v>
      </c>
      <c r="D260" s="1" t="s">
        <v>15</v>
      </c>
    </row>
    <row r="261" spans="1:4" ht="13.2" x14ac:dyDescent="0.25">
      <c r="A261" s="1" t="s">
        <v>267</v>
      </c>
      <c r="B261" t="str">
        <f ca="1">IFERROR(__xludf.DUMMYFUNCTION("GOOGLETRANSLATE(B261,""en"",""hi"")"),"भाई साही बोला .... तु भारत aur aju baju jaise बांग्लादेश मुख्य v hta hain")</f>
        <v>भाई साही बोला .... तु भारत aur aju baju jaise बांग्लादेश मुख्य v hta hain</v>
      </c>
      <c r="C261" s="1" t="s">
        <v>4</v>
      </c>
      <c r="D261" s="1" t="s">
        <v>5</v>
      </c>
    </row>
    <row r="262" spans="1:4" ht="13.2" x14ac:dyDescent="0.25">
      <c r="A262" s="1" t="s">
        <v>268</v>
      </c>
      <c r="B262" t="str">
        <f ca="1">IFERROR(__xludf.DUMMYFUNCTION("GOOGLETRANSLATE(B262,""en"",""hi"")"),"शब्दावली theek hai bhadwe की")</f>
        <v>शब्दावली theek hai bhadwe की</v>
      </c>
      <c r="C262" s="1" t="s">
        <v>4</v>
      </c>
      <c r="D262" s="1" t="s">
        <v>5</v>
      </c>
    </row>
    <row r="263" spans="1:4" ht="13.2" x14ac:dyDescent="0.25">
      <c r="A263" s="1" t="s">
        <v>269</v>
      </c>
      <c r="B263" t="str">
        <f ca="1">IFERROR(__xludf.DUMMYFUNCTION("GOOGLETRANSLATE(B263,""en"",""hi"")"),"भाई आपके फ़िल्म का रिव्यु THEQUINT व्वालो ने भी दिखाया है।
&lt;https://hindi.thequint.com/voices/opinion/shahid-kapoor-kabir-singh-vijay-
deverakonda-अर्जुन-रेड्डी-को बढ़ावा देता है विषैले-मर्दानगी&gt;")</f>
        <v>भाई आपके फ़िल्म का रिव्यु THEQUINT व्वालो ने भी दिखाया है।
&lt;https://hindi.thequint.com/voices/opinion/shahid-kapoor-kabir-singh-vijay-
deverakonda-अर्जुन-रेड्डी-को बढ़ावा देता है विषैले-मर्दानगी&gt;</v>
      </c>
      <c r="C263" s="1" t="s">
        <v>4</v>
      </c>
      <c r="D263" s="1" t="s">
        <v>5</v>
      </c>
    </row>
    <row r="264" spans="1:4" ht="13.2" x14ac:dyDescent="0.25">
      <c r="A264" s="1" t="s">
        <v>270</v>
      </c>
      <c r="B264" t="str">
        <f ca="1">IFERROR(__xludf.DUMMYFUNCTION("GOOGLETRANSLATE(B264,""en"",""hi"")"),"kam Tabahi machi थी भारत मीटर एनआईआई ... जो ईसा पूर्व ऐसे कानूनों पास kr rhe हू ... आईएसएस
देश का कुछ एनआईआई होन वाला ... ई.पू. किसकी आंतरिक चेतना उसको ऐसे kaam कश्मीर
liye रजी karegi ... सच में घृणित ...")</f>
        <v>kam Tabahi machi थी भारत मीटर एनआईआई ... जो ईसा पूर्व ऐसे कानूनों पास kr rhe हू ... आईएसएस
देश का कुछ एनआईआई होन वाला ... ई.पू. किसकी आंतरिक चेतना उसको ऐसे kaam कश्मीर
liye रजी karegi ... सच में घृणित ...</v>
      </c>
      <c r="C264" s="1" t="s">
        <v>8</v>
      </c>
      <c r="D264" s="1" t="s">
        <v>15</v>
      </c>
    </row>
    <row r="265" spans="1:4" ht="13.2" x14ac:dyDescent="0.25">
      <c r="A265" s="1" t="s">
        <v>271</v>
      </c>
      <c r="B265" t="str">
        <f ca="1">IFERROR(__xludf.DUMMYFUNCTION("GOOGLETRANSLATE(B265,""en"",""hi"")"),"Loogon ko वास्तविक प्रेम nhi chyee लॉगऑन को apne Jasa thrkiii प्यार Chye फिल्म मुख्य
🤣🤣🤣🤣")</f>
        <v>Loogon ko वास्तविक प्रेम nhi chyee लॉगऑन को apne Jasa thrkiii प्यार Chye फिल्म मुख्य
🤣🤣🤣🤣</v>
      </c>
      <c r="C265" s="1" t="s">
        <v>19</v>
      </c>
      <c r="D265" s="1" t="s">
        <v>5</v>
      </c>
    </row>
    <row r="266" spans="1:4" ht="13.2" x14ac:dyDescent="0.25">
      <c r="A266" s="1" t="s">
        <v>272</v>
      </c>
      <c r="B266" t="str">
        <f ca="1">IFERROR(__xludf.DUMMYFUNCTION("GOOGLETRANSLATE(B266,""en"",""hi"")"),"Bilkul नी dena chyea ..
समलैंगिक ko जान मार करने के लिए देश से निकल देना chyea .. हो खातिर करने के लिए क्या .. 😑😑")</f>
        <v>Bilkul नी dena chyea ..
समलैंगिक ko जान मार करने के लिए देश से निकल देना chyea .. हो खातिर करने के लिए क्या .. 😑😑</v>
      </c>
      <c r="C266" s="1" t="s">
        <v>8</v>
      </c>
      <c r="D266" s="1" t="s">
        <v>15</v>
      </c>
    </row>
    <row r="267" spans="1:4" ht="13.2" x14ac:dyDescent="0.25">
      <c r="A267" s="1" t="s">
        <v>273</v>
      </c>
      <c r="B267" t="str">
        <f ca="1">IFERROR(__xludf.DUMMYFUNCTION("GOOGLETRANSLATE(B267,""en"",""hi"")"),"पत्नी laai थी hahahahahaha")</f>
        <v>पत्नी laai थी hahahahahaha</v>
      </c>
      <c r="C267" s="1" t="s">
        <v>4</v>
      </c>
      <c r="D267" s="1" t="s">
        <v>5</v>
      </c>
    </row>
    <row r="268" spans="1:4" ht="13.2" x14ac:dyDescent="0.25">
      <c r="A268" s="1" t="s">
        <v>274</v>
      </c>
      <c r="B268" t="str">
        <f ca="1">IFERROR(__xludf.DUMMYFUNCTION("GOOGLETRANSLATE(B268,""en"",""hi"")"),"Vai sabbas ... 200% सच।")</f>
        <v>Vai sabbas ... 200% सच।</v>
      </c>
      <c r="C268" s="1" t="s">
        <v>4</v>
      </c>
      <c r="D268" s="1" t="s">
        <v>5</v>
      </c>
    </row>
    <row r="269" spans="1:4" ht="13.2" x14ac:dyDescent="0.25">
      <c r="A269" s="1" t="s">
        <v>275</v>
      </c>
      <c r="B269" t="str">
        <f ca="1">IFERROR(__xludf.DUMMYFUNCTION("GOOGLETRANSLATE(B269,""en"",""hi"")"),"भाई मीटर apki वीडियो ko कुत्ते की trah प्यार krta hu🤣🤣")</f>
        <v>भाई मीटर apki वीडियो ko कुत्ते की trah प्यार krta hu🤣🤣</v>
      </c>
      <c r="C269" s="1" t="s">
        <v>4</v>
      </c>
      <c r="D269" s="1" t="s">
        <v>5</v>
      </c>
    </row>
    <row r="270" spans="1:4" ht="13.2" x14ac:dyDescent="0.25">
      <c r="A270" s="1" t="s">
        <v>276</v>
      </c>
      <c r="B270" t="str">
        <f ca="1">IFERROR(__xludf.DUMMYFUNCTION("GOOGLETRANSLATE(B270,""en"",""hi"")"),"नेटफ्लिक्स मुझे ek aur chutiya धारावाहिक आ RHA hai jisme jatiwad से संबंधित वीडियो आ
RHA hai।")</f>
        <v>नेटफ्लिक्स मुझे ek aur chutiya धारावाहिक आ RHA hai jisme jatiwad से संबंधित वीडियो आ
RHA hai।</v>
      </c>
      <c r="C270" s="1" t="s">
        <v>19</v>
      </c>
      <c r="D270" s="1" t="s">
        <v>5</v>
      </c>
    </row>
    <row r="271" spans="1:4" ht="13.2" x14ac:dyDescent="0.25">
      <c r="A271" s="1" t="s">
        <v>277</v>
      </c>
      <c r="B271" t="str">
        <f ca="1">IFERROR(__xludf.DUMMYFUNCTION("GOOGLETRANSLATE(B271,""en"",""hi"")"),"जाली जाली जाली जाली 1.1K नारीवादियों की प्राथमिकी से gand जाली फिर से")</f>
        <v>जाली जाली जाली जाली 1.1K नारीवादियों की प्राथमिकी से gand जाली फिर से</v>
      </c>
      <c r="C271" s="1" t="s">
        <v>19</v>
      </c>
      <c r="D271" s="1" t="s">
        <v>15</v>
      </c>
    </row>
    <row r="272" spans="1:4" ht="13.2" x14ac:dyDescent="0.25">
      <c r="A272" s="1" t="s">
        <v>278</v>
      </c>
      <c r="B272" t="str">
        <f ca="1">IFERROR(__xludf.DUMMYFUNCTION("GOOGLETRANSLATE(B272,""en"",""hi"")"),"😂😂😂😂 हम वी वाही सोच रहे वे")</f>
        <v>😂😂😂😂 हम वी वाही सोच रहे वे</v>
      </c>
      <c r="C272" s="1" t="s">
        <v>4</v>
      </c>
      <c r="D272" s="1" t="s">
        <v>5</v>
      </c>
    </row>
    <row r="273" spans="1:4" ht="13.2" x14ac:dyDescent="0.25">
      <c r="A273" s="1" t="s">
        <v>279</v>
      </c>
      <c r="B273" t="str">
        <f ca="1">IFERROR(__xludf.DUMMYFUNCTION("GOOGLETRANSLATE(B273,""en"",""hi"")"),"Chhakko की दुनिया .. करण जौहर ke rishtedar ..")</f>
        <v>Chhakko की दुनिया .. करण जौहर ke rishtedar ..</v>
      </c>
      <c r="C273" s="1" t="s">
        <v>8</v>
      </c>
      <c r="D273" s="1" t="s">
        <v>15</v>
      </c>
    </row>
    <row r="274" spans="1:4" ht="13.2" x14ac:dyDescent="0.25">
      <c r="A274" s="1" t="s">
        <v>280</v>
      </c>
      <c r="B274" t="str">
        <f ca="1">IFERROR(__xludf.DUMMYFUNCTION("GOOGLETRANSLATE(B274,""en"",""hi"")"),"bahut achchha video💞👌")</f>
        <v>bahut achchha video💞👌</v>
      </c>
      <c r="C274" s="1" t="s">
        <v>4</v>
      </c>
      <c r="D274" s="1" t="s">
        <v>5</v>
      </c>
    </row>
    <row r="275" spans="1:4" ht="13.2" x14ac:dyDescent="0.25">
      <c r="A275" s="1" t="s">
        <v>281</v>
      </c>
      <c r="B275" t="str">
        <f ca="1">IFERROR(__xludf.DUMMYFUNCTION("GOOGLETRANSLATE(B275,""en"",""hi"")")," Terabithia 'फिल्म को देखा hai करने के लिए पुल? नही देखो करने के लिए ..")</f>
        <v xml:space="preserve"> Terabithia 'फिल्म को देखा hai करने के लिए पुल? नही देखो करने के लिए ..</v>
      </c>
      <c r="C275" s="1" t="s">
        <v>4</v>
      </c>
      <c r="D275" s="1" t="s">
        <v>5</v>
      </c>
    </row>
    <row r="276" spans="1:4" ht="13.2" x14ac:dyDescent="0.25">
      <c r="A276" s="1" t="s">
        <v>282</v>
      </c>
      <c r="B276" t="str">
        <f ca="1">IFERROR(__xludf.DUMMYFUNCTION("GOOGLETRANSLATE(B276,""en"",""hi"")"),"रंगा राहुल गांधी matlab, aur बिल्ला matlab Khujliwal.👌👌👌👌👌😁😁😁😁😁😁😁")</f>
        <v>रंगा राहुल गांधी matlab, aur बिल्ला matlab Khujliwal.👌👌👌👌👌😁😁😁😁😁😁😁</v>
      </c>
      <c r="C276" s="1" t="s">
        <v>19</v>
      </c>
      <c r="D276" s="1" t="s">
        <v>5</v>
      </c>
    </row>
    <row r="277" spans="1:4" ht="13.2" x14ac:dyDescent="0.25">
      <c r="A277" s="1" t="s">
        <v>283</v>
      </c>
      <c r="B277" t="str">
        <f ca="1">IFERROR(__xludf.DUMMYFUNCTION("GOOGLETRANSLATE(B277,""en"",""hi"")"),"[08:32] (https://www.youtube.com/watch?v=N_ZMfQMZos0&amp;t=8m32s) भाई ne लगे हाथ
टपरवेयर का भी पदोन्नति kardiya")</f>
        <v>[08:32] (https://www.youtube.com/watch?v=N_ZMfQMZos0&amp;t=8m32s) भाई ne लगे हाथ
टपरवेयर का भी पदोन्नति kardiya</v>
      </c>
      <c r="C277" s="1" t="s">
        <v>4</v>
      </c>
      <c r="D277" s="1" t="s">
        <v>5</v>
      </c>
    </row>
    <row r="278" spans="1:4" ht="13.2" x14ac:dyDescent="0.25">
      <c r="A278" s="1" t="s">
        <v>284</v>
      </c>
      <c r="B278" t="str">
        <f ca="1">IFERROR(__xludf.DUMMYFUNCTION("GOOGLETRANSLATE(B278,""en"",""hi"")"),"@Bhavesh Sanadiya शीर्ष mtlb")</f>
        <v>@Bhavesh Sanadiya शीर्ष mtlb</v>
      </c>
      <c r="C278" s="1" t="s">
        <v>4</v>
      </c>
      <c r="D278" s="1" t="s">
        <v>5</v>
      </c>
    </row>
    <row r="279" spans="1:4" ht="13.2" x14ac:dyDescent="0.25">
      <c r="A279" s="1" t="s">
        <v>285</v>
      </c>
      <c r="B279" t="str">
        <f ca="1">IFERROR(__xludf.DUMMYFUNCTION("GOOGLETRANSLATE(B279,""en"",""hi"")"),"शानदार चन्दू भैया ..... शानदार एक्टिंग .... /")</f>
        <v>शानदार चन्दू भैया ..... शानदार एक्टिंग .... /</v>
      </c>
      <c r="C279" s="1" t="s">
        <v>4</v>
      </c>
      <c r="D279" s="1" t="s">
        <v>5</v>
      </c>
    </row>
    <row r="280" spans="1:4" ht="13.2" x14ac:dyDescent="0.25">
      <c r="A280" s="1" t="s">
        <v>286</v>
      </c>
      <c r="B280" t="str">
        <f ca="1">IFERROR(__xludf.DUMMYFUNCTION("GOOGLETRANSLATE(B280,""en"",""hi"")"),"भाग bhosdike ..
Tu hai कौन gyaan baantne वाला ??
Faltu mein बक बक karta hai ,. ये क्या कोई सामग्री हुआ 😂
मैं और joota कहां पे मारा ज़रा dikha को deta bhosdike")</f>
        <v>भाग bhosdike ..
Tu hai कौन gyaan baantne वाला ??
Faltu mein बक बक karta hai ,. ये क्या कोई सामग्री हुआ 😂
मैं और joota कहां पे मारा ज़रा dikha को deta bhosdike</v>
      </c>
      <c r="C280" s="1" t="s">
        <v>8</v>
      </c>
      <c r="D280" s="1" t="s">
        <v>15</v>
      </c>
    </row>
    <row r="281" spans="1:4" ht="13.2" x14ac:dyDescent="0.25">
      <c r="A281" s="1" t="s">
        <v>287</v>
      </c>
      <c r="B281" t="str">
        <f ca="1">IFERROR(__xludf.DUMMYFUNCTION("GOOGLETRANSLATE(B281,""en"",""hi"")"),"पहचानें pahli baar मुझे muskil hai ... Lakin चयन होन का baad भी निकल sakte
hai")</f>
        <v>पहचानें pahli baar मुझे muskil hai ... Lakin चयन होन का baad भी निकल sakte
hai</v>
      </c>
      <c r="C281" s="1" t="s">
        <v>4</v>
      </c>
      <c r="D281" s="1" t="s">
        <v>5</v>
      </c>
    </row>
    <row r="282" spans="1:4" ht="13.2" x14ac:dyDescent="0.25">
      <c r="A282" s="1" t="s">
        <v>288</v>
      </c>
      <c r="B282" t="str">
        <f ca="1">IFERROR(__xludf.DUMMYFUNCTION("GOOGLETRANSLATE(B282,""en"",""hi"")"),"जिस tarah मठ मार्च बाकि लोगो को भी apni tarah BNA lete hai उसी tarah 1000 भी
समलैंगिक रहे VO शुद्ध बड़ी संख्या ko apni tarah BNA देंगे।")</f>
        <v>जिस tarah मठ मार्च बाकि लोगो को भी apni tarah BNA lete hai उसी tarah 1000 भी
समलैंगिक रहे VO शुद्ध बड़ी संख्या ko apni tarah BNA देंगे।</v>
      </c>
      <c r="C282" s="1" t="s">
        <v>8</v>
      </c>
      <c r="D282" s="1" t="s">
        <v>15</v>
      </c>
    </row>
    <row r="283" spans="1:4" ht="13.2" x14ac:dyDescent="0.25">
      <c r="A283" s="1" t="s">
        <v>289</v>
      </c>
      <c r="B283" t="str">
        <f ca="1">IFERROR(__xludf.DUMMYFUNCTION("GOOGLETRANSLATE(B283,""en"",""hi"")"),"Bahut शि ....... Mza आ gya भाई ..... में तथाकथित उदार ko कब अकाल
आएगी ... ☺☺👌")</f>
        <v>Bahut शि ....... Mza आ gya भाई ..... में तथाकथित उदार ko कब अकाल
आएगी ... ☺☺👌</v>
      </c>
      <c r="C283" s="1" t="s">
        <v>19</v>
      </c>
      <c r="D283" s="1" t="s">
        <v>5</v>
      </c>
    </row>
    <row r="284" spans="1:4" ht="13.2" x14ac:dyDescent="0.25">
      <c r="A284" s="1" t="s">
        <v>290</v>
      </c>
      <c r="B284" t="str">
        <f ca="1">IFERROR(__xludf.DUMMYFUNCTION("GOOGLETRANSLATE(B284,""en"",""hi"")"),"इसको कानूनकालेज मे केस ्स्टडी बनाया जाये")</f>
        <v>इसको कानूनकालेज मे केस ्स्टडी बनाया जाये</v>
      </c>
      <c r="C284" s="1" t="s">
        <v>4</v>
      </c>
      <c r="D284" s="1" t="s">
        <v>5</v>
      </c>
    </row>
    <row r="285" spans="1:4" ht="13.2" x14ac:dyDescent="0.25">
      <c r="A285" s="1" t="s">
        <v>291</v>
      </c>
      <c r="B285" t="str">
        <f ca="1">IFERROR(__xludf.DUMMYFUNCTION("GOOGLETRANSLATE(B285,""en"",""hi"")"),"Ladkio ro दुहराव पर देख कर ... तुझे maja आह राहा hai !!! ची यार तेरा मां BHO ek
लड़की hai फिर ..ye mein समझ ... फिर कुछ बोल ...")</f>
        <v>Ladkio ro दुहराव पर देख कर ... तुझे maja आह राहा hai !!! ची यार तेरा मां BHO ek
लड़की hai फिर ..ye mein समझ ... फिर कुछ बोल ...</v>
      </c>
      <c r="C285" s="1" t="s">
        <v>19</v>
      </c>
      <c r="D285" s="1" t="s">
        <v>5</v>
      </c>
    </row>
    <row r="286" spans="1:4" ht="13.2" x14ac:dyDescent="0.25">
      <c r="A286" s="1" t="s">
        <v>292</v>
      </c>
      <c r="B286" t="str">
        <f ca="1">IFERROR(__xludf.DUMMYFUNCTION("GOOGLETRANSLATE(B286,""en"",""hi"")"),"Ye Jo वीडियो साही वह बराबर shidhe सेना में शामिल हो गए मुझे नही कर्ण Chahi तु इनको थोड़ा
आला स्तर को शुरू कर्ण chahiye Jese पुलिस फिर कोई या क्षेत्र में शामिल होने के लिये ke
मुझे या unke बुरा सेना ke kam ko dekhne मुझे शामिल हो गए karne का फिर नही karnek"&amp;"a sochna
chahiye क्ष की अनुच्छेद 14 से 32 ke bich उनको भी अधिकार ही")</f>
        <v>Ye Jo वीडियो साही वह बराबर shidhe सेना में शामिल हो गए मुझे नही कर्ण Chahi तु इनको थोड़ा
आला स्तर को शुरू कर्ण chahiye Jese पुलिस फिर कोई या क्षेत्र में शामिल होने के लिये ke
मुझे या unke बुरा सेना ke kam ko dekhne मुझे शामिल हो गए karne का फिर नही karneka sochna
chahiye क्ष की अनुच्छेद 14 से 32 ke bich उनको भी अधिकार ही</v>
      </c>
      <c r="C286" s="1" t="s">
        <v>4</v>
      </c>
      <c r="D286" s="1" t="s">
        <v>5</v>
      </c>
    </row>
    <row r="287" spans="1:4" ht="13.2" x14ac:dyDescent="0.25">
      <c r="A287" s="1" t="s">
        <v>293</v>
      </c>
      <c r="B287" t="str">
        <f ca="1">IFERROR(__xludf.DUMMYFUNCTION("GOOGLETRANSLATE(B287,""en"",""hi"")"),"भाई Itni अभी apni aukaat नही bani😅😅")</f>
        <v>भाई Itni अभी apni aukaat नही bani😅😅</v>
      </c>
      <c r="C287" s="1" t="s">
        <v>4</v>
      </c>
      <c r="D287" s="1" t="s">
        <v>5</v>
      </c>
    </row>
    <row r="288" spans="1:4" ht="13.2" x14ac:dyDescent="0.25">
      <c r="A288" s="1" t="s">
        <v>294</v>
      </c>
      <c r="B288" t="str">
        <f ca="1">IFERROR(__xludf.DUMMYFUNCTION("GOOGLETRANSLATE(B288,""en"",""hi"")"),"सब वह sir..but एप्लिकेशन समीक्षा thik se jyada dusre विषय कश्मीर नंगा मुझे बोल rhe
हेन ... तु एप्लिकेशन apke dusre चैनल मुझे v kr sakte हेन ..... लेकिन एप्लिकेशन फिल्म की हर
पहलुओं की समीक्षा kijiye ....")</f>
        <v>सब वह sir..but एप्लिकेशन समीक्षा thik se jyada dusre विषय कश्मीर नंगा मुझे बोल rhe
हेन ... तु एप्लिकेशन apke dusre चैनल मुझे v kr sakte हेन ..... लेकिन एप्लिकेशन फिल्म की हर
पहलुओं की समीक्षा kijiye ....</v>
      </c>
      <c r="C288" s="1" t="s">
        <v>4</v>
      </c>
      <c r="D288" s="1" t="s">
        <v>5</v>
      </c>
    </row>
    <row r="289" spans="1:4" ht="13.2" x14ac:dyDescent="0.25">
      <c r="A289" s="1" t="s">
        <v>295</v>
      </c>
      <c r="B289" t="str">
        <f ca="1">IFERROR(__xludf.DUMMYFUNCTION("GOOGLETRANSLATE(B289,""en"",""hi"")"),"नमस्कार गुरु जी,
संविधान के समानता के अधिकार हम सब नागरिकों को उपलब्ध कराता है और मेरी नजर से
यही सबसे बड़ा कारण रहेगा कि लैसबियन एंड गैयज समस्त प्रकार के व्यक्तियों को देश
की सेवा में शामिल करना चाहिए अगर उनकी इच्छा है तो
और रही बात आर्मी वायु और जल सेना"&amp;" के नियम फोटो 5 एंड 4 से 6 पिक तो उन में परिवर्तन
संसद के द्वारा हो जाएगा अब रही बात हमारे सेना अध्यक्ष जनरल बिपिन रावत सांब की
की तो वह भी इस बात को स्वीकार कर लेंगे क्योंकि संविधान संविधान की अवहेलना नहीं
की जा सकती है क्योंकि संविधान से बढ़कर और सुप्री"&amp;"म कोर्ट के निर्णय से ऊपर किसी
का निर्णय नहीं हो सकता है।")</f>
        <v>नमस्कार गुरु जी,
संविधान के समानता के अधिकार हम सब नागरिकों को उपलब्ध कराता है और मेरी नजर से
यही सबसे बड़ा कारण रहेगा कि लैसबियन एंड गैयज समस्त प्रकार के व्यक्तियों को देश
की सेवा में शामिल करना चाहिए अगर उनकी इच्छा है तो
और रही बात आर्मी वायु और जल सेना के नियम फोटो 5 एंड 4 से 6 पिक तो उन में परिवर्तन
संसद के द्वारा हो जाएगा अब रही बात हमारे सेना अध्यक्ष जनरल बिपिन रावत सांब की
की तो वह भी इस बात को स्वीकार कर लेंगे क्योंकि संविधान संविधान की अवहेलना नहीं
की जा सकती है क्योंकि संविधान से बढ़कर और सुप्रीम कोर्ट के निर्णय से ऊपर किसी
का निर्णय नहीं हो सकता है।</v>
      </c>
      <c r="C289" s="1" t="s">
        <v>4</v>
      </c>
      <c r="D289" s="1" t="s">
        <v>5</v>
      </c>
    </row>
    <row r="290" spans="1:4" ht="13.2" x14ac:dyDescent="0.25">
      <c r="A290" s="1" t="s">
        <v>296</v>
      </c>
      <c r="B290" t="str">
        <f ca="1">IFERROR(__xludf.DUMMYFUNCTION("GOOGLETRANSLATE(B290,""en"",""hi"")"),"सर aap ne ek Thik bole..ye लॉग flim बांध हाय Nahi Samjhe")</f>
        <v>सर aap ne ek Thik bole..ye लॉग flim बांध हाय Nahi Samjhe</v>
      </c>
      <c r="C290" s="1" t="s">
        <v>4</v>
      </c>
      <c r="D290" s="1" t="s">
        <v>5</v>
      </c>
    </row>
    <row r="291" spans="1:4" ht="13.2" x14ac:dyDescent="0.25">
      <c r="A291" s="1" t="s">
        <v>297</v>
      </c>
      <c r="B291" t="str">
        <f ca="1">IFERROR(__xludf.DUMMYFUNCTION("GOOGLETRANSLATE(B291,""en"",""hi"")"),"शीर्ष ke mtlb")</f>
        <v>शीर्ष ke mtlb</v>
      </c>
      <c r="C291" s="1" t="s">
        <v>4</v>
      </c>
      <c r="D291" s="1" t="s">
        <v>5</v>
      </c>
    </row>
    <row r="292" spans="1:4" ht="13.2" x14ac:dyDescent="0.25">
      <c r="A292" s="1" t="s">
        <v>298</v>
      </c>
      <c r="B292" t="str">
        <f ca="1">IFERROR(__xludf.DUMMYFUNCTION("GOOGLETRANSLATE(B292,""en"",""hi"")"),"भाई aap ne सच बोला ekdm फिल्में ko leke aapke या मात्र विचारों ही ज ekdm")</f>
        <v>भाई aap ne सच बोला ekdm फिल्में ko leke aapke या मात्र विचारों ही ज ekdm</v>
      </c>
      <c r="C292" s="1" t="s">
        <v>4</v>
      </c>
      <c r="D292" s="1" t="s">
        <v>5</v>
      </c>
    </row>
    <row r="293" spans="1:4" ht="13.2" x14ac:dyDescent="0.25">
      <c r="A293" s="1" t="s">
        <v>299</v>
      </c>
      <c r="B293" t="str">
        <f ca="1">IFERROR(__xludf.DUMMYFUNCTION("GOOGLETRANSLATE(B293,""en"",""hi"")"),"टिप्पणी prke पाटा चला bohut sare समलैंगिक हे")</f>
        <v>टिप्पणी prke पाटा चला bohut sare समलैंगिक हे</v>
      </c>
      <c r="C293" s="1" t="s">
        <v>19</v>
      </c>
      <c r="D293" s="1" t="s">
        <v>5</v>
      </c>
    </row>
    <row r="294" spans="1:4" ht="13.2" x14ac:dyDescent="0.25">
      <c r="A294" s="1" t="s">
        <v>300</v>
      </c>
      <c r="B294" t="str">
        <f ca="1">IFERROR(__xludf.DUMMYFUNCTION("GOOGLETRANSLATE(B294,""en"",""hi"")"),"सोच के ही डर लगता है।")</f>
        <v>सोच के ही डर लगता है।</v>
      </c>
      <c r="C294" s="1" t="s">
        <v>4</v>
      </c>
      <c r="D294" s="1" t="s">
        <v>5</v>
      </c>
    </row>
    <row r="295" spans="1:4" ht="13.2" x14ac:dyDescent="0.25">
      <c r="A295" s="1" t="s">
        <v>301</v>
      </c>
      <c r="B295" t="str">
        <f ca="1">IFERROR(__xludf.DUMMYFUNCTION("GOOGLETRANSLATE(B295,""en"",""hi"")"),"Jinka Jinka अभी अभी गोलमाल होआ aur un logo na ये फिल्म तू SMJ dekhli अगर
लो UNN bndo का Loda अंतराल gya ....")</f>
        <v>Jinka Jinka अभी अभी गोलमाल होआ aur un logo na ये फिल्म तू SMJ dekhli अगर
लो UNN bndo का Loda अंतराल gya ....</v>
      </c>
      <c r="C295" s="1" t="s">
        <v>4</v>
      </c>
      <c r="D295" s="1" t="s">
        <v>15</v>
      </c>
    </row>
    <row r="296" spans="1:4" ht="13.2" x14ac:dyDescent="0.25">
      <c r="A296" s="1" t="s">
        <v>302</v>
      </c>
      <c r="B296" t="str">
        <f ca="1">IFERROR(__xludf.DUMMYFUNCTION("GOOGLETRANSLATE(B296,""en"",""hi"")"),"प्रतीक भाई ne कबीर सिंह ke kandhe प्रति बंदूक राख ke apni दिल की bhadass
nikal ली नारीवादी aur उदारवादी ke prati🤪🤣")</f>
        <v>प्रतीक भाई ne कबीर सिंह ke kandhe प्रति बंदूक राख ke apni दिल की bhadass
nikal ली नारीवादी aur उदारवादी ke prati🤪🤣</v>
      </c>
      <c r="C296" s="1" t="s">
        <v>19</v>
      </c>
      <c r="D296" s="1" t="s">
        <v>5</v>
      </c>
    </row>
    <row r="297" spans="1:4" ht="13.2" x14ac:dyDescent="0.25">
      <c r="A297" s="1" t="s">
        <v>303</v>
      </c>
      <c r="B297" t="str">
        <f ca="1">IFERROR(__xludf.DUMMYFUNCTION("GOOGLETRANSLATE(B297,""en"",""hi"")"),"प्यार hai बॉस को प्यार")</f>
        <v>प्यार hai बॉस को प्यार</v>
      </c>
      <c r="C297" s="1" t="s">
        <v>4</v>
      </c>
      <c r="D297" s="1" t="s">
        <v>5</v>
      </c>
    </row>
    <row r="298" spans="1:4" ht="13.2" x14ac:dyDescent="0.25">
      <c r="A298" s="1" t="s">
        <v>304</v>
      </c>
      <c r="B298" t="str">
        <f ca="1">IFERROR(__xludf.DUMMYFUNCTION("GOOGLETRANSLATE(B298,""en"",""hi"")"),"Thik बोले हो भाई bekar हाय ranu भाई")</f>
        <v>Thik बोले हो भाई bekar हाय ranu भाई</v>
      </c>
      <c r="C298" s="1" t="s">
        <v>4</v>
      </c>
      <c r="D298" s="1" t="s">
        <v>5</v>
      </c>
    </row>
    <row r="299" spans="1:4" ht="13.2" x14ac:dyDescent="0.25">
      <c r="A299" s="1" t="s">
        <v>305</v>
      </c>
      <c r="B299" t="str">
        <f ca="1">IFERROR(__xludf.DUMMYFUNCTION("GOOGLETRANSLATE(B299,""en"",""hi"")"),"इनोवा फरीदाबाद कल mein कामिनी Halkat")</f>
        <v>इनोवा फरीदाबाद कल mein कामिनी Halkat</v>
      </c>
      <c r="C299" s="1" t="s">
        <v>4</v>
      </c>
      <c r="D299" s="1" t="s">
        <v>5</v>
      </c>
    </row>
    <row r="300" spans="1:4" ht="13.2" x14ac:dyDescent="0.25">
      <c r="A300" s="1" t="s">
        <v>306</v>
      </c>
      <c r="B300" t="str">
        <f ca="1">IFERROR(__xludf.DUMMYFUNCTION("GOOGLETRANSLATE(B300,""en"",""hi"")"),"Lagta hai aapki हिन्दी kamjor hai ... वीडियो दोबारा देखिए Shayad है बार aap
mein समझ पाओ Hamare वीडियो Ko 🙏")</f>
        <v>Lagta hai aapki हिन्दी kamjor hai ... वीडियो दोबारा देखिए Shayad है बार aap
mein समझ पाओ Hamare वीडियो Ko 🙏</v>
      </c>
      <c r="C300" s="1" t="s">
        <v>4</v>
      </c>
      <c r="D300" s="1" t="s">
        <v>5</v>
      </c>
    </row>
    <row r="301" spans="1:4" ht="13.2" x14ac:dyDescent="0.25">
      <c r="A301" s="1" t="s">
        <v>307</v>
      </c>
      <c r="B301" t="str">
        <f ca="1">IFERROR(__xludf.DUMMYFUNCTION("GOOGLETRANSLATE(B301,""en"",""hi"")"),"Phaaaaaad diyyyaaaaa puraa👌🔥🔥")</f>
        <v>Phaaaaaad diyyyaaaaa puraa👌🔥🔥</v>
      </c>
      <c r="C301" s="1" t="s">
        <v>19</v>
      </c>
      <c r="D301" s="1" t="s">
        <v>5</v>
      </c>
    </row>
    <row r="302" spans="1:4" ht="13.2" x14ac:dyDescent="0.25">
      <c r="A302" s="1" t="s">
        <v>308</v>
      </c>
      <c r="B302" t="str">
        <f ca="1">IFERROR(__xludf.DUMMYFUNCTION("GOOGLETRANSLATE(B302,""en"",""hi"")"),"@Pratik Borade पेय कर्ण फिर सिगरेट पीना कोई बुरी बात नही hai सममूल्य लड़की
पे हाट uthana होता hain Buri बात वो भी बीना wajay se")</f>
        <v>@Pratik Borade पेय कर्ण फिर सिगरेट पीना कोई बुरी बात नही hai सममूल्य लड़की
पे हाट uthana होता hain Buri बात वो भी बीना wajay se</v>
      </c>
      <c r="C302" s="1" t="s">
        <v>4</v>
      </c>
      <c r="D302" s="1" t="s">
        <v>5</v>
      </c>
    </row>
    <row r="303" spans="1:4" ht="13.2" x14ac:dyDescent="0.25">
      <c r="A303" s="1" t="s">
        <v>309</v>
      </c>
      <c r="B303" t="str">
        <f ca="1">IFERROR(__xludf.DUMMYFUNCTION("GOOGLETRANSLATE(B303,""en"",""hi"")"),"Dekhi हाय nhi को मूवी।
मूवी की रिंगटोन साही hai bus😂😂
वड़ा वड़ा वड़ा वड़ा वड़ा वड़ा वड़ा वड़ा -पाव")</f>
        <v>Dekhi हाय nhi को मूवी।
मूवी की रिंगटोन साही hai bus😂😂
वड़ा वड़ा वड़ा वड़ा वड़ा वड़ा वड़ा वड़ा -पाव</v>
      </c>
      <c r="C303" s="1" t="s">
        <v>4</v>
      </c>
      <c r="D303" s="1" t="s">
        <v>5</v>
      </c>
    </row>
    <row r="304" spans="1:4" ht="13.2" x14ac:dyDescent="0.25">
      <c r="A304" s="1" t="s">
        <v>310</v>
      </c>
      <c r="B304" t="str">
        <f ca="1">IFERROR(__xludf.DUMMYFUNCTION("GOOGLETRANSLATE(B304,""en"",""hi"")"),"अभिजीत देसाई तू भाई ja फिल्म na पर देख, idhr समीक्षा dekhne क्यूं आया?")</f>
        <v>अभिजीत देसाई तू भाई ja फिल्म na पर देख, idhr समीक्षा dekhne क्यूं आया?</v>
      </c>
      <c r="C304" s="1" t="s">
        <v>4</v>
      </c>
      <c r="D304" s="1" t="s">
        <v>5</v>
      </c>
    </row>
    <row r="305" spans="1:4" ht="13.2" x14ac:dyDescent="0.25">
      <c r="A305" s="1" t="s">
        <v>311</v>
      </c>
      <c r="B305" t="str">
        <f ca="1">IFERROR(__xludf.DUMMYFUNCTION("GOOGLETRANSLATE(B305,""en"",""hi"")"),"नही तेरा BAP")</f>
        <v>नही तेरा BAP</v>
      </c>
      <c r="C305" s="1" t="s">
        <v>8</v>
      </c>
      <c r="D305" s="1" t="s">
        <v>5</v>
      </c>
    </row>
    <row r="306" spans="1:4" ht="13.2" x14ac:dyDescent="0.25">
      <c r="A306" s="1" t="s">
        <v>312</v>
      </c>
      <c r="B306" t="str">
        <f ca="1">IFERROR(__xludf.DUMMYFUNCTION("GOOGLETRANSLATE(B306,""en"",""hi"")"),"Chutiya फिल्म ज कबीर सिंह या usse भी jyada bekar VO अभिनेता ज jo बीना Soche
Samjhe मूवी साइन इन करें। कार lete ज")</f>
        <v>Chutiya फिल्म ज कबीर सिंह या usse भी jyada bekar VO अभिनेता ज jo बीना Soche
Samjhe मूवी साइन इन करें। कार lete ज</v>
      </c>
      <c r="C306" s="1" t="s">
        <v>8</v>
      </c>
      <c r="D306" s="1" t="s">
        <v>5</v>
      </c>
    </row>
    <row r="307" spans="1:4" ht="13.2" x14ac:dyDescent="0.25">
      <c r="A307" s="1" t="s">
        <v>313</v>
      </c>
      <c r="B307" t="str">
        <f ca="1">IFERROR(__xludf.DUMMYFUNCTION("GOOGLETRANSLATE(B307,""en"",""hi"")"),"Pratek भाई दिल जीत लिया aap ने ... साल Jbrdst thoka ज lib और नारीवादी ko सैलून
ko ... जेबी टी ESE ज़िदा rhenge तु समाज खरब होती rhegi")</f>
        <v>Pratek भाई दिल जीत लिया aap ने ... साल Jbrdst thoka ज lib और नारीवादी ko सैलून
ko ... जेबी टी ESE ज़िदा rhenge तु समाज खरब होती rhegi</v>
      </c>
      <c r="C307" s="1" t="s">
        <v>19</v>
      </c>
      <c r="D307" s="1" t="s">
        <v>15</v>
      </c>
    </row>
    <row r="308" spans="1:4" ht="13.2" x14ac:dyDescent="0.25">
      <c r="A308" s="1" t="s">
        <v>314</v>
      </c>
      <c r="B308" t="str">
        <f ca="1">IFERROR(__xludf.DUMMYFUNCTION("GOOGLETRANSLATE(B308,""en"",""hi"")"),"Nikal lavde pehli Fursat मेई nikal
Bakwas फगड़ने jaaa RHA ज chutiya")</f>
        <v>Nikal lavde pehli Fursat मेई nikal
Bakwas फगड़ने jaaa RHA ज chutiya</v>
      </c>
      <c r="C308" s="1" t="s">
        <v>8</v>
      </c>
      <c r="D308" s="1" t="s">
        <v>15</v>
      </c>
    </row>
    <row r="309" spans="1:4" ht="13.2" x14ac:dyDescent="0.25">
      <c r="A309" s="1" t="s">
        <v>315</v>
      </c>
      <c r="B309" t="str">
        <f ca="1">IFERROR(__xludf.DUMMYFUNCTION("GOOGLETRANSLATE(B309,""en"",""hi"")"),"भारत ke युवाओं को बॉलीवुड ne हाय bigada ज")</f>
        <v>भारत ke युवाओं को बॉलीवुड ne हाय bigada ज</v>
      </c>
      <c r="C309" s="1" t="s">
        <v>19</v>
      </c>
      <c r="D309" s="1" t="s">
        <v>5</v>
      </c>
    </row>
    <row r="310" spans="1:4" ht="13.2" x14ac:dyDescent="0.25">
      <c r="A310" s="1" t="s">
        <v>316</v>
      </c>
      <c r="B310" t="str">
        <f ca="1">IFERROR(__xludf.DUMMYFUNCTION("GOOGLETRANSLATE(B310,""en"",""hi"")"),"भाई भाई भाई भाई भाई भाई 😃😃😃😃😃😃 लॉग kaise परिवर्तन हो Jate hai पैसे हैं
ane ke baad")</f>
        <v>भाई भाई भाई भाई भाई भाई 😃😃😃😃😃😃 लॉग kaise परिवर्तन हो Jate hai पैसे हैं
ane ke baad</v>
      </c>
      <c r="C310" s="1" t="s">
        <v>4</v>
      </c>
      <c r="D310" s="1" t="s">
        <v>5</v>
      </c>
    </row>
    <row r="311" spans="1:4" ht="13.2" x14ac:dyDescent="0.25">
      <c r="A311" s="1" t="s">
        <v>317</v>
      </c>
      <c r="B311" t="str">
        <f ca="1">IFERROR(__xludf.DUMMYFUNCTION("GOOGLETRANSLATE(B311,""en"",""hi"")"),"सही है, बोलने के अधिकार पर गाली दो, parotest के अधिकार पर पुलिश का सर फोड़ो
, मादरचोदो अधिकारो का कब सही इस्तेमाल करोगें🐷🐷🐷😠😠😠🖕")</f>
        <v>सही है, बोलने के अधिकार पर गाली दो, parotest के अधिकार पर पुलिश का सर फोड़ो
, मादरचोदो अधिकारो का कब सही इस्तेमाल करोगें🐷🐷🐷😠😠😠🖕</v>
      </c>
      <c r="C311" s="1" t="s">
        <v>8</v>
      </c>
      <c r="D311" s="1" t="s">
        <v>15</v>
      </c>
    </row>
    <row r="312" spans="1:4" ht="13.2" x14ac:dyDescent="0.25">
      <c r="A312" s="1" t="s">
        <v>318</v>
      </c>
      <c r="B312" t="str">
        <f ca="1">IFERROR(__xludf.DUMMYFUNCTION("GOOGLETRANSLATE(B312,""en"",""hi"")"),"वीडियो dekhte dekhte ब्लैक आउट हो gya मुझ्े")</f>
        <v>वीडियो dekhte dekhte ब्लैक आउट हो gya मुझ्े</v>
      </c>
      <c r="C312" s="1" t="s">
        <v>4</v>
      </c>
      <c r="D312" s="1" t="s">
        <v>5</v>
      </c>
    </row>
    <row r="313" spans="1:4" ht="13.2" x14ac:dyDescent="0.25">
      <c r="A313" s="1" t="s">
        <v>319</v>
      </c>
      <c r="B313" t="str">
        <f ca="1">IFERROR(__xludf.DUMMYFUNCTION("GOOGLETRANSLATE(B313,""en"",""hi"")"),"प्रकाश नही hai।
Kay liye भी नेहरू को zimmedaar thehra कर रहा है")</f>
        <v>प्रकाश नही hai।
Kay liye भी नेहरू को zimmedaar thehra कर रहा है</v>
      </c>
      <c r="C313" s="1" t="s">
        <v>19</v>
      </c>
      <c r="D313" s="1" t="s">
        <v>5</v>
      </c>
    </row>
    <row r="314" spans="1:4" ht="13.2" x14ac:dyDescent="0.25">
      <c r="A314" s="1" t="s">
        <v>320</v>
      </c>
      <c r="B314" t="str">
        <f ca="1">IFERROR(__xludf.DUMMYFUNCTION("GOOGLETRANSLATE(B314,""en"",""hi"")"),"अरे यार प्रतीक तुम क्या बात बात पर वो वेब श्रृंखला को बीच में लाते हो।
वो 0 तीये लिबरल को कोई पसंद भी नही करता।
आप भाई आप बहुत ही सबसे अच्छा फिल्म समीक्षा के वीडियो करते हो पर वो 0 तीओ को बीच में
लाकर मजा खराब करते हो।")</f>
        <v>अरे यार प्रतीक तुम क्या बात बात पर वो वेब श्रृंखला को बीच में लाते हो।
वो 0 तीये लिबरल को कोई पसंद भी नही करता।
आप भाई आप बहुत ही सबसे अच्छा फिल्म समीक्षा के वीडियो करते हो पर वो 0 तीओ को बीच में
लाकर मजा खराब करते हो।</v>
      </c>
      <c r="C314" s="1" t="s">
        <v>19</v>
      </c>
      <c r="D314" s="1" t="s">
        <v>5</v>
      </c>
    </row>
    <row r="315" spans="1:4" ht="13.2" x14ac:dyDescent="0.25">
      <c r="A315" s="1" t="s">
        <v>321</v>
      </c>
      <c r="B315" t="str">
        <f ca="1">IFERROR(__xludf.DUMMYFUNCTION("GOOGLETRANSLATE(B315,""en"",""hi"")"),"कोई संवर्धन तेरी बहन को कॉलेज हुंह Chumma deta ज बीना uski Ijazat कश्मीर .... तो
tereko chalega क्या?")</f>
        <v>कोई संवर्धन तेरी बहन को कॉलेज हुंह Chumma deta ज बीना uski Ijazat कश्मीर .... तो
tereko chalega क्या?</v>
      </c>
      <c r="C315" s="1" t="s">
        <v>4</v>
      </c>
      <c r="D315" s="1" t="s">
        <v>15</v>
      </c>
    </row>
    <row r="316" spans="1:4" ht="13.2" x14ac:dyDescent="0.25">
      <c r="A316" s="1" t="s">
        <v>322</v>
      </c>
      <c r="B316" t="str">
        <f ca="1">IFERROR(__xludf.DUMMYFUNCTION("GOOGLETRANSLATE(B316,""en"",""hi"")"),"मेरे उदारवादी के लिए: निकल Lawde pehli Fursat mein निकल ...")</f>
        <v>मेरे उदारवादी के लिए: निकल Lawde pehli Fursat mein निकल ...</v>
      </c>
      <c r="C316" s="1" t="s">
        <v>8</v>
      </c>
      <c r="D316" s="1" t="s">
        <v>15</v>
      </c>
    </row>
    <row r="317" spans="1:4" ht="13.2" x14ac:dyDescent="0.25">
      <c r="A317" s="1" t="s">
        <v>323</v>
      </c>
      <c r="B317" t="str">
        <f ca="1">IFERROR(__xludf.DUMMYFUNCTION("GOOGLETRANSLATE(B317,""en"",""hi"")"),"जाट के लिए बिक्री GAWAR होते HAI")</f>
        <v>जाट के लिए बिक्री GAWAR होते HAI</v>
      </c>
      <c r="C317" s="1" t="s">
        <v>8</v>
      </c>
      <c r="D317" s="1" t="s">
        <v>5</v>
      </c>
    </row>
    <row r="318" spans="1:4" ht="13.2" x14ac:dyDescent="0.25">
      <c r="A318" s="1" t="s">
        <v>324</v>
      </c>
      <c r="B318" t="str">
        <f ca="1">IFERROR(__xludf.DUMMYFUNCTION("GOOGLETRANSLATE(B318,""en"",""hi"")"),"समलैंगिक अनुमति देते हैं nhi Hona chahie qki।, .. qki अगर Dusman देश का सेना Hamare
देश ke समलैंगिक सेना ko pasand लिए आ gya wo प्यार के झूठ देश ke saath
gaddedari kr sakta hai.😁")</f>
        <v>समलैंगिक अनुमति देते हैं nhi Hona chahie qki।, .. qki अगर Dusman देश का सेना Hamare
देश ke समलैंगिक सेना ko pasand लिए आ gya wo प्यार के झूठ देश ke saath
gaddedari kr sakta hai.😁</v>
      </c>
      <c r="C318" s="1" t="s">
        <v>19</v>
      </c>
      <c r="D318" s="1" t="s">
        <v>15</v>
      </c>
    </row>
    <row r="319" spans="1:4" ht="13.2" x14ac:dyDescent="0.25">
      <c r="A319" s="1" t="s">
        <v>325</v>
      </c>
      <c r="B319" t="str">
        <f ca="1">IFERROR(__xludf.DUMMYFUNCTION("GOOGLETRANSLATE(B319,""en"",""hi"")"),"भाई मुझे भी bhot bekaar एलजीए था ... पीआर मुझ्े एलजीए की aap Aake फिल्म ko
औचित्य साबित kroge ... क्यूंकि sb taarif kr rhe ...")</f>
        <v>भाई मुझे भी bhot bekaar एलजीए था ... पीआर मुझ्े एलजीए की aap Aake फिल्म ko
औचित्य साबित kroge ... क्यूंकि sb taarif kr rhe ...</v>
      </c>
      <c r="C319" s="1" t="s">
        <v>4</v>
      </c>
      <c r="D319" s="1" t="s">
        <v>5</v>
      </c>
    </row>
    <row r="320" spans="1:4" ht="13.2" x14ac:dyDescent="0.25">
      <c r="A320" s="1" t="s">
        <v>326</v>
      </c>
      <c r="B320" t="str">
        <f ca="1">IFERROR(__xludf.DUMMYFUNCTION("GOOGLETRANSLATE(B320,""en"",""hi"")"),"नारीवादी ke समीक्षा में Ko पर देख कर Sochta hu Thanos ne कुछ galat नै किया था
adhe लोगो को धूल करके sare नै Lekin कुछ Kam के लिए रंग")</f>
        <v>नारीवादी ke समीक्षा में Ko पर देख कर Sochta hu Thanos ne कुछ galat नै किया था
adhe लोगो को धूल करके sare नै Lekin कुछ Kam के लिए रंग</v>
      </c>
      <c r="C320" s="1" t="s">
        <v>19</v>
      </c>
      <c r="D320" s="1" t="s">
        <v>5</v>
      </c>
    </row>
    <row r="321" spans="1:4" ht="13.2" x14ac:dyDescent="0.25">
      <c r="A321" s="1" t="s">
        <v>327</v>
      </c>
      <c r="B321" t="str">
        <f ca="1">IFERROR(__xludf.DUMMYFUNCTION("GOOGLETRANSLATE(B321,""en"",""hi"")"),"हर कोई ek Jaisa nhi होता ज ☺")</f>
        <v>हर कोई ek Jaisa nhi होता ज ☺</v>
      </c>
      <c r="C321" s="1" t="s">
        <v>4</v>
      </c>
      <c r="D321" s="1" t="s">
        <v>5</v>
      </c>
    </row>
    <row r="322" spans="1:4" ht="13.2" x14ac:dyDescent="0.25">
      <c r="A322" s="1" t="s">
        <v>328</v>
      </c>
      <c r="B322" t="str">
        <f ca="1">IFERROR(__xludf.DUMMYFUNCTION("GOOGLETRANSLATE(B322,""en"",""hi"")"),"या सौरभ जी अपने अहंकार के कारण इससे समीक्षा करवाते हो क्या। हमारा टाइम क्यों
खराब करवाते हो।")</f>
        <v>या सौरभ जी अपने अहंकार के कारण इससे समीक्षा करवाते हो क्या। हमारा टाइम क्यों
खराब करवाते हो।</v>
      </c>
      <c r="C322" s="1" t="s">
        <v>19</v>
      </c>
      <c r="D322" s="1" t="s">
        <v>5</v>
      </c>
    </row>
    <row r="323" spans="1:4" ht="13.2" x14ac:dyDescent="0.25">
      <c r="A323" s="1" t="s">
        <v>329</v>
      </c>
      <c r="B323" t="str">
        <f ca="1">IFERROR(__xludf.DUMMYFUNCTION("GOOGLETRANSLATE(B323,""en"",""hi"")"),"मैं और Launde क्या hal चल")</f>
        <v>मैं और Launde क्या hal चल</v>
      </c>
      <c r="C323" s="1" t="s">
        <v>4</v>
      </c>
      <c r="D323" s="1" t="s">
        <v>5</v>
      </c>
    </row>
    <row r="324" spans="1:4" ht="13.2" x14ac:dyDescent="0.25">
      <c r="A324" s="1" t="s">
        <v>330</v>
      </c>
      <c r="B324" t="str">
        <f ca="1">IFERROR(__xludf.DUMMYFUNCTION("GOOGLETRANSLATE(B324,""en"",""hi"")"),"सममूल्य तुम्हारी भाषा से अंतराल राहा hai ke tumari माँ आर * ndi hai।")</f>
        <v>सममूल्य तुम्हारी भाषा से अंतराल राहा hai ke tumari माँ आर * ndi hai।</v>
      </c>
      <c r="C324" s="1" t="s">
        <v>8</v>
      </c>
      <c r="D324" s="1" t="s">
        <v>15</v>
      </c>
    </row>
    <row r="325" spans="1:4" ht="13.2" x14ac:dyDescent="0.25">
      <c r="A325" s="1" t="s">
        <v>331</v>
      </c>
      <c r="B325" t="str">
        <f ca="1">IFERROR(__xludf.DUMMYFUNCTION("GOOGLETRANSLATE(B325,""en"",""hi"")"),"Hhheee ey क्या हो रहा है .... सीसीसी")</f>
        <v>Hhheee ey क्या हो रहा है .... सीसीसी</v>
      </c>
      <c r="C325" s="1" t="s">
        <v>4</v>
      </c>
      <c r="D325" s="1" t="s">
        <v>5</v>
      </c>
    </row>
    <row r="326" spans="1:4" ht="13.2" x14ac:dyDescent="0.25">
      <c r="A326" s="1" t="s">
        <v>332</v>
      </c>
      <c r="B326" t="str">
        <f ca="1">IFERROR(__xludf.DUMMYFUNCTION("GOOGLETRANSLATE(B326,""en"",""hi"")"),"गाली खाने के लिये पैदा हुई है आप।")</f>
        <v>गाली खाने के लिये पैदा हुई है आप।</v>
      </c>
      <c r="C326" s="1" t="s">
        <v>8</v>
      </c>
      <c r="D326" s="1" t="s">
        <v>15</v>
      </c>
    </row>
    <row r="327" spans="1:4" ht="13.2" x14ac:dyDescent="0.25">
      <c r="A327" s="1" t="s">
        <v>333</v>
      </c>
      <c r="B327" t="str">
        <f ca="1">IFERROR(__xludf.DUMMYFUNCTION("GOOGLETRANSLATE(B327,""en"",""hi"")"),"समलैंगिक नही होते आगे बढ़ना।")</f>
        <v>समलैंगिक नही होते आगे बढ़ना।</v>
      </c>
      <c r="C327" s="1" t="s">
        <v>4</v>
      </c>
      <c r="D327" s="1" t="s">
        <v>15</v>
      </c>
    </row>
    <row r="328" spans="1:4" ht="13.2" x14ac:dyDescent="0.25">
      <c r="A328" s="1" t="s">
        <v>334</v>
      </c>
      <c r="B328" t="str">
        <f ca="1">IFERROR(__xludf.DUMMYFUNCTION("GOOGLETRANSLATE(B328,""en"",""hi"")"),"नारीवादी लोगो को प्यार छोड़ दो कश्मीर सब कुछ dikhta hai। 😂😂😂")</f>
        <v>नारीवादी लोगो को प्यार छोड़ दो कश्मीर सब कुछ dikhta hai। 😂😂😂</v>
      </c>
      <c r="C328" s="1" t="s">
        <v>19</v>
      </c>
      <c r="D328" s="1" t="s">
        <v>5</v>
      </c>
    </row>
    <row r="329" spans="1:4" ht="13.2" x14ac:dyDescent="0.25">
      <c r="A329" s="1" t="s">
        <v>335</v>
      </c>
      <c r="B329" t="str">
        <f ca="1">IFERROR(__xludf.DUMMYFUNCTION("GOOGLETRANSLATE(B329,""en"",""hi"")"),"शानदार भाई")</f>
        <v>शानदार भाई</v>
      </c>
      <c r="C329" s="1" t="s">
        <v>4</v>
      </c>
      <c r="D329" s="1" t="s">
        <v>5</v>
      </c>
    </row>
    <row r="330" spans="1:4" ht="13.2" x14ac:dyDescent="0.25">
      <c r="A330" s="1" t="s">
        <v>336</v>
      </c>
      <c r="B330" t="str">
        <f ca="1">IFERROR(__xludf.DUMMYFUNCTION("GOOGLETRANSLATE(B330,""en"",""hi"")"),"Bahut हाय Jaada bakwas दिया यार की समीक्षा")</f>
        <v>Bahut हाय Jaada bakwas दिया यार की समीक्षा</v>
      </c>
      <c r="C330" s="1" t="s">
        <v>19</v>
      </c>
      <c r="D330" s="1" t="s">
        <v>5</v>
      </c>
    </row>
    <row r="331" spans="1:4" ht="13.2" x14ac:dyDescent="0.25">
      <c r="A331" s="1" t="s">
        <v>337</v>
      </c>
      <c r="B331" t="str">
        <f ca="1">IFERROR(__xludf.DUMMYFUNCTION("GOOGLETRANSLATE(B331,""en"",""hi"")"),"समलैंगिक hain Iska matlab सेक्स क्रने आए ???
कुछ भी भाई bolne se pehle सोच लिया करो 🙏")</f>
        <v>समलैंगिक hain Iska matlab सेक्स क्रने आए ???
कुछ भी भाई bolne se pehle सोच लिया करो 🙏</v>
      </c>
      <c r="C331" s="1" t="s">
        <v>19</v>
      </c>
      <c r="D331" s="1" t="s">
        <v>5</v>
      </c>
    </row>
    <row r="332" spans="1:4" ht="13.2" x14ac:dyDescent="0.25">
      <c r="A332" s="1" t="s">
        <v>338</v>
      </c>
      <c r="B332" t="str">
        <f ca="1">IFERROR(__xludf.DUMMYFUNCTION("GOOGLETRANSLATE(B332,""en"",""hi"")"),"चिंता चटाई Kariye ... इक तिमाही से itna देश मुझे डार failane की jarurat नही
hai!
Pichhle lagatar 6 सैलून से दुनिया की sabhi बड़ी sansthao ne aur विश्व बैंक ne
भारत की अर्थ Vyavastha Ko Sabse तेजी Badhne वाला कहा है!
मैं और भारत दुनिया की 6 Sabse बड़ी अर्थ"&amp;" Vyavastha प्रतिबंध गया hai!
Lekin प्राथमिकी भी देश को विकास की Nayi unchaiyon बराबर pahunchane घाटी Lokpriya
प्रधानमंत्री मोदी जी ke Prati Aapke अंदर जो नफरत भरी हुयी hai उपयोग yaha
dikhane ke liye Dhanyawad 🙏")</f>
        <v>चिंता चटाई Kariye ... इक तिमाही से itna देश मुझे डार failane की jarurat नही
hai!
Pichhle lagatar 6 सैलून से दुनिया की sabhi बड़ी sansthao ne aur विश्व बैंक ne
भारत की अर्थ Vyavastha Ko Sabse तेजी Badhne वाला कहा है!
मैं और भारत दुनिया की 6 Sabse बड़ी अर्थ Vyavastha प्रतिबंध गया hai!
Lekin प्राथमिकी भी देश को विकास की Nayi unchaiyon बराबर pahunchane घाटी Lokpriya
प्रधानमंत्री मोदी जी ke Prati Aapke अंदर जो नफरत भरी हुयी hai उपयोग yaha
dikhane ke liye Dhanyawad 🙏</v>
      </c>
      <c r="C332" s="1" t="s">
        <v>19</v>
      </c>
      <c r="D332" s="1" t="s">
        <v>5</v>
      </c>
    </row>
    <row r="333" spans="1:4" ht="13.2" x14ac:dyDescent="0.25">
      <c r="A333" s="1" t="s">
        <v>339</v>
      </c>
      <c r="B333" t="str">
        <f ca="1">IFERROR(__xludf.DUMMYFUNCTION("GOOGLETRANSLATE(B333,""en"",""hi"")"),"भाई kisiko कुछ samjh आए वी समझा देना मुझे करने के लिए। ये बाँदा क्या गोल गोल Baten
kr k मेरा 4 मिनट खरब kr गया। हम्म 😒")</f>
        <v>भाई kisiko कुछ samjh आए वी समझा देना मुझे करने के लिए। ये बाँदा क्या गोल गोल Baten
kr k मेरा 4 मिनट खरब kr गया। हम्म 😒</v>
      </c>
      <c r="C333" s="1" t="s">
        <v>19</v>
      </c>
      <c r="D333" s="1" t="s">
        <v>5</v>
      </c>
    </row>
    <row r="334" spans="1:4" ht="13.2" x14ac:dyDescent="0.25">
      <c r="A334" s="1" t="s">
        <v>340</v>
      </c>
      <c r="B334" t="str">
        <f ca="1">IFERROR(__xludf.DUMMYFUNCTION("GOOGLETRANSLATE(B334,""en"",""hi"")"),"मुझे Sabse zyada Hasi टैब ayi प्रहार चरित्र कबीर सिंह का दोस्त ""शिव"" कबीर
ko uski बहन से शादी karne ka प्रस्ताव deta hai। ईसा पूर्व ऐसे बंदे कोई apni बहन
कोई kaise de sakta है।")</f>
        <v>मुझे Sabse zyada Hasi टैब ayi प्रहार चरित्र कबीर सिंह का दोस्त "शिव" कबीर
ko uski बहन से शादी karne ka प्रस्ताव deta hai। ईसा पूर्व ऐसे बंदे कोई apni बहन
कोई kaise de sakta है।</v>
      </c>
      <c r="C334" s="1" t="s">
        <v>4</v>
      </c>
      <c r="D334" s="1" t="s">
        <v>15</v>
      </c>
    </row>
    <row r="335" spans="1:4" ht="13.2" x14ac:dyDescent="0.25">
      <c r="A335" s="1" t="s">
        <v>341</v>
      </c>
      <c r="B335" t="str">
        <f ca="1">IFERROR(__xludf.DUMMYFUNCTION("GOOGLETRANSLATE(B335,""en"",""hi"")"),"बाई जिम कार्लो Kuj शरीर bnna लो शामिल हो")</f>
        <v>बाई जिम कार्लो Kuj शरीर bnna लो शामिल हो</v>
      </c>
      <c r="C335" s="1" t="s">
        <v>4</v>
      </c>
      <c r="D335" s="1" t="s">
        <v>5</v>
      </c>
    </row>
    <row r="336" spans="1:4" ht="13.2" x14ac:dyDescent="0.25">
      <c r="A336" s="1" t="s">
        <v>342</v>
      </c>
      <c r="B336" t="str">
        <f ca="1">IFERROR(__xludf.DUMMYFUNCTION("GOOGLETRANSLATE(B336,""en"",""hi"")"),"Bohat हार्ड 😛 भाई")</f>
        <v>Bohat हार्ड 😛 भाई</v>
      </c>
      <c r="C336" s="1" t="s">
        <v>4</v>
      </c>
      <c r="D336" s="1" t="s">
        <v>5</v>
      </c>
    </row>
    <row r="337" spans="1:4" ht="13.2" x14ac:dyDescent="0.25">
      <c r="A337" s="1" t="s">
        <v>343</v>
      </c>
      <c r="B337" t="str">
        <f ca="1">IFERROR(__xludf.DUMMYFUNCTION("GOOGLETRANSLATE(B337,""en"",""hi"")"),"स्पॉइलर दिया है ये batate भाई को ....")</f>
        <v>स्पॉइलर दिया है ये batate भाई को ....</v>
      </c>
      <c r="C337" s="1" t="s">
        <v>4</v>
      </c>
      <c r="D337" s="1" t="s">
        <v>5</v>
      </c>
    </row>
    <row r="338" spans="1:4" ht="13.2" x14ac:dyDescent="0.25">
      <c r="A338" s="1" t="s">
        <v>344</v>
      </c>
      <c r="B338" t="str">
        <f ca="1">IFERROR(__xludf.DUMMYFUNCTION("GOOGLETRANSLATE(B338,""en"",""hi"")"),"कबीर सिंह ne faad di librals या नकली feministo की")</f>
        <v>कबीर सिंह ne faad di librals या नकली feministo की</v>
      </c>
      <c r="C338" s="1" t="s">
        <v>8</v>
      </c>
      <c r="D338" s="1" t="s">
        <v>5</v>
      </c>
    </row>
    <row r="339" spans="1:4" ht="13.2" x14ac:dyDescent="0.25">
      <c r="A339" s="1" t="s">
        <v>345</v>
      </c>
      <c r="B339" t="str">
        <f ca="1">IFERROR(__xludf.DUMMYFUNCTION("GOOGLETRANSLATE(B339,""en"",""hi"")"),"भाई chhichhore फिल्म की gand मार .. zarurat ज")</f>
        <v>भाई chhichhore फिल्म की gand मार .. zarurat ज</v>
      </c>
      <c r="C339" s="1" t="s">
        <v>8</v>
      </c>
      <c r="D339" s="1" t="s">
        <v>15</v>
      </c>
    </row>
    <row r="340" spans="1:4" ht="13.2" x14ac:dyDescent="0.25">
      <c r="A340" s="1" t="s">
        <v>346</v>
      </c>
      <c r="B340" t="str">
        <f ca="1">IFERROR(__xludf.DUMMYFUNCTION("GOOGLETRANSLATE(B340,""en"",""hi"")"),"भट्ट Acha लगा समलैंगिक समलैंगिक होता कोई पैप Nehi समलैंगिक होक shadi कर्ण Ek Larki ki
जीवन Barbaad काना ek पैप वह उर समलैंगिक होक shadi कर्ण ek लड़का जीवन Barbaad
कर्ण पैप वह .. जीवन apni वह apne tarike se खुल ke जियो ghut ghut ke Nehi ..")</f>
        <v>भट्ट Acha लगा समलैंगिक समलैंगिक होता कोई पैप Nehi समलैंगिक होक shadi कर्ण Ek Larki ki
जीवन Barbaad काना ek पैप वह उर समलैंगिक होक shadi कर्ण ek लड़का जीवन Barbaad
कर्ण पैप वह .. जीवन apni वह apne tarike se खुल ke जियो ghut ghut ke Nehi ..</v>
      </c>
      <c r="C340" s="1" t="s">
        <v>4</v>
      </c>
      <c r="D340" s="1" t="s">
        <v>5</v>
      </c>
    </row>
    <row r="341" spans="1:4" ht="13.2" x14ac:dyDescent="0.25">
      <c r="A341" s="1" t="s">
        <v>347</v>
      </c>
      <c r="B341" t="str">
        <f ca="1">IFERROR(__xludf.DUMMYFUNCTION("GOOGLETRANSLATE(B341,""en"",""hi"")"),"मुझे भी JHAND फिल्म लगी भाई")</f>
        <v>मुझे भी JHAND फिल्म लगी भाई</v>
      </c>
      <c r="C341" s="1" t="s">
        <v>4</v>
      </c>
      <c r="D341" s="1" t="s">
        <v>5</v>
      </c>
    </row>
    <row r="342" spans="1:4" ht="13.2" x14ac:dyDescent="0.25">
      <c r="A342" s="1" t="s">
        <v>348</v>
      </c>
      <c r="B342" t="str">
        <f ca="1">IFERROR(__xludf.DUMMYFUNCTION("GOOGLETRANSLATE(B342,""en"",""hi"")"),"अबे तू क्या बोल RHA hai bhosri Kee")</f>
        <v>अबे तू क्या बोल RHA hai bhosri Kee</v>
      </c>
      <c r="C342" s="1" t="s">
        <v>8</v>
      </c>
      <c r="D342" s="1" t="s">
        <v>15</v>
      </c>
    </row>
    <row r="343" spans="1:4" ht="13.2" x14ac:dyDescent="0.25">
      <c r="A343" s="1" t="s">
        <v>349</v>
      </c>
      <c r="B343" t="str">
        <f ca="1">IFERROR(__xludf.DUMMYFUNCTION("GOOGLETRANSLATE(B343,""en"",""hi"")"),"प्रतीक भाई आप ही अकेले भारत के पहले फिल्म रिव्यु देने वाले हो जिसके वीडियो से
लोगों को सिर्फ फिल्म रिव्यु ही नहीं बल्कि जीवन में कुछ सीखने मिलता है। इसके
लिए आपको शुभकामनाएं देता हूँ।")</f>
        <v>प्रतीक भाई आप ही अकेले भारत के पहले फिल्म रिव्यु देने वाले हो जिसके वीडियो से
लोगों को सिर्फ फिल्म रिव्यु ही नहीं बल्कि जीवन में कुछ सीखने मिलता है। इसके
लिए आपको शुभकामनाएं देता हूँ।</v>
      </c>
      <c r="C343" s="1" t="s">
        <v>4</v>
      </c>
      <c r="D343" s="1" t="s">
        <v>5</v>
      </c>
    </row>
    <row r="344" spans="1:4" ht="13.2" x14ac:dyDescent="0.25">
      <c r="A344" s="1" t="s">
        <v>350</v>
      </c>
      <c r="B344" t="str">
        <f ca="1">IFERROR(__xludf.DUMMYFUNCTION("GOOGLETRANSLATE(B344,""en"",""hi"")"),"Hahahahhahahaaa .. ullu ke pattho Waali उद्योग बॉलीवुड 🤣🤣🤣🤣🤣✋👌👌👌 क्या सच
मस्तूल बात Kardi भाई")</f>
        <v>Hahahahhahahaaa .. ullu ke pattho Waali उद्योग बॉलीवुड 🤣🤣🤣🤣🤣✋👌👌👌 क्या सच
मस्तूल बात Kardi भाई</v>
      </c>
      <c r="C344" s="1" t="s">
        <v>4</v>
      </c>
      <c r="D344" s="1" t="s">
        <v>5</v>
      </c>
    </row>
    <row r="345" spans="1:4" ht="13.2" x14ac:dyDescent="0.25">
      <c r="A345" s="1" t="s">
        <v>351</v>
      </c>
      <c r="B345" t="str">
        <f ca="1">IFERROR(__xludf.DUMMYFUNCTION("GOOGLETRANSLATE(B345,""en"",""hi"")"),"भाई bs ek Galti kr di धुन ...
ISPE वीडियो bahut PHLE प्रतिबंध ना था")</f>
        <v>भाई bs ek Galti kr di धुन ...
ISPE वीडियो bahut PHLE प्रतिबंध ना था</v>
      </c>
      <c r="C345" s="1" t="s">
        <v>4</v>
      </c>
      <c r="D345" s="1" t="s">
        <v>5</v>
      </c>
    </row>
    <row r="346" spans="1:4" ht="13.2" x14ac:dyDescent="0.25">
      <c r="A346" s="1" t="s">
        <v>352</v>
      </c>
      <c r="B346" t="str">
        <f ca="1">IFERROR(__xludf.DUMMYFUNCTION("GOOGLETRANSLATE(B346,""en"",""hi"")"),"😖😞 सर मेरी परिवार मुझे भी पत्नी पति को suside Kerne की dhamki 25 Laks
vasulne की dhamki, 498 ए मेरे fasane ki dhamki deti वह, 😞😞, .......... सर मेरी
तु का अनुरोध वह ki ager 498 ए का missuse फिर अन्य dowery मामले का missuse होन प्रति
, दुरूपयोग Kerne घ"&amp;"ाव का निशान Ko 1 साल की जेल फिर 1 करने के लिए 5 लाख का jurmana Hona को 1month
chahiye या वकील को निर्देश diye जाए की अगली बार ईएसए होन प्रति उसको
jurmana देना होग। 😖😖😞")</f>
        <v>😖😞 सर मेरी परिवार मुझे भी पत्नी पति को suside Kerne की dhamki 25 Laks
vasulne की dhamki, 498 ए मेरे fasane ki dhamki deti वह, 😞😞, .......... सर मेरी
तु का अनुरोध वह ki ager 498 ए का missuse फिर अन्य dowery मामले का missuse होन प्रति
, दुरूपयोग Kerne घाव का निशान Ko 1 साल की जेल फिर 1 करने के लिए 5 लाख का jurmana Hona को 1month
chahiye या वकील को निर्देश diye जाए की अगली बार ईएसए होन प्रति उसको
jurmana देना होग। 😖😖😞</v>
      </c>
      <c r="C346" s="1" t="s">
        <v>4</v>
      </c>
      <c r="D346" s="1" t="s">
        <v>5</v>
      </c>
    </row>
    <row r="347" spans="1:4" ht="13.2" x14ac:dyDescent="0.25">
      <c r="A347" s="1" t="s">
        <v>353</v>
      </c>
      <c r="B347" t="str">
        <f ca="1">IFERROR(__xludf.DUMMYFUNCTION("GOOGLETRANSLATE(B347,""en"",""hi"")"),"मेरी jindegi मुझे thodi sudhar ayi hai ... करने के लिए wo sirf Swetabh ke wajah से ...")</f>
        <v>मेरी jindegi मुझे thodi sudhar ayi hai ... करने के लिए wo sirf Swetabh ke wajah से ...</v>
      </c>
      <c r="C347" s="1" t="s">
        <v>4</v>
      </c>
      <c r="D347" s="1" t="s">
        <v>5</v>
      </c>
    </row>
    <row r="348" spans="1:4" ht="13.2" x14ac:dyDescent="0.25">
      <c r="A348" s="1" t="s">
        <v>354</v>
      </c>
      <c r="B348" t="str">
        <f ca="1">IFERROR(__xludf.DUMMYFUNCTION("GOOGLETRANSLATE(B348,""en"",""hi"")"),"@ak 98 नारीवादी में अब लोगो की कोई नही sunraha ...... 😂😂😂😂 .... अब बस तु bhokti
rahengi ...... 😂😂😂😂😂")</f>
        <v>@ak 98 नारीवादी में अब लोगो की कोई नही sunraha ...... 😂😂😂😂 .... अब बस तु bhokti
rahengi ...... 😂😂😂😂😂</v>
      </c>
      <c r="C348" s="1" t="s">
        <v>19</v>
      </c>
      <c r="D348" s="1" t="s">
        <v>5</v>
      </c>
    </row>
    <row r="349" spans="1:4" ht="13.2" x14ac:dyDescent="0.25">
      <c r="A349" s="1" t="s">
        <v>355</v>
      </c>
      <c r="B349" t="str">
        <f ca="1">IFERROR(__xludf.DUMMYFUNCTION("GOOGLETRANSLATE(B349,""en"",""hi"")"),"डीबीए ke homosex kijiye aur देश की सावा kijiye।")</f>
        <v>डीबीए ke homosex kijiye aur देश की सावा kijiye।</v>
      </c>
      <c r="C349" s="1" t="s">
        <v>4</v>
      </c>
      <c r="D349" s="1" t="s">
        <v>5</v>
      </c>
    </row>
    <row r="350" spans="1:4" ht="13.2" x14ac:dyDescent="0.25">
      <c r="A350" s="1" t="s">
        <v>356</v>
      </c>
      <c r="B350" t="str">
        <f ca="1">IFERROR(__xludf.DUMMYFUNCTION("GOOGLETRANSLATE(B350,""en"",""hi"")"),"Bohot der bakta hain यार tu..warna Achcha हाय lgta video..itni der कौन
dekhega")</f>
        <v>Bohot der bakta hain यार tu..warna Achcha हाय lgta video..itni der कौन
dekhega</v>
      </c>
      <c r="C350" s="1" t="s">
        <v>19</v>
      </c>
      <c r="D350" s="1" t="s">
        <v>5</v>
      </c>
    </row>
    <row r="351" spans="1:4" ht="13.2" x14ac:dyDescent="0.25">
      <c r="A351" s="1" t="s">
        <v>357</v>
      </c>
      <c r="B351" t="str">
        <f ca="1">IFERROR(__xludf.DUMMYFUNCTION("GOOGLETRANSLATE(B351,""en"",""hi"")"),"itna कमजोर मन अगर वह संयुक्त राष्ट्र jawano का unhe सेना को मुझे नही Hona chahiye")</f>
        <v>itna कमजोर मन अगर वह संयुक्त राष्ट्र jawano का unhe सेना को मुझे नही Hona chahiye</v>
      </c>
      <c r="C351" s="1" t="s">
        <v>19</v>
      </c>
      <c r="D351" s="1" t="s">
        <v>5</v>
      </c>
    </row>
    <row r="352" spans="1:4" ht="13.2" x14ac:dyDescent="0.25">
      <c r="A352" s="1" t="s">
        <v>358</v>
      </c>
      <c r="B352" t="str">
        <f ca="1">IFERROR(__xludf.DUMMYFUNCTION("GOOGLETRANSLATE(B352,""en"",""hi"")"),"अबे chutiye लड़की ko thappad kaise Maara?")</f>
        <v>अबे chutiye लड़की ko thappad kaise Maara?</v>
      </c>
      <c r="C352" s="1" t="s">
        <v>8</v>
      </c>
      <c r="D352" s="1" t="s">
        <v>5</v>
      </c>
    </row>
    <row r="353" spans="1:4" ht="13.2" x14ac:dyDescent="0.25">
      <c r="A353" s="1" t="s">
        <v>359</v>
      </c>
      <c r="B353" t="str">
        <f ca="1">IFERROR(__xludf.DUMMYFUNCTION("GOOGLETRANSLATE(B353,""en"",""hi"")"),"@Aggressive दस्ते माई पर देख Chuka हुन उसको हैं")</f>
        <v>@Aggressive दस्ते माई पर देख Chuka हुन उसको हैं</v>
      </c>
      <c r="C353" s="1" t="s">
        <v>4</v>
      </c>
      <c r="D353" s="1" t="s">
        <v>5</v>
      </c>
    </row>
    <row r="354" spans="1:4" ht="13.2" x14ac:dyDescent="0.25">
      <c r="A354" s="1" t="s">
        <v>360</v>
      </c>
      <c r="B354" t="str">
        <f ca="1">IFERROR(__xludf.DUMMYFUNCTION("GOOGLETRANSLATE(B354,""en"",""hi"")"),"भाई lekin अभिनेताओं ke प्रदर्शन ke Baare mein कुछ बोला नही आपने?")</f>
        <v>भाई lekin अभिनेताओं ke प्रदर्शन ke Baare mein कुछ बोला नही आपने?</v>
      </c>
      <c r="C354" s="1" t="s">
        <v>4</v>
      </c>
      <c r="D354" s="1" t="s">
        <v>5</v>
      </c>
    </row>
    <row r="355" spans="1:4" ht="13.2" x14ac:dyDescent="0.25">
      <c r="A355" s="1" t="s">
        <v>361</v>
      </c>
      <c r="B355" t="str">
        <f ca="1">IFERROR(__xludf.DUMMYFUNCTION("GOOGLETRANSLATE(B355,""en"",""hi"")"),"प्रतीक को सुनने मत करो
Bekar मानसिकता ज")</f>
        <v>प्रतीक को सुनने मत करो
Bekar मानसिकता ज</v>
      </c>
      <c r="C355" s="1" t="s">
        <v>19</v>
      </c>
      <c r="D355" s="1" t="s">
        <v>5</v>
      </c>
    </row>
    <row r="356" spans="1:4" ht="13.2" x14ac:dyDescent="0.25">
      <c r="A356" s="1" t="s">
        <v>362</v>
      </c>
      <c r="B356" t="str">
        <f ca="1">IFERROR(__xludf.DUMMYFUNCTION("GOOGLETRANSLATE(B356,""en"",""hi"")"),"@vikash कुमार भी भी apni jhothi बहन केपी का समर्थन कर राहा होग। तभी तुझे
मिर्ची लगी।")</f>
        <v>@vikash कुमार भी भी apni jhothi बहन केपी का समर्थन कर राहा होग। तभी तुझे
मिर्ची लगी।</v>
      </c>
      <c r="C356" s="1" t="s">
        <v>19</v>
      </c>
      <c r="D356" s="1" t="s">
        <v>5</v>
      </c>
    </row>
    <row r="357" spans="1:4" ht="13.2" x14ac:dyDescent="0.25">
      <c r="A357" s="1" t="s">
        <v>363</v>
      </c>
      <c r="B357" t="str">
        <f ca="1">IFERROR(__xludf.DUMMYFUNCTION("GOOGLETRANSLATE(B357,""en"",""hi"")"),"अलेक्जेंडर खाकी हाथ आया aur खाकी हाथ गया।")</f>
        <v>अलेक्जेंडर खाकी हाथ आया aur खाकी हाथ गया।</v>
      </c>
      <c r="C357" s="1" t="s">
        <v>4</v>
      </c>
      <c r="D357" s="1" t="s">
        <v>5</v>
      </c>
    </row>
    <row r="358" spans="1:4" ht="13.2" x14ac:dyDescent="0.25">
      <c r="A358" s="1" t="s">
        <v>364</v>
      </c>
      <c r="B358" t="str">
        <f ca="1">IFERROR(__xludf.DUMMYFUNCTION("GOOGLETRANSLATE(B358,""en"",""hi"")"),"जूट Khani कश्मीर Leay pydha रंग hai तु")</f>
        <v>जूट Khani कश्मीर Leay pydha रंग hai तु</v>
      </c>
      <c r="C358" s="1" t="s">
        <v>8</v>
      </c>
      <c r="D358" s="1" t="s">
        <v>5</v>
      </c>
    </row>
    <row r="359" spans="1:4" ht="13.2" x14ac:dyDescent="0.25">
      <c r="A359" s="1" t="s">
        <v>365</v>
      </c>
      <c r="B359" t="str">
        <f ca="1">IFERROR(__xludf.DUMMYFUNCTION("GOOGLETRANSLATE(B359,""en"",""hi"")"),"मा chuda apni curiousity ke saath")</f>
        <v>मा chuda apni curiousity ke saath</v>
      </c>
      <c r="C359" s="1" t="s">
        <v>8</v>
      </c>
      <c r="D359" s="1" t="s">
        <v>15</v>
      </c>
    </row>
    <row r="360" spans="1:4" ht="13.2" x14ac:dyDescent="0.25">
      <c r="A360" s="1" t="s">
        <v>366</v>
      </c>
      <c r="B360" t="str">
        <f ca="1">IFERROR(__xludf.DUMMYFUNCTION("GOOGLETRANSLATE(B360,""en"",""hi"")"),"""मुख्य जाट hu क्यूंकि"", तू जाट nahee chutiya hai, chutiya Abey।")</f>
        <v>"मुख्य जाट hu क्यूंकि", तू जाट nahee chutiya hai, chutiya Abey।</v>
      </c>
      <c r="C360" s="1" t="s">
        <v>8</v>
      </c>
      <c r="D360" s="1" t="s">
        <v>5</v>
      </c>
    </row>
    <row r="361" spans="1:4" ht="13.2" x14ac:dyDescent="0.25">
      <c r="A361" s="1" t="s">
        <v>367</v>
      </c>
      <c r="B361" t="str">
        <f ca="1">IFERROR(__xludf.DUMMYFUNCTION("GOOGLETRANSLATE(B361,""en"",""hi"")"),"Bolte करने के लिए भाई Acha Ho❤Lkin Kitnaaa Bolta Hai भाई Tuuu😨")</f>
        <v>Bolte करने के लिए भाई Acha Ho❤Lkin Kitnaaa Bolta Hai भाई Tuuu😨</v>
      </c>
      <c r="C361" s="1" t="s">
        <v>4</v>
      </c>
      <c r="D361" s="1" t="s">
        <v>5</v>
      </c>
    </row>
    <row r="362" spans="1:4" ht="13.2" x14ac:dyDescent="0.25">
      <c r="A362" s="1" t="s">
        <v>368</v>
      </c>
      <c r="B362" t="str">
        <f ca="1">IFERROR(__xludf.DUMMYFUNCTION("GOOGLETRANSLATE(B362,""en"",""hi"")"),"समीक्षा bana राहा hai ya apni मान की हताशा dikha राहा hai तु launda? 😂😂")</f>
        <v>समीक्षा bana राहा hai ya apni मान की हताशा dikha राहा hai तु launda? 😂😂</v>
      </c>
      <c r="C362" s="1" t="s">
        <v>19</v>
      </c>
      <c r="D362" s="1" t="s">
        <v>15</v>
      </c>
    </row>
    <row r="363" spans="1:4" ht="13.2" x14ac:dyDescent="0.25">
      <c r="A363" s="1" t="s">
        <v>369</v>
      </c>
      <c r="B363" t="str">
        <f ca="1">IFERROR(__xludf.DUMMYFUNCTION("GOOGLETRANSLATE(B363,""en"",""hi"")"),"आपने साही बोला प्रतीक Vai")</f>
        <v>आपने साही बोला प्रतीक Vai</v>
      </c>
      <c r="C363" s="1" t="s">
        <v>4</v>
      </c>
      <c r="D363" s="1" t="s">
        <v>5</v>
      </c>
    </row>
    <row r="364" spans="1:4" ht="13.2" x14ac:dyDescent="0.25">
      <c r="A364" s="1" t="s">
        <v>370</v>
      </c>
      <c r="B364" t="str">
        <f ca="1">IFERROR(__xludf.DUMMYFUNCTION("GOOGLETRANSLATE(B364,""en"",""hi"")"),"Katua कम्युनिस्ट aur कांग्रेस
Se हिंदू हिंदुस्तान ko khatra hai")</f>
        <v>Katua कम्युनिस्ट aur कांग्रेस
Se हिंदू हिंदुस्तान ko khatra hai</v>
      </c>
      <c r="C364" s="1" t="s">
        <v>19</v>
      </c>
      <c r="D364" s="1" t="s">
        <v>5</v>
      </c>
    </row>
    <row r="365" spans="1:4" ht="13.2" x14ac:dyDescent="0.25">
      <c r="A365" s="1" t="s">
        <v>371</v>
      </c>
      <c r="B365" t="str">
        <f ca="1">IFERROR(__xludf.DUMMYFUNCTION("GOOGLETRANSLATE(B365,""en"",""hi"")"),"कबीर सिंह अपने सबसे अच्छे रूप में उच्च श्रेणी की फिल्म, मनोरंजन है। Vaise शाहिद से
jyada विजय प्रभावशाली लगा था मुझे।")</f>
        <v>कबीर सिंह अपने सबसे अच्छे रूप में उच्च श्रेणी की फिल्म, मनोरंजन है। Vaise शाहिद से
jyada विजय प्रभावशाली लगा था मुझे।</v>
      </c>
      <c r="C365" s="1" t="s">
        <v>4</v>
      </c>
      <c r="D365" s="1" t="s">
        <v>5</v>
      </c>
    </row>
    <row r="366" spans="1:4" ht="13.2" x14ac:dyDescent="0.25">
      <c r="A366" s="1" t="s">
        <v>372</v>
      </c>
      <c r="B366" t="str">
        <f ca="1">IFERROR(__xludf.DUMMYFUNCTION("GOOGLETRANSLATE(B366,""en"",""hi"")"),"@Tahir जमील bakhwas मस्तूल कर")</f>
        <v>@Tahir जमील bakhwas मस्तूल कर</v>
      </c>
      <c r="C366" s="1" t="s">
        <v>8</v>
      </c>
      <c r="D366" s="1" t="s">
        <v>5</v>
      </c>
    </row>
    <row r="367" spans="1:4" ht="13.2" x14ac:dyDescent="0.25">
      <c r="A367" s="1" t="s">
        <v>373</v>
      </c>
      <c r="B367" t="str">
        <f ca="1">IFERROR(__xludf.DUMMYFUNCTION("GOOGLETRANSLATE(B367,""en"",""hi"")"),"या Thik hai ... भाई टी शर्ट SAB 😂😂😍")</f>
        <v>या Thik hai ... भाई टी शर्ट SAB 😂😂😍</v>
      </c>
      <c r="C367" s="1" t="s">
        <v>4</v>
      </c>
      <c r="D367" s="1" t="s">
        <v>5</v>
      </c>
    </row>
    <row r="368" spans="1:4" ht="13.2" x14ac:dyDescent="0.25">
      <c r="A368" s="1" t="s">
        <v>374</v>
      </c>
      <c r="B368" t="str">
        <f ca="1">IFERROR(__xludf.DUMMYFUNCTION("GOOGLETRANSLATE(B368,""en"",""hi"")"),"आरे दीदी मीन ट्रेलर को भी nahi देखा")</f>
        <v>आरे दीदी मीन ट्रेलर को भी nahi देखा</v>
      </c>
      <c r="C368" s="1" t="s">
        <v>4</v>
      </c>
      <c r="D368" s="1" t="s">
        <v>5</v>
      </c>
    </row>
    <row r="369" spans="1:4" ht="13.2" x14ac:dyDescent="0.25">
      <c r="A369" s="1" t="s">
        <v>375</v>
      </c>
      <c r="B369" t="str">
        <f ca="1">IFERROR(__xludf.DUMMYFUNCTION("GOOGLETRANSLATE(B369,""en"",""hi"")"),"lagta हा भारत मा sare हाय समलैंगिक hain")</f>
        <v>lagta हा भारत मा sare हाय समलैंगिक hain</v>
      </c>
      <c r="C369" s="1" t="s">
        <v>19</v>
      </c>
      <c r="D369" s="1" t="s">
        <v>5</v>
      </c>
    </row>
    <row r="370" spans="1:4" ht="13.2" x14ac:dyDescent="0.25">
      <c r="A370" s="1" t="s">
        <v>376</v>
      </c>
      <c r="B370" t="str">
        <f ca="1">IFERROR(__xludf.DUMMYFUNCTION("GOOGLETRANSLATE(B370,""en"",""hi"")"),"Acha कर राहें ज भारत मीटर कश्मीर larkion ko ज़िदा mardete h.q कश्मीर ईएसआई randia को नही
पेड़ा hongi।
या meto Keta हुन कश्मीर larko ko भी मारो 🖕🖕🖕🖕")</f>
        <v>Acha कर राहें ज भारत मीटर कश्मीर larkion ko ज़िदा mardete h.q कश्मीर ईएसआई randia को नही
पेड़ा hongi।
या meto Keta हुन कश्मीर larko ko भी मारो 🖕🖕🖕🖕</v>
      </c>
      <c r="C370" s="1" t="s">
        <v>8</v>
      </c>
      <c r="D370" s="1" t="s">
        <v>15</v>
      </c>
    </row>
    <row r="371" spans="1:4" ht="13.2" x14ac:dyDescent="0.25">
      <c r="A371" s="1" t="s">
        <v>377</v>
      </c>
      <c r="B371" t="str">
        <f ca="1">IFERROR(__xludf.DUMMYFUNCTION("GOOGLETRANSLATE(B371,""en"",""hi"")"),"Bilkul साही खा shwetab भाई ❣️")</f>
        <v>Bilkul साही खा shwetab भाई ❣️</v>
      </c>
      <c r="C371" s="1" t="s">
        <v>4</v>
      </c>
      <c r="D371" s="1" t="s">
        <v>5</v>
      </c>
    </row>
    <row r="372" spans="1:4" ht="13.2" x14ac:dyDescent="0.25">
      <c r="A372" s="1" t="s">
        <v>378</v>
      </c>
      <c r="B372" t="str">
        <f ca="1">IFERROR(__xludf.DUMMYFUNCTION("GOOGLETRANSLATE(B372,""en"",""hi"")"),"चल bhoadik")</f>
        <v>चल bhoadik</v>
      </c>
      <c r="C372" s="1" t="s">
        <v>8</v>
      </c>
      <c r="D372" s="1" t="s">
        <v>5</v>
      </c>
    </row>
    <row r="373" spans="1:4" ht="13.2" x14ac:dyDescent="0.25">
      <c r="A373" s="1" t="s">
        <v>379</v>
      </c>
      <c r="B373" t="str">
        <f ca="1">IFERROR(__xludf.DUMMYFUNCTION("GOOGLETRANSLATE(B373,""en"",""hi"")"),"Wo hai Aadat पुरानी uski ..")</f>
        <v>Wo hai Aadat पुरानी uski ..</v>
      </c>
      <c r="C373" s="1" t="s">
        <v>4</v>
      </c>
      <c r="D373" s="1" t="s">
        <v>5</v>
      </c>
    </row>
    <row r="374" spans="1:4" ht="13.2" x14ac:dyDescent="0.25">
      <c r="A374" s="1" t="s">
        <v>380</v>
      </c>
      <c r="B374" t="str">
        <f ca="1">IFERROR(__xludf.DUMMYFUNCTION("GOOGLETRANSLATE(B374,""en"",""hi"")"),"जय श्री राम")</f>
        <v>जय श्री राम</v>
      </c>
      <c r="C374" s="1" t="s">
        <v>4</v>
      </c>
      <c r="D374" s="1" t="s">
        <v>5</v>
      </c>
    </row>
    <row r="375" spans="1:4" ht="13.2" x14ac:dyDescent="0.25">
      <c r="A375" s="1" t="s">
        <v>381</v>
      </c>
      <c r="B375" t="str">
        <f ca="1">IFERROR(__xludf.DUMMYFUNCTION("GOOGLETRANSLATE(B375,""en"",""hi"")"),"@prashant कुमार सोमेश &lt;https://youtu.be/4Ux9XFyouA8&gt;
, इसके sath aur सबूत chahiye तो btadena
और मुझ्े sikhane की jarurat नही की कश्मीर सेना सममूल्य क्या हो RHA hai kyuki
मेरा चचेरा भाई भाई भारतीय सेना mein hai और uski पोस्टिंग कश्मीर वह hai mein 😇")</f>
        <v>@prashant कुमार सोमेश &lt;https://youtu.be/4Ux9XFyouA8&gt;
, इसके sath aur सबूत chahiye तो btadena
और मुझ्े sikhane की jarurat नही की कश्मीर सेना सममूल्य क्या हो RHA hai kyuki
मेरा चचेरा भाई भाई भारतीय सेना mein hai और uski पोस्टिंग कश्मीर वह hai mein 😇</v>
      </c>
      <c r="C375" s="1" t="s">
        <v>19</v>
      </c>
      <c r="D375" s="1" t="s">
        <v>5</v>
      </c>
    </row>
    <row r="376" spans="1:4" ht="13.2" x14ac:dyDescent="0.25">
      <c r="A376" s="1" t="s">
        <v>382</v>
      </c>
      <c r="B376" t="str">
        <f ca="1">IFERROR(__xludf.DUMMYFUNCTION("GOOGLETRANSLATE(B376,""en"",""hi"")"),"@Hrdk परमार हा देखा यारा")</f>
        <v>@Hrdk परमार हा देखा यारा</v>
      </c>
      <c r="C376" s="1" t="s">
        <v>4</v>
      </c>
      <c r="D376" s="1" t="s">
        <v>5</v>
      </c>
    </row>
    <row r="377" spans="1:4" ht="13.2" x14ac:dyDescent="0.25">
      <c r="A377" s="1" t="s">
        <v>383</v>
      </c>
      <c r="B377" t="str">
        <f ca="1">IFERROR(__xludf.DUMMYFUNCTION("GOOGLETRANSLATE(B377,""en"",""hi"")"),"@nidhi चोपड़ा अच्छी तरह से, तेरे Jesi feminazi की मां चोदना MERKO bhot pasand hai ..
हाँ मैं एक पुरुष अंधराष्ट्रीवादी हूँ !! (ए गर्व से एक)
😆😆
मैं और माई जन्म हाय हुन तेरे Jesi Feministo ke गांड मुझे बांस दाल ne ko।")</f>
        <v>@nidhi चोपड़ा अच्छी तरह से, तेरे Jesi feminazi की मां चोदना MERKO bhot pasand hai ..
हाँ मैं एक पुरुष अंधराष्ट्रीवादी हूँ !! (ए गर्व से एक)
😆😆
मैं और माई जन्म हाय हुन तेरे Jesi Feministo ke गांड मुझे बांस दाल ne ko।</v>
      </c>
      <c r="C377" s="1" t="s">
        <v>8</v>
      </c>
      <c r="D377" s="1" t="s">
        <v>15</v>
      </c>
    </row>
    <row r="378" spans="1:4" ht="13.2" x14ac:dyDescent="0.25">
      <c r="A378" s="1" t="s">
        <v>384</v>
      </c>
      <c r="B378" t="str">
        <f ca="1">IFERROR(__xludf.DUMMYFUNCTION("GOOGLETRANSLATE(B378,""en"",""hi"")"),"99 नापसंद ?? Yeeh लोग इन कबीर सिंह की tattikhayali गीत सूरज रहे होंगे 😁But
सर आपने kah ke le ली कबीर सिंह की .... ..😂😂😂😂 😂🤣😂")</f>
        <v>99 नापसंद ?? Yeeh लोग इन कबीर सिंह की tattikhayali गीत सूरज रहे होंगे 😁But
सर आपने kah ke le ली कबीर सिंह की .... ..😂😂😂😂 😂🤣😂</v>
      </c>
      <c r="C378" s="1" t="s">
        <v>19</v>
      </c>
      <c r="D378" s="1" t="s">
        <v>5</v>
      </c>
    </row>
    <row r="379" spans="1:4" ht="13.2" x14ac:dyDescent="0.25">
      <c r="A379" s="1" t="s">
        <v>385</v>
      </c>
      <c r="B379" t="str">
        <f ca="1">IFERROR(__xludf.DUMMYFUNCTION("GOOGLETRANSLATE(B379,""en"",""hi"")"),"100 देश का कचरा ek hoga को ek बॉलीवुड नमक कैंसर पेड़ा hoga ..... 😑")</f>
        <v>100 देश का कचरा ek hoga को ek बॉलीवुड नमक कैंसर पेड़ा hoga ..... 😑</v>
      </c>
      <c r="C379" s="1" t="s">
        <v>19</v>
      </c>
      <c r="D379" s="1" t="s">
        <v>5</v>
      </c>
    </row>
    <row r="380" spans="1:4" ht="13.2" x14ac:dyDescent="0.25">
      <c r="A380" s="1" t="s">
        <v>386</v>
      </c>
      <c r="B380" t="str">
        <f ca="1">IFERROR(__xludf.DUMMYFUNCTION("GOOGLETRANSLATE(B380,""en"",""hi"")"),"35 मिनट देखो kaise तु chutiya बुरा ka वीडियो 2018 ko ke 2010-2011 मुझे ghusa
दीपक")</f>
        <v>35 मिनट देखो kaise तु chutiya बुरा ka वीडियो 2018 ko ke 2010-2011 मुझे ghusa
दीपक</v>
      </c>
      <c r="C380" s="1" t="s">
        <v>19</v>
      </c>
      <c r="D380" s="1" t="s">
        <v>5</v>
      </c>
    </row>
    <row r="381" spans="1:4" ht="13.2" x14ac:dyDescent="0.25">
      <c r="A381" s="1" t="s">
        <v>387</v>
      </c>
      <c r="B381" t="str">
        <f ca="1">IFERROR(__xludf.DUMMYFUNCTION("GOOGLETRANSLATE(B381,""en"",""hi"")"),"भाई तु Tiktok क्या होता hai ..")</f>
        <v>भाई तु Tiktok क्या होता hai ..</v>
      </c>
      <c r="C381" s="1" t="s">
        <v>4</v>
      </c>
      <c r="D381" s="1" t="s">
        <v>5</v>
      </c>
    </row>
    <row r="382" spans="1:4" ht="13.2" x14ac:dyDescent="0.25">
      <c r="A382" s="1" t="s">
        <v>388</v>
      </c>
      <c r="B382" t="str">
        <f ca="1">IFERROR(__xludf.DUMMYFUNCTION("GOOGLETRANSLATE(B382,""en"",""hi"")"),"सौरभ जी कल बैंक मैनेजर का फोन आया कि आपको अपनी केवाईसी पूरी करनी है बताइए मैं
क्या करूं
नंबर 1 अपने सारे कागजात बैंक मैनेजर पास ले जाकर केवाईसी पूरी करू
नंबर 2 धरने पर बैठे
नंबर 3 हिंसा करूं
नंबर 4 इनमें से कुछ नहीं
उत्तर जरुर दीजिएगा इसका n.r.c. से कोई ल"&amp;"ेना देना नहीं है।
जब सरकार से कोई सब्सिडी लेनी हूं तो कोई भी कागज कैसा भी खा कर हम लेकर आ जाते
हैं कमाल है लेकिन जब सरकार सीधे मांगती है तो हम आंदोलन करते हैं")</f>
        <v>सौरभ जी कल बैंक मैनेजर का फोन आया कि आपको अपनी केवाईसी पूरी करनी है बताइए मैं
क्या करूं
नंबर 1 अपने सारे कागजात बैंक मैनेजर पास ले जाकर केवाईसी पूरी करू
नंबर 2 धरने पर बैठे
नंबर 3 हिंसा करूं
नंबर 4 इनमें से कुछ नहीं
उत्तर जरुर दीजिएगा इसका n.r.c. से कोई लेना देना नहीं है।
जब सरकार से कोई सब्सिडी लेनी हूं तो कोई भी कागज कैसा भी खा कर हम लेकर आ जाते
हैं कमाल है लेकिन जब सरकार सीधे मांगती है तो हम आंदोलन करते हैं</v>
      </c>
      <c r="C382" s="1" t="s">
        <v>19</v>
      </c>
      <c r="D382" s="1" t="s">
        <v>5</v>
      </c>
    </row>
    <row r="383" spans="1:4" ht="13.2" x14ac:dyDescent="0.25">
      <c r="A383" s="1" t="s">
        <v>389</v>
      </c>
      <c r="B383" t="str">
        <f ca="1">IFERROR(__xludf.DUMMYFUNCTION("GOOGLETRANSLATE(B383,""en"",""hi"")"),"भाई माई तो dusro ka की समीक्षा नई dekhta हुन bt तुमने मात्र liye तो परोक्ष रूप से
खराब kr दिया naa😠😠😠")</f>
        <v>भाई माई तो dusro ka की समीक्षा नई dekhta हुन bt तुमने मात्र liye तो परोक्ष रूप से
खराब kr दिया naa😠😠😠</v>
      </c>
      <c r="C383" s="1" t="s">
        <v>19</v>
      </c>
      <c r="D383" s="1" t="s">
        <v>5</v>
      </c>
    </row>
    <row r="384" spans="1:4" ht="13.2" x14ac:dyDescent="0.25">
      <c r="A384" s="1" t="s">
        <v>390</v>
      </c>
      <c r="B384" t="str">
        <f ca="1">IFERROR(__xludf.DUMMYFUNCTION("GOOGLETRANSLATE(B384,""en"",""hi"")"),"भाई फिल्म dekhte हाय ही rxn था की agr असली lyf मुझे कोई तु sb kre करने के लिए एक ही
कोई ek wo। Ka ch *** आइए lgega na ki सच्चा प्यार lgega😂😂")</f>
        <v>भाई फिल्म dekhte हाय ही rxn था की agr असली lyf मुझे कोई तु sb kre करने के लिए एक ही
कोई ek wo। Ka ch *** आइए lgega na ki सच्चा प्यार lgega😂😂</v>
      </c>
      <c r="C384" s="1" t="s">
        <v>4</v>
      </c>
      <c r="D384" s="1" t="s">
        <v>5</v>
      </c>
    </row>
    <row r="385" spans="1:4" ht="13.2" x14ac:dyDescent="0.25">
      <c r="A385" s="1" t="s">
        <v>391</v>
      </c>
      <c r="B385" t="str">
        <f ca="1">IFERROR(__xludf.DUMMYFUNCTION("GOOGLETRANSLATE(B385,""en"",""hi"")"),"भाई शादी mein jaroor aana फिल्म का समीक्षा Kro plss")</f>
        <v>भाई शादी mein jaroor aana फिल्म का समीक्षा Kro plss</v>
      </c>
      <c r="C385" s="1" t="s">
        <v>4</v>
      </c>
      <c r="D385" s="1" t="s">
        <v>5</v>
      </c>
    </row>
    <row r="386" spans="1:4" ht="13.2" x14ac:dyDescent="0.25">
      <c r="A386" s="1" t="s">
        <v>392</v>
      </c>
      <c r="B386" t="str">
        <f ca="1">IFERROR(__xludf.DUMMYFUNCTION("GOOGLETRANSLATE(B386,""en"",""hi"")"),"+ अजय कुमार सिंह हा हा सच .....")</f>
        <v>+ अजय कुमार सिंह हा हा सच .....</v>
      </c>
      <c r="C386" s="1" t="s">
        <v>4</v>
      </c>
      <c r="D386" s="1" t="s">
        <v>5</v>
      </c>
    </row>
    <row r="387" spans="1:4" ht="13.2" x14ac:dyDescent="0.25">
      <c r="A387" s="1" t="s">
        <v>393</v>
      </c>
      <c r="B387" t="str">
        <f ca="1">IFERROR(__xludf.DUMMYFUNCTION("GOOGLETRANSLATE(B387,""en"",""hi"")"),"जी आप कर रहे हैं स्वागत .. agyanta ke pradarshan का श्री गणेश Waise आपने किया
hain। मैं और apke भक्त waisebhi achhe से पालन कर parahehai। तो aapkohi
badhaiyaa !!")</f>
        <v>जी आप कर रहे हैं स्वागत .. agyanta ke pradarshan का श्री गणेश Waise आपने किया
hain। मैं और apke भक्त waisebhi achhe से पालन कर parahehai। तो aapkohi
badhaiyaa !!</v>
      </c>
      <c r="C387" s="1" t="s">
        <v>19</v>
      </c>
      <c r="D387" s="1" t="s">
        <v>5</v>
      </c>
    </row>
    <row r="388" spans="1:4" ht="13.2" x14ac:dyDescent="0.25">
      <c r="A388" s="1" t="s">
        <v>394</v>
      </c>
      <c r="B388" t="str">
        <f ca="1">IFERROR(__xludf.DUMMYFUNCTION("GOOGLETRANSLATE(B388,""en"",""hi"")"),"भाई tje पुरी फिल्म dekhne की jarurt ज ... या btw अच्छा टी शर्ट 🤣or Jese तेरी
सोच ज कोई stri नी Milne ki🤣")</f>
        <v>भाई tje पुरी फिल्म dekhne की jarurt ज ... या btw अच्छा टी शर्ट 🤣or Jese तेरी
सोच ज कोई stri नी Milne ki🤣</v>
      </c>
      <c r="C388" s="1" t="s">
        <v>19</v>
      </c>
      <c r="D388" s="1" t="s">
        <v>5</v>
      </c>
    </row>
    <row r="389" spans="1:4" ht="13.2" x14ac:dyDescent="0.25">
      <c r="A389" s="1" t="s">
        <v>395</v>
      </c>
      <c r="B389" t="str">
        <f ca="1">IFERROR(__xludf.DUMMYFUNCTION("GOOGLETRANSLATE(B389,""en"",""hi"")"),"ये मुल्ले अभी कम है, इसलिए शांति से विरोध कर रहे है, नही तो मुल्लो ने देश के
दुबारा टुकड़े करने में एक सेकंड नही लेता.देशद्रोही मुल्ला")</f>
        <v>ये मुल्ले अभी कम है, इसलिए शांति से विरोध कर रहे है, नही तो मुल्लो ने देश के
दुबारा टुकड़े करने में एक सेकंड नही लेता.देशद्रोही मुल्ला</v>
      </c>
      <c r="C389" s="1" t="s">
        <v>19</v>
      </c>
      <c r="D389" s="1" t="s">
        <v>5</v>
      </c>
    </row>
    <row r="390" spans="1:4" ht="13.2" x14ac:dyDescent="0.25">
      <c r="A390" s="1" t="s">
        <v>396</v>
      </c>
      <c r="B390" t="str">
        <f ca="1">IFERROR(__xludf.DUMMYFUNCTION("GOOGLETRANSLATE(B390,""en"",""hi"")"),"मस्त फिल्म hai")</f>
        <v>मस्त फिल्म hai</v>
      </c>
      <c r="C390" s="1" t="s">
        <v>4</v>
      </c>
      <c r="D390" s="1" t="s">
        <v>5</v>
      </c>
    </row>
    <row r="391" spans="1:4" ht="13.2" x14ac:dyDescent="0.25">
      <c r="A391" s="1" t="s">
        <v>397</v>
      </c>
      <c r="B391" t="str">
        <f ca="1">IFERROR(__xludf.DUMMYFUNCTION("GOOGLETRANSLATE(B391,""en"",""hi"")"),"सर cgpsc का मौजूदा मामलों bnaeye")</f>
        <v>सर cgpsc का मौजूदा मामलों bnaeye</v>
      </c>
      <c r="C391" s="1" t="s">
        <v>4</v>
      </c>
      <c r="D391" s="1" t="s">
        <v>5</v>
      </c>
    </row>
    <row r="392" spans="1:4" ht="13.2" x14ac:dyDescent="0.25">
      <c r="A392" s="1" t="s">
        <v>398</v>
      </c>
      <c r="B392" t="str">
        <f ca="1">IFERROR(__xludf.DUMMYFUNCTION("GOOGLETRANSLATE(B392,""en"",""hi"")"),"आईएसएस अरुंधति रॉय की चेहरा देखो पेशावर ke Hiramandi ke mujhrewali jaise
dikhti hai 😀😀😀")</f>
        <v>आईएसएस अरुंधति रॉय की चेहरा देखो पेशावर ke Hiramandi ke mujhrewali jaise
dikhti hai 😀😀😀</v>
      </c>
      <c r="C392" s="1" t="s">
        <v>19</v>
      </c>
      <c r="D392" s="1" t="s">
        <v>5</v>
      </c>
    </row>
    <row r="393" spans="1:4" ht="13.2" x14ac:dyDescent="0.25">
      <c r="A393" s="1" t="s">
        <v>399</v>
      </c>
      <c r="B393" t="str">
        <f ca="1">IFERROR(__xludf.DUMMYFUNCTION("GOOGLETRANSLATE(B393,""en"",""hi"")"),"जय श्री राम 🙏🇮🇳🙏")</f>
        <v>जय श्री राम 🙏🇮🇳🙏</v>
      </c>
      <c r="C393" s="1" t="s">
        <v>4</v>
      </c>
      <c r="D393" s="1" t="s">
        <v>5</v>
      </c>
    </row>
    <row r="394" spans="1:4" ht="13.2" x14ac:dyDescent="0.25">
      <c r="A394" s="1" t="s">
        <v>400</v>
      </c>
      <c r="B394" t="str">
        <f ca="1">IFERROR(__xludf.DUMMYFUNCTION("GOOGLETRANSLATE(B394,""en"",""hi"")"),"जियो brro")</f>
        <v>जियो brro</v>
      </c>
      <c r="C394" s="1" t="s">
        <v>4</v>
      </c>
      <c r="D394" s="1" t="s">
        <v>5</v>
      </c>
    </row>
    <row r="395" spans="1:4" ht="13.2" x14ac:dyDescent="0.25">
      <c r="A395" s="1" t="s">
        <v>401</v>
      </c>
      <c r="B395" t="str">
        <f ca="1">IFERROR(__xludf.DUMMYFUNCTION("GOOGLETRANSLATE(B395,""en"",""hi"")"),"Aap फिल्में चटाई देखो")</f>
        <v>Aap फिल्में चटाई देखो</v>
      </c>
      <c r="C395" s="1" t="s">
        <v>4</v>
      </c>
      <c r="D395" s="1" t="s">
        <v>5</v>
      </c>
    </row>
    <row r="396" spans="1:4" ht="13.2" x14ac:dyDescent="0.25">
      <c r="A396" s="1" t="s">
        <v>402</v>
      </c>
      <c r="B396" t="str">
        <f ca="1">IFERROR(__xludf.DUMMYFUNCTION("GOOGLETRANSLATE(B396,""en"",""hi"")"),"Aap aapke वीडियो की समीक्षा करते छोटी लंबाई ke ese हाय बनाया करो")</f>
        <v>Aap aapke वीडियो की समीक्षा करते छोटी लंबाई ke ese हाय बनाया करो</v>
      </c>
      <c r="C396" s="1" t="s">
        <v>4</v>
      </c>
      <c r="D396" s="1" t="s">
        <v>5</v>
      </c>
    </row>
    <row r="397" spans="1:4" ht="13.2" x14ac:dyDescent="0.25">
      <c r="A397" s="1" t="s">
        <v>403</v>
      </c>
      <c r="B397" t="str">
        <f ca="1">IFERROR(__xludf.DUMMYFUNCTION("GOOGLETRANSLATE(B397,""en"",""hi"")"),"ऑटो गठरी भैया बाला ऑटो itna उदारचेता ज आर बाकी कश्मीर VO mota सबसे अच्छा ek है
khud ko संभल ना पा RHA bacha क्या smbhalega आर जो khtm क्रने गठरी भैया ज स्याही
Khilaf Kro शिकायत तु आगे फिर हत्या करने के लिए Hoge फिर सुधारात्मक बलात्कारी के आर कुछ
नी")</f>
        <v>ऑटो गठरी भैया बाला ऑटो itna उदारचेता ज आर बाकी कश्मीर VO mota सबसे अच्छा ek है
khud ko संभल ना पा RHA bacha क्या smbhalega आर जो khtm क्रने गठरी भैया ज स्याही
Khilaf Kro शिकायत तु आगे फिर हत्या करने के लिए Hoge फिर सुधारात्मक बलात्कारी के आर कुछ
नी</v>
      </c>
      <c r="C397" s="1" t="s">
        <v>8</v>
      </c>
      <c r="D397" s="1" t="s">
        <v>5</v>
      </c>
    </row>
    <row r="398" spans="1:4" ht="13.2" x14ac:dyDescent="0.25">
      <c r="A398" s="1" t="s">
        <v>404</v>
      </c>
      <c r="B398" t="str">
        <f ca="1">IFERROR(__xludf.DUMMYFUNCTION("GOOGLETRANSLATE(B398,""en"",""hi"")"),"Acchi ज Bht मूवी ... feminizer लोगो की ईएसआई की tesi")</f>
        <v>Acchi ज Bht मूवी ... feminizer लोगो की ईएसआई की tesi</v>
      </c>
      <c r="C398" s="1" t="s">
        <v>8</v>
      </c>
      <c r="D398" s="1" t="s">
        <v>5</v>
      </c>
    </row>
    <row r="399" spans="1:4" ht="13.2" x14ac:dyDescent="0.25">
      <c r="A399" s="1" t="s">
        <v>405</v>
      </c>
      <c r="B399" t="str">
        <f ca="1">IFERROR(__xludf.DUMMYFUNCTION("GOOGLETRANSLATE(B399,""en"",""hi"")"),"शारीरिक रूप से जाँच करके हाय lete hain उनको समलैंगिक लॉग होते ही नही hain")</f>
        <v>शारीरिक रूप से जाँच करके हाय lete hain उनको समलैंगिक लॉग होते ही नही hain</v>
      </c>
      <c r="C399" s="1" t="s">
        <v>4</v>
      </c>
      <c r="D399" s="1" t="s">
        <v>5</v>
      </c>
    </row>
    <row r="400" spans="1:4" ht="13.2" x14ac:dyDescent="0.25">
      <c r="A400" s="1" t="s">
        <v>406</v>
      </c>
      <c r="B400" t="str">
        <f ca="1">IFERROR(__xludf.DUMMYFUNCTION("GOOGLETRANSLATE(B400,""en"",""hi"")"),"धारा 375 पुरुषों वाह क्या baised टिप्पणी किया धुन, तु भी जान ले द्वारा किए गए
zyadater महिला उन्मुख फिल्में घाव का निशान पुरुषों banane हाय ज samjhi")</f>
        <v>धारा 375 पुरुषों वाह क्या baised टिप्पणी किया धुन, तु भी जान ले द्वारा किए गए
zyadater महिला उन्मुख फिल्में घाव का निशान पुरुषों banane हाय ज samjhi</v>
      </c>
      <c r="C400" s="1" t="s">
        <v>19</v>
      </c>
      <c r="D400" s="1" t="s">
        <v>5</v>
      </c>
    </row>
    <row r="401" spans="1:4" ht="13.2" x14ac:dyDescent="0.25">
      <c r="A401" s="1" t="s">
        <v>407</v>
      </c>
      <c r="B401" t="str">
        <f ca="1">IFERROR(__xludf.DUMMYFUNCTION("GOOGLETRANSLATE(B401,""en"",""hi"")"),"Haash कोई samzdaar लड़की मिली bhot खुशी हुई 😊 jo femism का साही matlab Janti
hai सममूल्य YRR sachme femism और महिला सशक्तिकरण कश्मीर नाम बराबर कुछ भी chutiyapa
chalta विशेष उपचार mangte hai बिक्री")</f>
        <v>Haash कोई samzdaar लड़की मिली bhot खुशी हुई 😊 jo femism का साही matlab Janti
hai सममूल्य YRR sachme femism और महिला सशक्तिकरण कश्मीर नाम बराबर कुछ भी chutiyapa
chalta विशेष उपचार mangte hai बिक्री</v>
      </c>
      <c r="C401" s="1" t="s">
        <v>8</v>
      </c>
      <c r="D401" s="1" t="s">
        <v>15</v>
      </c>
    </row>
    <row r="402" spans="1:4" ht="13.2" x14ac:dyDescent="0.25">
      <c r="A402" s="1" t="s">
        <v>408</v>
      </c>
      <c r="B402" t="str">
        <f ca="1">IFERROR(__xludf.DUMMYFUNCTION("GOOGLETRANSLATE(B402,""en"",""hi"")"),"@Karishma ठाकर jaa jaake apni माँ की choot ko musalmaan से chudwale")</f>
        <v>@Karishma ठाकर jaa jaake apni माँ की choot ko musalmaan से chudwale</v>
      </c>
      <c r="C402" s="1" t="s">
        <v>8</v>
      </c>
      <c r="D402" s="1" t="s">
        <v>15</v>
      </c>
    </row>
    <row r="403" spans="1:4" ht="13.2" x14ac:dyDescent="0.25">
      <c r="A403" s="1" t="s">
        <v>409</v>
      </c>
      <c r="B403" t="str">
        <f ca="1">IFERROR(__xludf.DUMMYFUNCTION("GOOGLETRANSLATE(B403,""en"",""hi"")"),"भाई ये जहरीले मर्दानगी apne वाहा आ गया? उन्होंने कहा कि भगवान।")</f>
        <v>भाई ये जहरीले मर्दानगी apne वाहा आ गया? उन्होंने कहा कि भगवान।</v>
      </c>
      <c r="C403" s="1" t="s">
        <v>19</v>
      </c>
      <c r="D403" s="1" t="s">
        <v>5</v>
      </c>
    </row>
    <row r="404" spans="1:4" ht="13.2" x14ac:dyDescent="0.25">
      <c r="A404" s="1" t="s">
        <v>410</v>
      </c>
      <c r="B404" t="str">
        <f ca="1">IFERROR(__xludf.DUMMYFUNCTION("GOOGLETRANSLATE(B404,""en"",""hi"")"),"Jootay मामले का म्यू tode Jawab साही की फिर")</f>
        <v>Jootay मामले का म्यू tode Jawab साही की फिर</v>
      </c>
      <c r="C404" s="1" t="s">
        <v>19</v>
      </c>
      <c r="D404" s="1" t="s">
        <v>5</v>
      </c>
    </row>
    <row r="405" spans="1:4" ht="13.2" x14ac:dyDescent="0.25">
      <c r="A405" s="1" t="s">
        <v>411</v>
      </c>
      <c r="B405" t="str">
        <f ca="1">IFERROR(__xludf.DUMMYFUNCTION("GOOGLETRANSLATE(B405,""en"",""hi"")"),"Hmlog इसराइल या जापान bana यद्यपि डा hain बराबर dimag से अबी वी इस्लामी देशों
ke आस पास हाय hai तो Kro hmlog बनाम पाकिस्तान या अफगानिस्तान से jyada बेदर्द का आनंद
नही hain kyonki jbtk dimag से उदार नही Baan sakte tbtk hmlog तिसरी दुनिया
ka देश हाय rahenge"&amp;" ...")</f>
        <v>Hmlog इसराइल या जापान bana यद्यपि डा hain बराबर dimag से अबी वी इस्लामी देशों
ke आस पास हाय hai तो Kro hmlog बनाम पाकिस्तान या अफगानिस्तान से jyada बेदर्द का आनंद
नही hain kyonki jbtk dimag से उदार नही Baan sakte tbtk hmlog तिसरी दुनिया
ka देश हाय rahenge ...</v>
      </c>
      <c r="C405" s="1" t="s">
        <v>19</v>
      </c>
      <c r="D405" s="1" t="s">
        <v>5</v>
      </c>
    </row>
    <row r="406" spans="1:4" ht="13.2" x14ac:dyDescent="0.25">
      <c r="A406" s="1" t="s">
        <v>412</v>
      </c>
      <c r="B406" t="str">
        <f ca="1">IFERROR(__xludf.DUMMYFUNCTION("GOOGLETRANSLATE(B406,""en"",""hi"")"),"Faltu ....")</f>
        <v>Faltu ....</v>
      </c>
      <c r="C406" s="1" t="s">
        <v>4</v>
      </c>
      <c r="D406" s="1" t="s">
        <v>5</v>
      </c>
    </row>
    <row r="407" spans="1:4" ht="13.2" x14ac:dyDescent="0.25">
      <c r="A407" s="1" t="s">
        <v>413</v>
      </c>
      <c r="B407" t="str">
        <f ca="1">IFERROR(__xludf.DUMMYFUNCTION("GOOGLETRANSLATE(B407,""en"",""hi"")"),"साही HAI, अगर ह्यूम वर्ल्ड कश्मीर saath आगे BADHNA HAI। करने के लिए कानून बी वर्ल्ड KI TRAH
BUNANE होंगे। ह्यूम शारीरिक शक्ति या DESHBAKTI chahiye। निजी जीवन एसई
MATLAB NAHI rakhna chahiye।")</f>
        <v>साही HAI, अगर ह्यूम वर्ल्ड कश्मीर saath आगे BADHNA HAI। करने के लिए कानून बी वर्ल्ड KI TRAH
BUNANE होंगे। ह्यूम शारीरिक शक्ति या DESHBAKTI chahiye। निजी जीवन एसई
MATLAB NAHI rakhna chahiye।</v>
      </c>
      <c r="C407" s="1" t="s">
        <v>4</v>
      </c>
      <c r="D407" s="1" t="s">
        <v>5</v>
      </c>
    </row>
    <row r="408" spans="1:4" ht="13.2" x14ac:dyDescent="0.25">
      <c r="A408" s="1" t="s">
        <v>414</v>
      </c>
      <c r="B408" t="str">
        <f ca="1">IFERROR(__xludf.DUMMYFUNCTION("GOOGLETRANSLATE(B408,""en"",""hi"")"),"भैया तुम्हारी Batein dimag mein Ghus ke sochne पे mazboor कर deti hain।")</f>
        <v>भैया तुम्हारी Batein dimag mein Ghus ke sochne पे mazboor कर deti hain।</v>
      </c>
      <c r="C408" s="1" t="s">
        <v>4</v>
      </c>
      <c r="D408" s="1" t="s">
        <v>5</v>
      </c>
    </row>
    <row r="409" spans="1:4" ht="13.2" x14ac:dyDescent="0.25">
      <c r="A409" s="1" t="s">
        <v>415</v>
      </c>
      <c r="B409" t="str">
        <f ca="1">IFERROR(__xludf.DUMMYFUNCTION("GOOGLETRANSLATE(B409,""en"",""hi"")"),"हाय Karte हो वीडियो dikhao")</f>
        <v>हाय Karte हो वीडियो dikhao</v>
      </c>
      <c r="C409" s="1" t="s">
        <v>4</v>
      </c>
      <c r="D409" s="1" t="s">
        <v>5</v>
      </c>
    </row>
    <row r="410" spans="1:4" ht="13.2" x14ac:dyDescent="0.25">
      <c r="A410" s="1" t="s">
        <v>416</v>
      </c>
      <c r="B410" t="str">
        <f ca="1">IFERROR(__xludf.DUMMYFUNCTION("GOOGLETRANSLATE(B410,""en"",""hi"")"),"लोंडे chutiye ज sb। मूवी पर देख कश्मीर bhot Londo ko देखा कबीर बनके ghum रहे
।
ऐसी लण्ड फिल्म bc से Kon हो skta ज प्रेरित करते हैं।
Rande ज sb लोंडे।
Bhot Doston ko Shwetabh कश्मीर वीडियो dekhne ka बताया मैने। Bolte ज chutiye
bakwaas krta ज wo।
उनको क्या "&amp;"पीटीए kitno की जीवन साही Kardi ज, बन्दे ne है।")</f>
        <v>लोंडे chutiye ज sb। मूवी पर देख कश्मीर bhot Londo ko देखा कबीर बनके ghum रहे
।
ऐसी लण्ड फिल्म bc से Kon हो skta ज प्रेरित करते हैं।
Rande ज sb लोंडे।
Bhot Doston ko Shwetabh कश्मीर वीडियो dekhne ka बताया मैने। Bolte ज chutiye
bakwaas krta ज wo।
उनको क्या पीटीए kitno की जीवन साही Kardi ज, बन्दे ne है।</v>
      </c>
      <c r="C410" s="1" t="s">
        <v>8</v>
      </c>
      <c r="D410" s="1" t="s">
        <v>5</v>
      </c>
    </row>
    <row r="411" spans="1:4" ht="13.2" x14ac:dyDescent="0.25">
      <c r="A411" s="1" t="s">
        <v>417</v>
      </c>
      <c r="B411" t="str">
        <f ca="1">IFERROR(__xludf.DUMMYFUNCTION("GOOGLETRANSLATE(B411,""en"",""hi"")"),"जियो बॉस")</f>
        <v>जियो बॉस</v>
      </c>
      <c r="C411" s="1" t="s">
        <v>4</v>
      </c>
      <c r="D411" s="1" t="s">
        <v>5</v>
      </c>
    </row>
    <row r="412" spans="1:4" ht="13.2" x14ac:dyDescent="0.25">
      <c r="A412" s="1" t="s">
        <v>418</v>
      </c>
      <c r="B412" t="str">
        <f ca="1">IFERROR(__xludf.DUMMYFUNCTION("GOOGLETRANSLATE(B412,""en"",""hi"")"),"भाई एप्लिकेशन सेंसर बोर्ड का सदस्य thodi हू, ज्ञान चटाई समीक्षा करो करना")</f>
        <v>भाई एप्लिकेशन सेंसर बोर्ड का सदस्य thodi हू, ज्ञान चटाई समीक्षा करो करना</v>
      </c>
      <c r="C412" s="1" t="s">
        <v>4</v>
      </c>
      <c r="D412" s="1" t="s">
        <v>5</v>
      </c>
    </row>
    <row r="413" spans="1:4" ht="13.2" x14ac:dyDescent="0.25">
      <c r="A413" s="1" t="s">
        <v>419</v>
      </c>
      <c r="B413" t="str">
        <f ca="1">IFERROR(__xludf.DUMMYFUNCTION("GOOGLETRANSLATE(B413,""en"",""hi"")"),"कबीर सिंह मूवी dekhni hai लिंक &lt;https://youtu.be/i9QCYiTlBmU&gt;")</f>
        <v>कबीर सिंह मूवी dekhni hai लिंक &lt;https://youtu.be/i9QCYiTlBmU&gt;</v>
      </c>
      <c r="C413" s="1" t="s">
        <v>4</v>
      </c>
      <c r="D413" s="1" t="s">
        <v>5</v>
      </c>
    </row>
    <row r="414" spans="1:4" ht="13.2" x14ac:dyDescent="0.25">
      <c r="A414" s="1" t="s">
        <v>420</v>
      </c>
      <c r="B414" t="str">
        <f ca="1">IFERROR(__xludf.DUMMYFUNCTION("GOOGLETRANSLATE(B414,""en"",""hi"")"),"पल्लवी shahdeo हममम")</f>
        <v>पल्लवी shahdeo हममम</v>
      </c>
      <c r="C414" s="1" t="s">
        <v>4</v>
      </c>
      <c r="D414" s="1" t="s">
        <v>5</v>
      </c>
    </row>
    <row r="415" spans="1:4" ht="13.2" x14ac:dyDescent="0.25">
      <c r="A415" s="1" t="s">
        <v>421</v>
      </c>
      <c r="B415" t="str">
        <f ca="1">IFERROR(__xludf.DUMMYFUNCTION("GOOGLETRANSLATE(B415,""en"",""hi"")"),"@Shubham Bodade aur तू कबीर सिंह पर देख karr ganjedi bann ja")</f>
        <v>@Shubham Bodade aur तू कबीर सिंह पर देख karr ganjedi bann ja</v>
      </c>
      <c r="C415" s="1" t="s">
        <v>4</v>
      </c>
      <c r="D415" s="1" t="s">
        <v>5</v>
      </c>
    </row>
    <row r="416" spans="1:4" ht="13.2" x14ac:dyDescent="0.25">
      <c r="A416" s="1" t="s">
        <v>422</v>
      </c>
      <c r="B416" t="str">
        <f ca="1">IFERROR(__xludf.DUMMYFUNCTION("GOOGLETRANSLATE(B416,""en"",""hi"")"),"@Aditya मिश्रा Bahut पैसा hai सलमान ke पास तो Sabse सबसे अच्छा बचाव पक्ष के वकीलों
hain uske saath, Isiliye Baar Baar बाख jata hai साला, भारत mein ये कानून aur
Gareebon तो अदालत मध्यम वर्ग के लोगो के aur की gaand मार्ने ke liye aur अमीर लोगो
ko bachane ke"&amp;" liye hai यार।")</f>
        <v>@Aditya मिश्रा Bahut पैसा hai सलमान ke पास तो Sabse सबसे अच्छा बचाव पक्ष के वकीलों
hain uske saath, Isiliye Baar Baar बाख jata hai साला, भारत mein ये कानून aur
Gareebon तो अदालत मध्यम वर्ग के लोगो के aur की gaand मार्ने ke liye aur अमीर लोगो
ko bachane ke liye hai यार।</v>
      </c>
      <c r="C416" s="1" t="s">
        <v>8</v>
      </c>
      <c r="D416" s="1" t="s">
        <v>5</v>
      </c>
    </row>
    <row r="417" spans="1:4" ht="13.2" x14ac:dyDescent="0.25">
      <c r="A417" s="1" t="s">
        <v>423</v>
      </c>
      <c r="B417" t="str">
        <f ca="1">IFERROR(__xludf.DUMMYFUNCTION("GOOGLETRANSLATE(B417,""en"",""hi"")"),"न्यायाधीश ko ​​v lapet लेना chahea था")</f>
        <v>न्यायाधीश ko ​​v lapet लेना chahea था</v>
      </c>
      <c r="C417" s="1" t="s">
        <v>4</v>
      </c>
      <c r="D417" s="1" t="s">
        <v>5</v>
      </c>
    </row>
    <row r="418" spans="1:4" ht="13.2" x14ac:dyDescent="0.25">
      <c r="A418" s="1" t="s">
        <v>424</v>
      </c>
      <c r="B418" t="str">
        <f ca="1">IFERROR(__xludf.DUMMYFUNCTION("GOOGLETRANSLATE(B418,""en"",""hi"")"),"bhisdike तू क्या smjta वह मैं आपको फिल्म apne माँ बाप ke सामने बात क्रने tarika
देखा
तू apne माँ बाप से ही Guse मुझे बात krta।")</f>
        <v>bhisdike तू क्या smjta वह मैं आपको फिल्म apne माँ बाप ke सामने बात क्रने tarika
देखा
तू apne माँ बाप से ही Guse मुझे बात krta।</v>
      </c>
      <c r="C418" s="1" t="s">
        <v>8</v>
      </c>
      <c r="D418" s="1" t="s">
        <v>15</v>
      </c>
    </row>
    <row r="419" spans="1:4" ht="13.2" x14ac:dyDescent="0.25">
      <c r="A419" s="1" t="s">
        <v>425</v>
      </c>
      <c r="B419" t="str">
        <f ca="1">IFERROR(__xludf.DUMMYFUNCTION("GOOGLETRANSLATE(B419,""en"",""hi"")"),"कबीर ..... Jesa पहले से ही था मैने किआ कल्पना ....
अंतराल रहा था कबीर सिंह पे भी भाई कुछ bolenge")</f>
        <v>कबीर ..... Jesa पहले से ही था मैने किआ कल्पना ....
अंतराल रहा था कबीर सिंह पे भी भाई कुछ bolenge</v>
      </c>
      <c r="C419" s="1" t="s">
        <v>4</v>
      </c>
      <c r="D419" s="1" t="s">
        <v>5</v>
      </c>
    </row>
    <row r="420" spans="1:4" ht="13.2" x14ac:dyDescent="0.25">
      <c r="A420" s="1" t="s">
        <v>426</v>
      </c>
      <c r="B420" t="str">
        <f ca="1">IFERROR(__xludf.DUMMYFUNCTION("GOOGLETRANSLATE(B420,""en"",""hi"")"),"मेन फिल्म Dekhi नही ... बराबर समीक्षा पर देख lar लगा की Accha हुआ नही Dekhi 😂😂")</f>
        <v>मेन फिल्म Dekhi नही ... बराबर समीक्षा पर देख lar लगा की Accha हुआ नही Dekhi 😂😂</v>
      </c>
      <c r="C420" s="1" t="s">
        <v>4</v>
      </c>
      <c r="D420" s="1" t="s">
        <v>5</v>
      </c>
    </row>
    <row r="421" spans="1:4" ht="13.2" x14ac:dyDescent="0.25">
      <c r="A421" s="1" t="s">
        <v>427</v>
      </c>
      <c r="B421" t="str">
        <f ca="1">IFERROR(__xludf.DUMMYFUNCTION("GOOGLETRANSLATE(B421,""en"",""hi"")"),"@kamal रंजन मेन भी तो भाई हैं wo हाय खा wo ""सार्वजनिक साधन में नहीं"" सार्वजनिक
mein nhi सुस्त jaise Pahle निजी mein karte Waise हाय सुस्त Lekin अब
वो सबके सामने अपना संबंध Ko स्वीकार कर pyenge 🙏🙏 Faltu mein क्यु daant
rhe ho 😁")</f>
        <v>@kamal रंजन मेन भी तो भाई हैं wo हाय खा wo "सार्वजनिक साधन में नहीं" सार्वजनिक
mein nhi सुस्त jaise Pahle निजी mein karte Waise हाय सुस्त Lekin अब
वो सबके सामने अपना संबंध Ko स्वीकार कर pyenge 🙏🙏 Faltu mein क्यु daant
rhe ho 😁</v>
      </c>
      <c r="C421" s="1" t="s">
        <v>4</v>
      </c>
      <c r="D421" s="1" t="s">
        <v>5</v>
      </c>
    </row>
    <row r="422" spans="1:4" ht="13.2" x14ac:dyDescent="0.25">
      <c r="A422" s="1" t="s">
        <v>428</v>
      </c>
      <c r="B422" t="str">
        <f ca="1">IFERROR(__xludf.DUMMYFUNCTION("GOOGLETRANSLATE(B422,""en"",""hi"")"),"Bigil कश्मीर पोस्टर का भी समीक्षा Krna श्रीमान")</f>
        <v>Bigil कश्मीर पोस्टर का भी समीक्षा Krna श्रीमान</v>
      </c>
      <c r="C422" s="1" t="s">
        <v>4</v>
      </c>
      <c r="D422" s="1" t="s">
        <v>5</v>
      </c>
    </row>
    <row r="423" spans="1:4" ht="13.2" x14ac:dyDescent="0.25">
      <c r="A423" s="1" t="s">
        <v>429</v>
      </c>
      <c r="B423" t="str">
        <f ca="1">IFERROR(__xludf.DUMMYFUNCTION("GOOGLETRANSLATE(B423,""en"",""hi"")"),"ज क्या फिल्म Bekar?")</f>
        <v>ज क्या फिल्म Bekar?</v>
      </c>
      <c r="C423" s="1" t="s">
        <v>4</v>
      </c>
      <c r="D423" s="1" t="s">
        <v>5</v>
      </c>
    </row>
    <row r="424" spans="1:4" ht="13.2" x14ac:dyDescent="0.25">
      <c r="A424" s="1" t="s">
        <v>430</v>
      </c>
      <c r="B424" t="str">
        <f ca="1">IFERROR(__xludf.DUMMYFUNCTION("GOOGLETRANSLATE(B424,""en"",""hi"")"),"मैं तो सिर्फ साउथ की फ़िल्म देखता हूँ या हॉलीवुड")</f>
        <v>मैं तो सिर्फ साउथ की फ़िल्म देखता हूँ या हॉलीवुड</v>
      </c>
      <c r="C424" s="1" t="s">
        <v>4</v>
      </c>
      <c r="D424" s="1" t="s">
        <v>5</v>
      </c>
    </row>
    <row r="425" spans="1:4" ht="13.2" x14ac:dyDescent="0.25">
      <c r="A425" s="1" t="s">
        <v>431</v>
      </c>
      <c r="B425" t="str">
        <f ca="1">IFERROR(__xludf.DUMMYFUNCTION("GOOGLETRANSLATE(B425,""en"",""hi"")"),"मुख्य बिंदु ये है KI .... कबीर सिंह नाराज़ भावुक ZIDDIII इंसान HAI ...
.... उसको JAB Gussa एटीए HAI टैब पुरुषों को महिलाओं कुछ Nehi DIKHTA HAI ....")</f>
        <v>मुख्य बिंदु ये है KI .... कबीर सिंह नाराज़ भावुक ZIDDIII इंसान HAI ...
.... उसको JAB Gussa एटीए HAI टैब पुरुषों को महिलाओं कुछ Nehi DIKHTA HAI ....</v>
      </c>
      <c r="C425" s="1" t="s">
        <v>4</v>
      </c>
      <c r="D425" s="1" t="s">
        <v>5</v>
      </c>
    </row>
    <row r="426" spans="1:4" ht="13.2" x14ac:dyDescent="0.25">
      <c r="A426" s="1" t="s">
        <v>432</v>
      </c>
      <c r="B426" t="str">
        <f ca="1">IFERROR(__xludf.DUMMYFUNCTION("GOOGLETRANSLATE(B426,""en"",""hi"")"),"Madarchodon bhadwe bhodsiwalo समलैंगिक समलैंगिक क्या bakwas hai")</f>
        <v>Madarchodon bhadwe bhodsiwalo समलैंगिक समलैंगिक क्या bakwas hai</v>
      </c>
      <c r="C426" s="1" t="s">
        <v>8</v>
      </c>
      <c r="D426" s="1" t="s">
        <v>15</v>
      </c>
    </row>
    <row r="427" spans="1:4" ht="13.2" x14ac:dyDescent="0.25">
      <c r="A427" s="1" t="s">
        <v>433</v>
      </c>
      <c r="B427" t="str">
        <f ca="1">IFERROR(__xludf.DUMMYFUNCTION("GOOGLETRANSLATE(B427,""en"",""hi"")"),"ये gaandu pudiabaaz देवदार एक गया londu समीक्षा Karne..Abe gaandu ke लुंड sauravh
द्विवेदी की bajah से पाल रहे हो हम तुम ganduo")</f>
        <v>ये gaandu pudiabaaz देवदार एक गया londu समीक्षा Karne..Abe gaandu ke लुंड sauravh
द्विवेदी की bajah से पाल रहे हो हम तुम ganduo</v>
      </c>
      <c r="C427" s="1" t="s">
        <v>8</v>
      </c>
      <c r="D427" s="1" t="s">
        <v>15</v>
      </c>
    </row>
    <row r="428" spans="1:4" ht="13.2" x14ac:dyDescent="0.25">
      <c r="A428" s="1" t="s">
        <v>434</v>
      </c>
      <c r="B428" t="str">
        <f ca="1">IFERROR(__xludf.DUMMYFUNCTION("GOOGLETRANSLATE(B428,""en"",""hi"")"),"[08:07] (https://www.youtube.com/watch?v=N_ZMfQMZos0&amp;t=8m07s) लड़की आई लड़का
ko प्यार हो jata hai ...
Kaise प्यार हो jata ज भाई?
फिर वाही बॉलीवुड का पुराण सूत्र ..
Ladke ne लड़की ko पर देख लिया 😅😅
Khatam बात प्यार हो गया itna हो गया की av VO मार्च Jayeg"&amp;"a uske liye 😅😅😅")</f>
        <v>[08:07] (https://www.youtube.com/watch?v=N_ZMfQMZos0&amp;t=8m07s) लड़की आई लड़का
ko प्यार हो jata hai ...
Kaise प्यार हो jata ज भाई?
फिर वाही बॉलीवुड का पुराण सूत्र ..
Ladke ne लड़की ko पर देख लिया 😅😅
Khatam बात प्यार हो गया itna हो गया की av VO मार्च Jayega uske liye 😅😅😅</v>
      </c>
      <c r="C428" s="1" t="s">
        <v>4</v>
      </c>
      <c r="D428" s="1" t="s">
        <v>5</v>
      </c>
    </row>
    <row r="429" spans="1:4" ht="13.2" x14ac:dyDescent="0.25">
      <c r="A429" s="1" t="s">
        <v>435</v>
      </c>
      <c r="B429" t="str">
        <f ca="1">IFERROR(__xludf.DUMMYFUNCTION("GOOGLETRANSLATE(B429,""en"",""hi"")"),"Jasleen कौर पे bana ज 😂")</f>
        <v>Jasleen कौर पे bana ज 😂</v>
      </c>
      <c r="C429" s="1" t="s">
        <v>4</v>
      </c>
      <c r="D429" s="1" t="s">
        <v>5</v>
      </c>
    </row>
    <row r="430" spans="1:4" ht="13.2" x14ac:dyDescent="0.25">
      <c r="A430" s="1" t="s">
        <v>436</v>
      </c>
      <c r="B430" t="str">
        <f ca="1">IFERROR(__xludf.DUMMYFUNCTION("GOOGLETRANSLATE(B430,""en"",""hi"")"),"सुजान क्या karegi faltuka कथा देश ko Gumrah की likke ...... कोशिश के लिए अबी
karrahi hai ... iss की एजेंट, साम्यवादी की tatti")</f>
        <v>सुजान क्या karegi faltuka कथा देश ko Gumrah की likke ...... कोशिश के लिए अबी
karrahi hai ... iss की एजेंट, साम्यवादी की tatti</v>
      </c>
      <c r="C430" s="1" t="s">
        <v>8</v>
      </c>
      <c r="D430" s="1" t="s">
        <v>5</v>
      </c>
    </row>
    <row r="431" spans="1:4" ht="13.2" x14ac:dyDescent="0.25">
      <c r="A431" s="1" t="s">
        <v>437</v>
      </c>
      <c r="B431" t="str">
        <f ca="1">IFERROR(__xludf.DUMMYFUNCTION("GOOGLETRANSLATE(B431,""en"",""hi"")"),"Lallantop, तु तुम्हारा व्यापार Tabah हो Jayega को ko laoge chutiye !!!")</f>
        <v>Lallantop, तु तुम्हारा व्यापार Tabah हो Jayega को ko laoge chutiye !!!</v>
      </c>
      <c r="C431" s="1" t="s">
        <v>8</v>
      </c>
      <c r="D431" s="1" t="s">
        <v>15</v>
      </c>
    </row>
    <row r="432" spans="1:4" ht="13.2" x14ac:dyDescent="0.25">
      <c r="A432" s="1" t="s">
        <v>438</v>
      </c>
      <c r="B432" t="str">
        <f ca="1">IFERROR(__xludf.DUMMYFUNCTION("GOOGLETRANSLATE(B432,""en"",""hi"")"),"अगर महिला सहमति से करती है तो ये रेप नही माना जायेगा")</f>
        <v>अगर महिला सहमति से करती है तो ये रेप नही माना जायेगा</v>
      </c>
      <c r="C432" s="1" t="s">
        <v>4</v>
      </c>
      <c r="D432" s="1" t="s">
        <v>5</v>
      </c>
    </row>
    <row r="433" spans="1:4" ht="13.2" x14ac:dyDescent="0.25">
      <c r="A433" s="1" t="s">
        <v>439</v>
      </c>
      <c r="B433" t="str">
        <f ca="1">IFERROR(__xludf.DUMMYFUNCTION("GOOGLETRANSLATE(B433,""en"",""hi"")"),"भाई Alag से आकर वीडियो dekhne पैड hai ...... यूट्यूब से सिफारिशों rhe
nhi आ RHI aapke वीडियो ki ..... Saare बटन डाबा Rakhe hai")</f>
        <v>भाई Alag से आकर वीडियो dekhne पैड hai ...... यूट्यूब से सिफारिशों rhe
nhi आ RHI aapke वीडियो ki ..... Saare बटन डाबा Rakhe hai</v>
      </c>
      <c r="C433" s="1" t="s">
        <v>4</v>
      </c>
      <c r="D433" s="1" t="s">
        <v>5</v>
      </c>
    </row>
    <row r="434" spans="1:4" ht="13.2" x14ac:dyDescent="0.25">
      <c r="A434" s="1" t="s">
        <v>440</v>
      </c>
      <c r="B434" t="str">
        <f ca="1">IFERROR(__xludf.DUMMYFUNCTION("GOOGLETRANSLATE(B434,""en"",""hi"")"),"मां chuda")</f>
        <v>मां chuda</v>
      </c>
      <c r="C434" s="1" t="s">
        <v>8</v>
      </c>
      <c r="D434" s="1" t="s">
        <v>15</v>
      </c>
    </row>
    <row r="435" spans="1:4" ht="13.2" x14ac:dyDescent="0.25">
      <c r="A435" s="1" t="s">
        <v>441</v>
      </c>
      <c r="B435" t="str">
        <f ca="1">IFERROR(__xludf.DUMMYFUNCTION("GOOGLETRANSLATE(B435,""en"",""hi"")"),"कौन hai तु उदारवादी
Kaha से आटे hai तु लॉग")</f>
        <v>कौन hai तु उदारवादी
Kaha से आटे hai तु लॉग</v>
      </c>
      <c r="C435" s="1" t="s">
        <v>4</v>
      </c>
      <c r="D435" s="1" t="s">
        <v>5</v>
      </c>
    </row>
    <row r="436" spans="1:4" ht="13.2" x14ac:dyDescent="0.25">
      <c r="A436" s="1" t="s">
        <v>442</v>
      </c>
      <c r="B436" t="str">
        <f ca="1">IFERROR(__xludf.DUMMYFUNCTION("GOOGLETRANSLATE(B436,""en"",""hi"")"),"मूवी dekhne बुरा प्रतीक भाई का समीक्षा Yaisa lagta hai jaise uske बुरा aur ke
सोने पे सुहागा।")</f>
        <v>मूवी dekhne बुरा प्रतीक भाई का समीक्षा Yaisa lagta hai jaise uske बुरा aur ke
सोने पे सुहागा।</v>
      </c>
      <c r="C436" s="1" t="s">
        <v>4</v>
      </c>
      <c r="D436" s="1" t="s">
        <v>5</v>
      </c>
    </row>
    <row r="437" spans="1:4" ht="13.2" x14ac:dyDescent="0.25">
      <c r="A437" s="1" t="s">
        <v>443</v>
      </c>
      <c r="B437" t="str">
        <f ca="1">IFERROR(__xludf.DUMMYFUNCTION("GOOGLETRANSLATE(B437,""en"",""hi"")"),"Maachodii पुरी निर्देशक तो Goli मार्च lega apne aap ko😂")</f>
        <v>Maachodii पुरी निर्देशक तो Goli मार्च lega apne aap ko😂</v>
      </c>
      <c r="C437" s="1" t="s">
        <v>8</v>
      </c>
      <c r="D437" s="1" t="s">
        <v>15</v>
      </c>
    </row>
    <row r="438" spans="1:4" ht="13.2" x14ac:dyDescent="0.25">
      <c r="A438" s="1" t="s">
        <v>444</v>
      </c>
      <c r="B438" t="str">
        <f ca="1">IFERROR(__xludf.DUMMYFUNCTION("GOOGLETRANSLATE(B438,""en"",""hi"")"),"@Rupan देबनाथ inki वीडियो Achhi लगती hai ... lekin हर वीडियो के बारे में कुछ betich..d
behenc..d ... बदसूरत lagta hai यार Bohat ... ko dusro को प्रेरित karte HNE khud ऐसे
शब्द Bolte HNE क्यूं ..
कभी ऐसे शब्द Sune HNE की baapch..d aur bhaich..d ..... नहीं "&amp;"rit यार")</f>
        <v>@Rupan देबनाथ inki वीडियो Achhi लगती hai ... lekin हर वीडियो के बारे में कुछ betich..d
behenc..d ... बदसूरत lagta hai यार Bohat ... ko dusro को प्रेरित karte HNE khud ऐसे
शब्द Bolte HNE क्यूं ..
कभी ऐसे शब्द Sune HNE की baapch..d aur bhaich..d ..... नहीं rit यार</v>
      </c>
      <c r="C438" s="1" t="s">
        <v>8</v>
      </c>
      <c r="D438" s="1" t="s">
        <v>5</v>
      </c>
    </row>
    <row r="439" spans="1:4" ht="13.2" x14ac:dyDescent="0.25">
      <c r="A439" s="1" t="s">
        <v>445</v>
      </c>
      <c r="B439" t="str">
        <f ca="1">IFERROR(__xludf.DUMMYFUNCTION("GOOGLETRANSLATE(B439,""en"",""hi"")"),"भाई कोई प्यार वाला फिर 1k पसंद करती वाला विकल्प होता तो वीडियो ke झूठ bnta wo है
Thanku भाई। Iski bahut zrurat थी
🙏 🙏 🙏
Inka बैंड muh क्रने की bahut zrurat थी")</f>
        <v>भाई कोई प्यार वाला फिर 1k पसंद करती वाला विकल्प होता तो वीडियो ke झूठ bnta wo है
Thanku भाई। Iski bahut zrurat थी
🙏 🙏 🙏
Inka बैंड muh क्रने की bahut zrurat थी</v>
      </c>
      <c r="C439" s="1" t="s">
        <v>4</v>
      </c>
      <c r="D439" s="1" t="s">
        <v>5</v>
      </c>
    </row>
    <row r="440" spans="1:4" ht="13.2" x14ac:dyDescent="0.25">
      <c r="A440" s="1" t="s">
        <v>446</v>
      </c>
      <c r="B440" t="str">
        <f ca="1">IFERROR(__xludf.DUMMYFUNCTION("GOOGLETRANSLATE(B440,""en"",""hi"")"),"चलो यार, Itni भी खरब नही थी Jitna तु आदमी बाटा राहा hai।
मुझे ये तो lagta hai k Iska अहंकार को चोट हो गया hai Itni k ichhi फिल्म
'बॉलीवुड' से kaise प्रतिबंध gayi।")</f>
        <v>चलो यार, Itni भी खरब नही थी Jitna तु आदमी बाटा राहा hai।
मुझे ये तो lagta hai k Iska अहंकार को चोट हो गया hai Itni k ichhi फिल्म
'बॉलीवुड' से kaise प्रतिबंध gayi।</v>
      </c>
      <c r="C440" s="1" t="s">
        <v>4</v>
      </c>
      <c r="D440" s="1" t="s">
        <v>5</v>
      </c>
    </row>
    <row r="441" spans="1:4" ht="13.2" x14ac:dyDescent="0.25">
      <c r="A441" s="1" t="s">
        <v>447</v>
      </c>
      <c r="B441" t="str">
        <f ca="1">IFERROR(__xludf.DUMMYFUNCTION("GOOGLETRANSLATE(B441,""en"",""hi"")"),"Galat कुछ v nhi है कि फिल्म माई बस एक कर बात की skool कॉलेज ke pehle दिन
जान ना Pehchaan kisi ko Larki बीना पूछे चुंबन कर लेना ..
हां अब तक फिल्म का शाहरुख खान प्रतिबंध ke Larki ko jabardasti patana ..
यदि यह उदार या यू के लिए नारीवाद से मुझे विश्वास है य"&amp;"ू rightest नहीं r। परन्तु आप
कमबख्त sychopath हैं .. !!!")</f>
        <v>Galat कुछ v nhi है कि फिल्म माई बस एक कर बात की skool कॉलेज ke pehle दिन
जान ना Pehchaan kisi ko Larki बीना पूछे चुंबन कर लेना ..
हां अब तक फिल्म का शाहरुख खान प्रतिबंध ke Larki ko jabardasti patana ..
यदि यह उदार या यू के लिए नारीवाद से मुझे विश्वास है यू rightest नहीं r। परन्तु आप
कमबख्त sychopath हैं .. !!!</v>
      </c>
      <c r="C441" s="1" t="s">
        <v>8</v>
      </c>
      <c r="D441" s="1" t="s">
        <v>5</v>
      </c>
    </row>
    <row r="442" spans="1:4" ht="13.2" x14ac:dyDescent="0.25">
      <c r="A442" s="1" t="s">
        <v>448</v>
      </c>
      <c r="B442" t="str">
        <f ca="1">IFERROR(__xludf.DUMMYFUNCTION("GOOGLETRANSLATE(B442,""en"",""hi"")"),"MST भाई")</f>
        <v>MST भाई</v>
      </c>
      <c r="C442" s="1" t="s">
        <v>4</v>
      </c>
      <c r="D442" s="1" t="s">
        <v>5</v>
      </c>
    </row>
    <row r="443" spans="1:4" ht="13.2" x14ac:dyDescent="0.25">
      <c r="A443" s="1" t="s">
        <v>449</v>
      </c>
      <c r="B443" t="str">
        <f ca="1">IFERROR(__xludf.DUMMYFUNCTION("GOOGLETRANSLATE(B443,""en"",""hi"")"),"हे स्त्री friendhip करोगी? 😂")</f>
        <v>हे स्त्री friendhip करोगी? 😂</v>
      </c>
      <c r="C443" s="1" t="s">
        <v>4</v>
      </c>
      <c r="D443" s="1" t="s">
        <v>5</v>
      </c>
    </row>
    <row r="444" spans="1:4" ht="13.2" x14ac:dyDescent="0.25">
      <c r="A444" s="1" t="s">
        <v>450</v>
      </c>
      <c r="B444" t="str">
        <f ca="1">IFERROR(__xludf.DUMMYFUNCTION("GOOGLETRANSLATE(B444,""en"",""hi"")"),"प्रतीक भाई फिल्म की समीक्षा Ka कारो aur uske विवरण मुझे बात karne ke liye Alag
वीडियो बनाया करो कृपया")</f>
        <v>प्रतीक भाई फिल्म की समीक्षा Ka कारो aur uske विवरण मुझे बात karne ke liye Alag
वीडियो बनाया करो कृपया</v>
      </c>
      <c r="C444" s="1" t="s">
        <v>4</v>
      </c>
      <c r="D444" s="1" t="s">
        <v>5</v>
      </c>
    </row>
    <row r="445" spans="1:4" ht="13.2" x14ac:dyDescent="0.25">
      <c r="A445" s="1" t="s">
        <v>451</v>
      </c>
      <c r="B445" t="str">
        <f ca="1">IFERROR(__xludf.DUMMYFUNCTION("GOOGLETRANSLATE(B445,""en"",""hi"")"),"जो बॉलीवुड बाजीराव पेशवा का देवदास प्रकार प्यार के चक्कर में मैं पागल hokar
मार्ने वाला चरित्र bana डी ....")</f>
        <v>जो बॉलीवुड बाजीराव पेशवा का देवदास प्रकार प्यार के चक्कर में मैं पागल hokar
मार्ने वाला चरित्र bana डी ....</v>
      </c>
      <c r="C445" s="1" t="s">
        <v>4</v>
      </c>
      <c r="D445" s="1" t="s">
        <v>5</v>
      </c>
    </row>
    <row r="446" spans="1:4" ht="13.2" x14ac:dyDescent="0.25">
      <c r="A446" s="1" t="s">
        <v>452</v>
      </c>
      <c r="B446" t="str">
        <f ca="1">IFERROR(__xludf.DUMMYFUNCTION("GOOGLETRANSLATE(B446,""en"",""hi"")"),"हे stri दोस्ती करोगी ???")</f>
        <v>हे stri दोस्ती करोगी ???</v>
      </c>
      <c r="C446" s="1" t="s">
        <v>4</v>
      </c>
      <c r="D446" s="1" t="s">
        <v>5</v>
      </c>
    </row>
    <row r="447" spans="1:4" ht="13.2" x14ac:dyDescent="0.25">
      <c r="A447" s="1" t="s">
        <v>453</v>
      </c>
      <c r="B447" t="str">
        <f ca="1">IFERROR(__xludf.DUMMYFUNCTION("GOOGLETRANSLATE(B447,""en"",""hi"")"),"Bhaut साही किया")</f>
        <v>Bhaut साही किया</v>
      </c>
      <c r="C447" s="1" t="s">
        <v>4</v>
      </c>
      <c r="D447" s="1" t="s">
        <v>5</v>
      </c>
    </row>
    <row r="448" spans="1:4" ht="13.2" x14ac:dyDescent="0.25">
      <c r="A448" s="1" t="s">
        <v>454</v>
      </c>
      <c r="B448" t="str">
        <f ca="1">IFERROR(__xludf.DUMMYFUNCTION("GOOGLETRANSLATE(B448,""en"",""hi"")"),"कृपया मुझे डे साहब से करते हैं। माई काम khoj khoj कश्मीर paresan हो Chuka हू। मैने 2 लाख रु
ek froud से Gawa diye")</f>
        <v>कृपया मुझे डे साहब से करते हैं। माई काम khoj khoj कश्मीर paresan हो Chuka हू। मैने 2 लाख रु
ek froud से Gawa diye</v>
      </c>
      <c r="C448" s="1" t="s">
        <v>4</v>
      </c>
      <c r="D448" s="1" t="s">
        <v>5</v>
      </c>
    </row>
    <row r="449" spans="1:4" ht="13.2" x14ac:dyDescent="0.25">
      <c r="A449" s="1" t="s">
        <v>455</v>
      </c>
      <c r="B449" t="str">
        <f ca="1">IFERROR(__xludf.DUMMYFUNCTION("GOOGLETRANSLATE(B449,""en"",""hi"")"),"Pehle Fursat मुझे nikal lavde .........")</f>
        <v>Pehle Fursat मुझे nikal lavde .........</v>
      </c>
      <c r="C449" s="1" t="s">
        <v>8</v>
      </c>
      <c r="D449" s="1" t="s">
        <v>15</v>
      </c>
    </row>
    <row r="450" spans="1:4" ht="13.2" x14ac:dyDescent="0.25">
      <c r="A450" s="1" t="s">
        <v>456</v>
      </c>
      <c r="B450" t="str">
        <f ca="1">IFERROR(__xludf.DUMMYFUNCTION("GOOGLETRANSLATE(B450,""en"",""hi"")"),"सर टाइटैनिक फिल्म की समीक्षा Ka bnao plzzz")</f>
        <v>सर टाइटैनिक फिल्म की समीक्षा Ka bnao plzzz</v>
      </c>
      <c r="C450" s="1" t="s">
        <v>4</v>
      </c>
      <c r="D450" s="1" t="s">
        <v>5</v>
      </c>
    </row>
    <row r="451" spans="1:4" ht="13.2" x14ac:dyDescent="0.25">
      <c r="A451" s="1" t="s">
        <v>457</v>
      </c>
      <c r="B451" t="str">
        <f ca="1">IFERROR(__xludf.DUMMYFUNCTION("GOOGLETRANSLATE(B451,""en"",""hi"")"),"तू करने में विफल hoga aur वाह ghand Marni hain दुश्मन की na ki maarwani hain")</f>
        <v>तू करने में विफल hoga aur वाह ghand Marni hain दुश्मन की na ki maarwani hain</v>
      </c>
      <c r="C451" s="1" t="s">
        <v>8</v>
      </c>
      <c r="D451" s="1" t="s">
        <v>5</v>
      </c>
    </row>
    <row r="452" spans="1:4" ht="13.2" x14ac:dyDescent="0.25">
      <c r="A452" s="1" t="s">
        <v>458</v>
      </c>
      <c r="B452" t="str">
        <f ca="1">IFERROR(__xludf.DUMMYFUNCTION("GOOGLETRANSLATE(B452,""en"",""hi"")"),"@Shubham निषाद जा ना ..तेरे जैसे बहुत आते है रंडी रौणा करने के लिए ... माँ
चुदा तू तेरी अब ...")</f>
        <v>@Shubham निषाद जा ना ..तेरे जैसे बहुत आते है रंडी रौणा करने के लिए ... माँ
चुदा तू तेरी अब ...</v>
      </c>
      <c r="C452" s="1" t="s">
        <v>8</v>
      </c>
      <c r="D452" s="1" t="s">
        <v>15</v>
      </c>
    </row>
    <row r="453" spans="1:4" ht="13.2" x14ac:dyDescent="0.25">
      <c r="A453" s="1" t="s">
        <v>459</v>
      </c>
      <c r="B453" t="str">
        <f ca="1">IFERROR(__xludf.DUMMYFUNCTION("GOOGLETRANSLATE(B453,""en"",""hi"")"),"सुंदर dikhne से प्यार kaise ho jata hai यार मुझे आज तक samjh नही आया ...
इंसान कितने bewakoof होते hai यार")</f>
        <v>सुंदर dikhne से प्यार kaise ho jata hai यार मुझे आज तक samjh नही आया ...
इंसान कितने bewakoof होते hai यार</v>
      </c>
      <c r="C453" s="1" t="s">
        <v>4</v>
      </c>
      <c r="D453" s="1" t="s">
        <v>5</v>
      </c>
    </row>
    <row r="454" spans="1:4" ht="13.2" x14ac:dyDescent="0.25">
      <c r="A454" s="1" t="s">
        <v>460</v>
      </c>
      <c r="B454" t="str">
        <f ca="1">IFERROR(__xludf.DUMMYFUNCTION("GOOGLETRANSLATE(B454,""en"",""hi"")"),"@Deepak गोयल Shayad भगवद गीता माई हो Jawab")</f>
        <v>@Deepak गोयल Shayad भगवद गीता माई हो Jawab</v>
      </c>
      <c r="C454" s="1" t="s">
        <v>4</v>
      </c>
      <c r="D454" s="1" t="s">
        <v>5</v>
      </c>
    </row>
    <row r="455" spans="1:4" ht="13.2" x14ac:dyDescent="0.25">
      <c r="A455" s="1" t="s">
        <v>461</v>
      </c>
      <c r="B455" t="str">
        <f ca="1">IFERROR(__xludf.DUMMYFUNCTION("GOOGLETRANSLATE(B455,""en"",""hi"")"),"पुरी फिल्म हाय कर dikha .... Yahi पे")</f>
        <v>पुरी फिल्म हाय कर dikha .... Yahi पे</v>
      </c>
      <c r="C455" s="1" t="s">
        <v>4</v>
      </c>
      <c r="D455" s="1" t="s">
        <v>5</v>
      </c>
    </row>
    <row r="456" spans="1:4" ht="13.2" x14ac:dyDescent="0.25">
      <c r="A456" s="1" t="s">
        <v>462</v>
      </c>
      <c r="B456" t="str">
        <f ca="1">IFERROR(__xludf.DUMMYFUNCTION("GOOGLETRANSLATE(B456,""en"",""hi"")"),"bewre gaand marwaake टिप्पणी लिख राहा hai क्या")</f>
        <v>bewre gaand marwaake टिप्पणी लिख राहा hai क्या</v>
      </c>
      <c r="C456" s="1" t="s">
        <v>8</v>
      </c>
      <c r="D456" s="1" t="s">
        <v>15</v>
      </c>
    </row>
    <row r="457" spans="1:4" ht="13.2" x14ac:dyDescent="0.25">
      <c r="A457" s="1" t="s">
        <v>463</v>
      </c>
      <c r="B457" t="str">
        <f ca="1">IFERROR(__xludf.DUMMYFUNCTION("GOOGLETRANSLATE(B457,""en"",""hi"")"),"Bc आज पर देख भी लिया ka dimag इस तरह मुझे ghutno मुझे होता वह .... 😩😩😩")</f>
        <v>Bc आज पर देख भी लिया ka dimag इस तरह मुझे ghutno मुझे होता वह .... 😩😩😩</v>
      </c>
      <c r="C457" s="1" t="s">
        <v>8</v>
      </c>
      <c r="D457" s="1" t="s">
        <v>15</v>
      </c>
    </row>
    <row r="458" spans="1:4" ht="13.2" x14ac:dyDescent="0.25">
      <c r="A458" s="1" t="s">
        <v>464</v>
      </c>
      <c r="B458" t="str">
        <f ca="1">IFERROR(__xludf.DUMMYFUNCTION("GOOGLETRANSLATE(B458,""en"",""hi"")"),"chutiya hai tu..in kaminio की कोई सज़ा vi nhi होता है झूठी में RRaman सिंह
मामले darz krwane लॉग इन करने के aur क्या kr skte hai से।")</f>
        <v>chutiya hai tu..in kaminio की कोई सज़ा vi nhi होता है झूठी में RRaman सिंह
मामले darz krwane लॉग इन करने के aur क्या kr skte hai से।</v>
      </c>
      <c r="C458" s="1" t="s">
        <v>19</v>
      </c>
      <c r="D458" s="1" t="s">
        <v>5</v>
      </c>
    </row>
    <row r="459" spans="1:4" ht="13.2" x14ac:dyDescent="0.25">
      <c r="A459" s="1" t="s">
        <v>465</v>
      </c>
      <c r="B459" t="str">
        <f ca="1">IFERROR(__xludf.DUMMYFUNCTION("GOOGLETRANSLATE(B459,""en"",""hi"")"),"अच्छा यार साला लड़का समाज टा हा की ladkiya उनका बीना KUC नही asal तु के लिए बल्ले
हा की Ladko की okad लड़की का बीना KUC nhi")</f>
        <v>अच्छा यार साला लड़का समाज टा हा की ladkiya उनका बीना KUC नही asal तु के लिए बल्ले
हा की Ladko की okad लड़की का बीना KUC nhi</v>
      </c>
      <c r="C459" s="1" t="s">
        <v>19</v>
      </c>
      <c r="D459" s="1" t="s">
        <v>15</v>
      </c>
    </row>
    <row r="460" spans="1:4" ht="13.2" x14ac:dyDescent="0.25">
      <c r="A460" s="1" t="s">
        <v>466</v>
      </c>
      <c r="B460" t="str">
        <f ca="1">IFERROR(__xludf.DUMMYFUNCTION("GOOGLETRANSLATE(B460,""en"",""hi"")"),"Mudde जनसंपर्क आ जाए kre YRR bakwas की jrurat nhi")</f>
        <v>Mudde जनसंपर्क आ जाए kre YRR bakwas की jrurat nhi</v>
      </c>
      <c r="C460" s="1" t="s">
        <v>19</v>
      </c>
      <c r="D460" s="1" t="s">
        <v>5</v>
      </c>
    </row>
    <row r="461" spans="1:4" ht="13.2" x14ac:dyDescent="0.25">
      <c r="A461" s="1" t="s">
        <v>467</v>
      </c>
      <c r="B461" t="str">
        <f ca="1">IFERROR(__xludf.DUMMYFUNCTION("GOOGLETRANSLATE(B461,""en"",""hi"")"),"Tu असली हेन Vai!
भावनात्मक होक keh राहा हू या Nehi ..... टुइ az तक जो Kaha हेन, ओ सच्चे रंग aya
हेन।")</f>
        <v>Tu असली हेन Vai!
भावनात्मक होक keh राहा हू या Nehi ..... टुइ az तक जो Kaha हेन, ओ सच्चे रंग aya
हेन।</v>
      </c>
      <c r="C461" s="1" t="s">
        <v>4</v>
      </c>
      <c r="D461" s="1" t="s">
        <v>5</v>
      </c>
    </row>
    <row r="462" spans="1:4" ht="13.2" x14ac:dyDescent="0.25">
      <c r="A462" s="1" t="s">
        <v>468</v>
      </c>
      <c r="B462" t="str">
        <f ca="1">IFERROR(__xludf.DUMMYFUNCTION("GOOGLETRANSLATE(B462,""en"",""hi"")"),"Vii काया दिया vii")</f>
        <v>Vii काया दिया vii</v>
      </c>
      <c r="C462" s="1" t="s">
        <v>4</v>
      </c>
      <c r="D462" s="1" t="s">
        <v>5</v>
      </c>
    </row>
    <row r="463" spans="1:4" ht="13.2" x14ac:dyDescent="0.25">
      <c r="A463" s="1" t="s">
        <v>469</v>
      </c>
      <c r="B463" t="str">
        <f ca="1">IFERROR(__xludf.DUMMYFUNCTION("GOOGLETRANSLATE(B463,""en"",""hi"")"),"Mastt फिल्म ज भाई, Mazaa आ gya पर देख कश्मीर फिल्म ... 😊👌👍👍")</f>
        <v>Mastt फिल्म ज भाई, Mazaa आ gya पर देख कश्मीर फिल्म ... 😊👌👍👍</v>
      </c>
      <c r="C463" s="1" t="s">
        <v>4</v>
      </c>
      <c r="D463" s="1" t="s">
        <v>5</v>
      </c>
    </row>
    <row r="464" spans="1:4" ht="13.2" x14ac:dyDescent="0.25">
      <c r="A464" s="1" t="s">
        <v>470</v>
      </c>
      <c r="B464" t="str">
        <f ca="1">IFERROR(__xludf.DUMMYFUNCTION("GOOGLETRANSLATE(B464,""en"",""hi"")"),"ये galat एच समलैंगिकों को बुरा DIKHATE हो बुरा Bolte हो ... HAM BHI इंसान एच HME BHI
जीने KA हक एच")</f>
        <v>ये galat एच समलैंगिकों को बुरा DIKHATE हो बुरा Bolte हो ... HAM BHI इंसान एच HME BHI
जीने KA हक एच</v>
      </c>
      <c r="C464" s="1" t="s">
        <v>19</v>
      </c>
      <c r="D464" s="1" t="s">
        <v>5</v>
      </c>
    </row>
    <row r="465" spans="1:4" ht="13.2" x14ac:dyDescent="0.25">
      <c r="A465" s="1" t="s">
        <v>471</v>
      </c>
      <c r="B465" t="str">
        <f ca="1">IFERROR(__xludf.DUMMYFUNCTION("GOOGLETRANSLATE(B465,""en"",""hi"")"),"आर्मी मुख्य मर्द होन chaiye hizade")</f>
        <v>आर्मी मुख्य मर्द होन chaiye hizade</v>
      </c>
      <c r="C465" s="1" t="s">
        <v>19</v>
      </c>
      <c r="D465" s="1" t="s">
        <v>15</v>
      </c>
    </row>
    <row r="466" spans="1:4" ht="13.2" x14ac:dyDescent="0.25">
      <c r="A466" s="1" t="s">
        <v>472</v>
      </c>
      <c r="B466" t="str">
        <f ca="1">IFERROR(__xludf.DUMMYFUNCTION("GOOGLETRANSLATE(B466,""en"",""hi"")"),"बजा देंगें ठोक देंगे ये है इस महान पत्रकार का भाषा चीख चीख बोलता है!")</f>
        <v>बजा देंगें ठोक देंगे ये है इस महान पत्रकार का भाषा चीख चीख बोलता है!</v>
      </c>
      <c r="C466" s="1" t="s">
        <v>19</v>
      </c>
      <c r="D466" s="1" t="s">
        <v>5</v>
      </c>
    </row>
    <row r="467" spans="1:4" ht="13.2" x14ac:dyDescent="0.25">
      <c r="A467" s="1" t="s">
        <v>473</v>
      </c>
      <c r="B467" t="str">
        <f ca="1">IFERROR(__xludf.DUMMYFUNCTION("GOOGLETRANSLATE(B467,""en"",""hi"")"),"क्या करने के लिए रेटिंग दृश्य से की क्या होनी chahiye apke बिंदु")</f>
        <v>क्या करने के लिए रेटिंग दृश्य से की क्या होनी chahiye apke बिंदु</v>
      </c>
      <c r="C467" s="1" t="s">
        <v>4</v>
      </c>
      <c r="D467" s="1" t="s">
        <v>5</v>
      </c>
    </row>
    <row r="468" spans="1:4" ht="13.2" x14ac:dyDescent="0.25">
      <c r="A468" s="1" t="s">
        <v>474</v>
      </c>
      <c r="B468" t="str">
        <f ca="1">IFERROR(__xludf.DUMMYFUNCTION("GOOGLETRANSLATE(B468,""en"",""hi"")"),"Ranu ka संख्या 9884057000")</f>
        <v>Ranu ka संख्या 9884057000</v>
      </c>
      <c r="C468" s="1" t="s">
        <v>4</v>
      </c>
      <c r="D468" s="1" t="s">
        <v>5</v>
      </c>
    </row>
    <row r="469" spans="1:4" ht="13.2" x14ac:dyDescent="0.25">
      <c r="A469" s="1" t="s">
        <v>475</v>
      </c>
      <c r="B469" t="str">
        <f ca="1">IFERROR(__xludf.DUMMYFUNCTION("GOOGLETRANSLATE(B469,""en"",""hi"")"),"[00:40] (https://www.youtube.com/watch?v=J2J5ssSP5yQ&amp;t=0m40s) का शाब्दिक jo
Sukoon Mila na .......")</f>
        <v>[00:40] (https://www.youtube.com/watch?v=J2J5ssSP5yQ&amp;t=0m40s) का शाब्दिक jo
Sukoon Mila na .......</v>
      </c>
      <c r="C469" s="1" t="s">
        <v>4</v>
      </c>
      <c r="D469" s="1" t="s">
        <v>5</v>
      </c>
    </row>
    <row r="470" spans="1:4" ht="13.2" x14ac:dyDescent="0.25">
      <c r="A470" s="1" t="s">
        <v>476</v>
      </c>
      <c r="B470" t="str">
        <f ca="1">IFERROR(__xludf.DUMMYFUNCTION("GOOGLETRANSLATE(B470,""en"",""hi"")"),"Bahut साही किया aap na.aap हो एस्ली hero.or डालो jhuti report.maar dena chahiyu
jo jhuti रिपोर्ट dalta हा।")</f>
        <v>Bahut साही किया aap na.aap हो एस्ली hero.or डालो jhuti report.maar dena chahiyu
jo jhuti रिपोर्ट dalta हा।</v>
      </c>
      <c r="C470" s="1" t="s">
        <v>19</v>
      </c>
      <c r="D470" s="1" t="s">
        <v>5</v>
      </c>
    </row>
    <row r="471" spans="1:4" ht="13.2" x14ac:dyDescent="0.25">
      <c r="A471" s="1" t="s">
        <v>477</v>
      </c>
      <c r="B471" t="str">
        <f ca="1">IFERROR(__xludf.DUMMYFUNCTION("GOOGLETRANSLATE(B471,""en"",""hi"")"),"भाई तू ज zhaddand ... तुझको वास्तविक जीवन का jhaat अनुभव नही ज")</f>
        <v>भाई तू ज zhaddand ... तुझको वास्तविक जीवन का jhaat अनुभव नही ज</v>
      </c>
      <c r="C471" s="1" t="s">
        <v>8</v>
      </c>
      <c r="D471" s="1" t="s">
        <v>5</v>
      </c>
    </row>
    <row r="472" spans="1:4" ht="13.2" x14ac:dyDescent="0.25">
      <c r="A472" s="1" t="s">
        <v>478</v>
      </c>
      <c r="B472" t="str">
        <f ca="1">IFERROR(__xludf.DUMMYFUNCTION("GOOGLETRANSLATE(B472,""en"",""hi"")"),"यू आर antiwomen..jo फिल्में मुख्य महिला ko Nicha dikhate hain wo तुमको pasand अति
hain..fuck यू")</f>
        <v>यू आर antiwomen..jo फिल्में मुख्य महिला ko Nicha dikhate hain wo तुमको pasand अति
hain..fuck यू</v>
      </c>
      <c r="C472" s="1" t="s">
        <v>8</v>
      </c>
      <c r="D472" s="1" t="s">
        <v>15</v>
      </c>
    </row>
    <row r="473" spans="1:4" ht="13.2" x14ac:dyDescent="0.25">
      <c r="A473" s="1" t="s">
        <v>479</v>
      </c>
      <c r="B473" t="str">
        <f ca="1">IFERROR(__xludf.DUMMYFUNCTION("GOOGLETRANSLATE(B473,""en"",""hi"")"),"मुझ्े वह walo ko agrement कागज केला releastion में aur लाइव afear अब lagta
chaiye jisme लिखी hoga ki हम सेक्स apni मर्जी से कर rhe,
isse aisa hoga ki लड़की लड़के पे raip का aarop नही लगा paayegi ,,,
क्यु की देश मुझे ladkiya Sabse jyada difalter भरी hai है"&amp;" ,,,
क्यु की हर मर्द को सेक्स chaiye ,,,,
lekin galat Faida लड़की utthati hai ,,,,
walo ko coart का agriment कागज पर हस्ताक्षर कर्ण chaiye RELEATION rakhne liye है,
jisse कोई भी ek dusre पे aarop ना लगा paaye ,,,,
कृपया bana विचार पे वीडियो है ,,,")</f>
        <v>मुझ्े वह walo ko agrement कागज केला releastion में aur लाइव afear अब lagta
chaiye jisme लिखी hoga ki हम सेक्स apni मर्जी से कर rhe,
isse aisa hoga ki लड़की लड़के पे raip का aarop नही लगा paayegi ,,,
क्यु की देश मुझे ladkiya Sabse jyada difalter भरी hai है ,,,
क्यु की हर मर्द को सेक्स chaiye ,,,,
lekin galat Faida लड़की utthati hai ,,,,
walo ko coart का agriment कागज पर हस्ताक्षर कर्ण chaiye RELEATION rakhne liye है,
jisse कोई भी ek dusre पे aarop ना लगा paaye ,,,,
कृपया bana विचार पे वीडियो है ,,,</v>
      </c>
      <c r="C473" s="1" t="s">
        <v>4</v>
      </c>
      <c r="D473" s="1" t="s">
        <v>5</v>
      </c>
    </row>
    <row r="474" spans="1:4" ht="13.2" x14ac:dyDescent="0.25">
      <c r="A474" s="1" t="s">
        <v>480</v>
      </c>
      <c r="B474" t="str">
        <f ca="1">IFERROR(__xludf.DUMMYFUNCTION("GOOGLETRANSLATE(B474,""en"",""hi"")"),"जो लॉग yaha पे टिप्पणियां kr रहे है उप काई उप बिक्री 2-2 baar फिल्म देखे
होंगे ......")</f>
        <v>जो लॉग yaha पे टिप्पणियां kr रहे है उप काई उप बिक्री 2-2 baar फिल्म देखे
होंगे ......</v>
      </c>
      <c r="C474" s="1" t="s">
        <v>19</v>
      </c>
      <c r="D474" s="1" t="s">
        <v>5</v>
      </c>
    </row>
    <row r="475" spans="1:4" ht="13.2" x14ac:dyDescent="0.25">
      <c r="A475" s="1" t="s">
        <v>481</v>
      </c>
      <c r="B475" t="str">
        <f ca="1">IFERROR(__xludf.DUMMYFUNCTION("GOOGLETRANSLATE(B475,""en"",""hi"")"),"भैया मैने भी apne dosto ko Yahi बोला की कुछ नही ज वाही कहानी ko baar
सममूल्य फिल्म पर देख करने के लिए मात्र chutiye दोस्त baar नाय chehro ke saath dikhaya jata ज
ke पागल से हो gye")</f>
        <v>भैया मैने भी apne dosto ko Yahi बोला की कुछ नही ज वाही कहानी ko baar
सममूल्य फिल्म पर देख करने के लिए मात्र chutiye दोस्त baar नाय chehro ke saath dikhaya jata ज
ke पागल से हो gye</v>
      </c>
      <c r="C475" s="1" t="s">
        <v>4</v>
      </c>
      <c r="D475" s="1" t="s">
        <v>5</v>
      </c>
    </row>
    <row r="476" spans="1:4" ht="13.2" x14ac:dyDescent="0.25">
      <c r="A476" s="1" t="s">
        <v>482</v>
      </c>
      <c r="B476" t="str">
        <f ca="1">IFERROR(__xludf.DUMMYFUNCTION("GOOGLETRANSLATE(B476,""en"",""hi"")"),"सर आप तो plz नारीवाद ke करण तनाव नही lijiye ..... नारीवाद जिस rahh पे
चल रही hai .... wo अपना Kabr khud khod राही hai ... ager मात्र nazariye से देखे
jald hi नारीवाद को काउंटर करने के लिए Kerne ke liye फिर Nayi सोचा
आएगी ...... bicharo की हाय तु hai ladai"&amp;" लिए ....")</f>
        <v>सर आप तो plz नारीवाद ke करण तनाव नही lijiye ..... नारीवाद जिस rahh पे
चल रही hai .... wo अपना Kabr khud khod राही hai ... ager मात्र nazariye से देखे
jald hi नारीवाद को काउंटर करने के लिए Kerne ke liye फिर Nayi सोचा
आएगी ...... bicharo की हाय तु hai ladai लिए ....</v>
      </c>
      <c r="C476" s="1" t="s">
        <v>19</v>
      </c>
      <c r="D476" s="1" t="s">
        <v>5</v>
      </c>
    </row>
    <row r="477" spans="1:4" ht="13.2" x14ac:dyDescent="0.25">
      <c r="A477" s="1" t="s">
        <v>483</v>
      </c>
      <c r="B477" t="str">
        <f ca="1">IFERROR(__xludf.DUMMYFUNCTION("GOOGLETRANSLATE(B477,""en"",""hi"")"),"एक और kamaaal समीक्षा .... आज हाय पर देख कश्मीर आया फिल्म 😊😊😊😊😊")</f>
        <v>एक और kamaaal समीक्षा .... आज हाय पर देख कश्मीर आया फिल्म 😊😊😊😊😊</v>
      </c>
      <c r="C477" s="1" t="s">
        <v>4</v>
      </c>
      <c r="D477" s="1" t="s">
        <v>5</v>
      </c>
    </row>
    <row r="478" spans="1:4" ht="13.2" x14ac:dyDescent="0.25">
      <c r="A478" s="1" t="s">
        <v>484</v>
      </c>
      <c r="B478" t="str">
        <f ca="1">IFERROR(__xludf.DUMMYFUNCTION("GOOGLETRANSLATE(B478,""en"",""hi"")"),"महा jhatu फिल्म hai .... लोग उर 💰 बर्बाद मत करो")</f>
        <v>महा jhatu फिल्म hai .... लोग उर 💰 बर्बाद मत करो</v>
      </c>
      <c r="C478" s="1" t="s">
        <v>8</v>
      </c>
      <c r="D478" s="1" t="s">
        <v>5</v>
      </c>
    </row>
    <row r="479" spans="1:4" ht="13.2" x14ac:dyDescent="0.25">
      <c r="A479" s="1" t="s">
        <v>485</v>
      </c>
      <c r="B479" t="str">
        <f ca="1">IFERROR(__xludf.DUMMYFUNCTION("GOOGLETRANSLATE(B479,""en"",""hi"")"),"वह: Chasmay Bohat acchay hai aapke
कार वाला: मेरी पत्नी Lithi")</f>
        <v>वह: Chasmay Bohat acchay hai aapke
कार वाला: मेरी पत्नी Lithi</v>
      </c>
      <c r="C479" s="1" t="s">
        <v>4</v>
      </c>
      <c r="D479" s="1" t="s">
        <v>5</v>
      </c>
    </row>
    <row r="480" spans="1:4" ht="13.2" x14ac:dyDescent="0.25">
      <c r="A480" s="1" t="s">
        <v>486</v>
      </c>
      <c r="B480" t="str">
        <f ca="1">IFERROR(__xludf.DUMMYFUNCTION("GOOGLETRANSLATE(B480,""en"",""hi"")"),"ओ स्त्री दोस्ती करोगी 🤣🤣")</f>
        <v>ओ स्त्री दोस्ती करोगी 🤣🤣</v>
      </c>
      <c r="C480" s="1" t="s">
        <v>4</v>
      </c>
      <c r="D480" s="1" t="s">
        <v>5</v>
      </c>
    </row>
    <row r="481" spans="1:4" ht="13.2" x14ac:dyDescent="0.25">
      <c r="A481" s="1" t="s">
        <v>487</v>
      </c>
      <c r="B481" t="str">
        <f ca="1">IFERROR(__xludf.DUMMYFUNCTION("GOOGLETRANSLATE(B481,""en"",""hi"")"),"भाई तुम्हारी दाढ़ी (Dadhi) ko क्या हुआ
ek तरफ से jyada ek तरफ से kam")</f>
        <v>भाई तुम्हारी दाढ़ी (Dadhi) ko क्या हुआ
ek तरफ से jyada ek तरफ से kam</v>
      </c>
      <c r="C481" s="1" t="s">
        <v>4</v>
      </c>
      <c r="D481" s="1" t="s">
        <v>5</v>
      </c>
    </row>
    <row r="482" spans="1:4" ht="13.2" x14ac:dyDescent="0.25">
      <c r="A482" s="1" t="s">
        <v>488</v>
      </c>
      <c r="B482" t="str">
        <f ca="1">IFERROR(__xludf.DUMMYFUNCTION("GOOGLETRANSLATE(B482,""en"",""hi"")"),"जो आदमी आधार कार्ड कश्मीर liye सर्वोच्च न्यायालय chla gya VO आज CAA aur एनआरसी ला RHA ज
jisse लोगो को देश से भी nikala ja skta ज jbki aadar कार्ड से कोई देश से
nikala भी nhi ja RHA था VO आज एनआरसी Jesi Chijo जनसंपर्क देश की jnta ko चुप rhne
ko बोल RHA Wao"&amp;" .. जेबी कश्मीर virodh kre फिर तु आदमी hmare विश्वास से खेल RHA ..")</f>
        <v>जो आदमी आधार कार्ड कश्मीर liye सर्वोच्च न्यायालय chla gya VO आज CAA aur एनआरसी ला RHA ज
jisse लोगो को देश से भी nikala ja skta ज jbki aadar कार्ड से कोई देश से
nikala भी nhi ja RHA था VO आज एनआरसी Jesi Chijo जनसंपर्क देश की jnta ko चुप rhne
ko बोल RHA Wao .. जेबी कश्मीर virodh kre फिर तु आदमी hmare विश्वास से खेल RHA ..</v>
      </c>
      <c r="C482" s="1" t="s">
        <v>19</v>
      </c>
      <c r="D482" s="1" t="s">
        <v>5</v>
      </c>
    </row>
    <row r="483" spans="1:4" ht="13.2" x14ac:dyDescent="0.25">
      <c r="A483" s="1" t="s">
        <v>489</v>
      </c>
      <c r="B483" t="str">
        <f ca="1">IFERROR(__xludf.DUMMYFUNCTION("GOOGLETRANSLATE(B483,""en"",""hi"")"),"@Abhishek आनंद सेक्स अगर ko समलैंगिकों का itna shauk na वह nhi bnte VO समलैंगिक करने के लिए होता।
ldka ldki लिंग hai समलैंगिक कोई लिंग नही hai बस hai bhukh अप्राकृतिक सेक्स की।")</f>
        <v>@Abhishek आनंद सेक्स अगर ko समलैंगिकों का itna shauk na वह nhi bnte VO समलैंगिक करने के लिए होता।
ldka ldki लिंग hai समलैंगिक कोई लिंग नही hai बस hai bhukh अप्राकृतिक सेक्स की।</v>
      </c>
      <c r="C483" s="1" t="s">
        <v>8</v>
      </c>
      <c r="D483" s="1" t="s">
        <v>15</v>
      </c>
    </row>
    <row r="484" spans="1:4" ht="13.2" x14ac:dyDescent="0.25">
      <c r="A484" s="1" t="s">
        <v>490</v>
      </c>
      <c r="B484" t="str">
        <f ca="1">IFERROR(__xludf.DUMMYFUNCTION("GOOGLETRANSLATE(B484,""en"",""hi"")"),"सूर्य ली भाई NE बात")</f>
        <v>सूर्य ली भाई NE बात</v>
      </c>
      <c r="C484" s="1" t="s">
        <v>4</v>
      </c>
      <c r="D484" s="1" t="s">
        <v>5</v>
      </c>
    </row>
    <row r="485" spans="1:4" ht="13.2" x14ac:dyDescent="0.25">
      <c r="A485" s="1" t="s">
        <v>491</v>
      </c>
      <c r="B485" t="str">
        <f ca="1">IFERROR(__xludf.DUMMYFUNCTION("GOOGLETRANSLATE(B485,""en"",""hi"")"),"जय माता जी की सा")</f>
        <v>जय माता जी की सा</v>
      </c>
      <c r="C485" s="1" t="s">
        <v>4</v>
      </c>
      <c r="D485" s="1" t="s">
        <v>5</v>
      </c>
    </row>
    <row r="486" spans="1:4" ht="13.2" x14ac:dyDescent="0.25">
      <c r="A486" s="1" t="s">
        <v>492</v>
      </c>
      <c r="B486" t="str">
        <f ca="1">IFERROR(__xludf.DUMMYFUNCTION("GOOGLETRANSLATE(B486,""en"",""hi"")"),"कौन Hai तु madarch * घ dislikers")</f>
        <v>कौन Hai तु madarch * घ dislikers</v>
      </c>
      <c r="C486" s="1" t="s">
        <v>8</v>
      </c>
      <c r="D486" s="1" t="s">
        <v>15</v>
      </c>
    </row>
    <row r="487" spans="1:4" ht="13.2" x14ac:dyDescent="0.25">
      <c r="A487" s="1" t="s">
        <v>493</v>
      </c>
      <c r="B487" t="str">
        <f ca="1">IFERROR(__xludf.DUMMYFUNCTION("GOOGLETRANSLATE(B487,""en"",""hi"")"),"आलोचकों माफिया Kam सितारों डे राही hai..mathlab फिल्म निश्चित रूप से देश के liye aur
लॉगऑन के liye Accha hai ..")</f>
        <v>आलोचकों माफिया Kam सितारों डे राही hai..mathlab फिल्म निश्चित रूप से देश के liye aur
लॉगऑन के liye Accha hai ..</v>
      </c>
      <c r="C487" s="1" t="s">
        <v>4</v>
      </c>
      <c r="D487" s="1" t="s">
        <v>5</v>
      </c>
    </row>
    <row r="488" spans="1:4" ht="13.2" x14ac:dyDescent="0.25">
      <c r="A488" s="1" t="s">
        <v>494</v>
      </c>
      <c r="B488" t="str">
        <f ca="1">IFERROR(__xludf.DUMMYFUNCTION("GOOGLETRANSLATE(B488,""en"",""hi"")"),"ये सेना प्रमुख bahot jyada विवादास्पद byan देते hai")</f>
        <v>ये सेना प्रमुख bahot jyada विवादास्पद byan देते hai</v>
      </c>
      <c r="C488" s="1" t="s">
        <v>19</v>
      </c>
      <c r="D488" s="1" t="s">
        <v>5</v>
      </c>
    </row>
    <row r="489" spans="1:4" ht="13.2" x14ac:dyDescent="0.25">
      <c r="A489" s="1" t="s">
        <v>495</v>
      </c>
      <c r="B489" t="str">
        <f ca="1">IFERROR(__xludf.DUMMYFUNCTION("GOOGLETRANSLATE(B489,""en"",""hi"")"),"हमारे लड़की ne कबीर Ko khud घर पे Bulaya था ... फिल्म Thik से नही Dekhi क्या ??
हां mein समझ मुझे हाय नही आई फिल्म ??")</f>
        <v>हमारे लड़की ne कबीर Ko khud घर पे Bulaya था ... फिल्म Thik से नही Dekhi क्या ??
हां mein समझ मुझे हाय नही आई फिल्म ??</v>
      </c>
      <c r="C489" s="1" t="s">
        <v>4</v>
      </c>
      <c r="D489" s="1" t="s">
        <v>5</v>
      </c>
    </row>
    <row r="490" spans="1:4" ht="13.2" x14ac:dyDescent="0.25">
      <c r="A490" s="1" t="s">
        <v>496</v>
      </c>
      <c r="B490" t="str">
        <f ca="1">IFERROR(__xludf.DUMMYFUNCTION("GOOGLETRANSLATE(B490,""en"",""hi"")"),"Ap का क्या होगा cinabab अली?")</f>
        <v>Ap का क्या होगा cinabab अली?</v>
      </c>
      <c r="C490" s="1" t="s">
        <v>4</v>
      </c>
      <c r="D490" s="1" t="s">
        <v>5</v>
      </c>
    </row>
    <row r="491" spans="1:4" ht="13.2" x14ac:dyDescent="0.25">
      <c r="A491" s="1" t="s">
        <v>497</v>
      </c>
      <c r="B491" t="str">
        <f ca="1">IFERROR(__xludf.DUMMYFUNCTION("GOOGLETRANSLATE(B491,""en"",""hi"")"),"काम पहचान होना चाहिए ना कि लिंग निर्धारण पर पहले क्षत्रीय था अब सब है लड़की हो
या हिजरा या")</f>
        <v>काम पहचान होना चाहिए ना कि लिंग निर्धारण पर पहले क्षत्रीय था अब सब है लड़की हो
या हिजरा या</v>
      </c>
      <c r="C491" s="1" t="s">
        <v>19</v>
      </c>
      <c r="D491" s="1" t="s">
        <v>5</v>
      </c>
    </row>
    <row r="492" spans="1:4" ht="13.2" x14ac:dyDescent="0.25">
      <c r="A492" s="1" t="s">
        <v>498</v>
      </c>
      <c r="B492" t="str">
        <f ca="1">IFERROR(__xludf.DUMMYFUNCTION("GOOGLETRANSLATE(B492,""en"",""hi"")"),"मां चुदाये बेहेंचोद ये 377")</f>
        <v>मां चुदाये बेहेंचोद ये 377</v>
      </c>
      <c r="C492" s="1" t="s">
        <v>8</v>
      </c>
      <c r="D492" s="1" t="s">
        <v>15</v>
      </c>
    </row>
    <row r="493" spans="1:4" ht="13.2" x14ac:dyDescent="0.25">
      <c r="A493" s="1" t="s">
        <v>499</v>
      </c>
      <c r="B493" t="str">
        <f ca="1">IFERROR(__xludf.DUMMYFUNCTION("GOOGLETRANSLATE(B493,""en"",""hi"")"),"आशीष साहब के साथ आशीष सर gawar Larki ऐसी nhi होती। सीधी या भोली होती ज Wo")</f>
        <v>आशीष साहब के साथ आशीष सर gawar Larki ऐसी nhi होती। सीधी या भोली होती ज Wo</v>
      </c>
      <c r="C493" s="1" t="s">
        <v>4</v>
      </c>
      <c r="D493" s="1" t="s">
        <v>5</v>
      </c>
    </row>
    <row r="494" spans="1:4" ht="13.2" x14ac:dyDescent="0.25">
      <c r="A494" s="1" t="s">
        <v>500</v>
      </c>
      <c r="B494" t="str">
        <f ca="1">IFERROR(__xludf.DUMMYFUNCTION("GOOGLETRANSLATE(B494,""en"",""hi"")"),"मेने बोला था तु bnda संदीप mashewari से BHE Acha ज")</f>
        <v>मेने बोला था तु bnda संदीप mashewari से BHE Acha ज</v>
      </c>
      <c r="C494" s="1" t="s">
        <v>4</v>
      </c>
      <c r="D494" s="1" t="s">
        <v>5</v>
      </c>
    </row>
    <row r="495" spans="1:4" ht="13.2" x14ac:dyDescent="0.25">
      <c r="A495" s="1" t="s">
        <v>501</v>
      </c>
      <c r="B495" t="str">
        <f ca="1">IFERROR(__xludf.DUMMYFUNCTION("GOOGLETRANSLATE(B495,""en"",""hi"")"),"एके ताली करने के लिए apki सोच ko 😡😡")</f>
        <v>एके ताली करने के लिए apki सोच ko 😡😡</v>
      </c>
      <c r="C495" s="1" t="s">
        <v>4</v>
      </c>
      <c r="D495" s="1" t="s">
        <v>5</v>
      </c>
    </row>
    <row r="496" spans="1:4" ht="13.2" x14ac:dyDescent="0.25">
      <c r="A496" s="1" t="s">
        <v>502</v>
      </c>
      <c r="B496" t="str">
        <f ca="1">IFERROR(__xludf.DUMMYFUNCTION("GOOGLETRANSLATE(B496,""en"",""hi"")"),"लेकिन साहो फिल्म तो Tatti hai")</f>
        <v>लेकिन साहो फिल्म तो Tatti hai</v>
      </c>
      <c r="C496" s="1" t="s">
        <v>8</v>
      </c>
      <c r="D496" s="1" t="s">
        <v>5</v>
      </c>
    </row>
    <row r="497" spans="1:4" ht="13.2" x14ac:dyDescent="0.25">
      <c r="A497" s="1" t="s">
        <v>503</v>
      </c>
      <c r="B497" t="str">
        <f ca="1">IFERROR(__xludf.DUMMYFUNCTION("GOOGLETRANSLATE(B497,""en"",""hi"")"),"कौन hai वो मां चोद लड़की। मुझे कोई लिंक है। ऐसी Gaali डुंगा की पुरा
दीन खरब hoga")</f>
        <v>कौन hai वो मां चोद लड़की। मुझे कोई लिंक है। ऐसी Gaali डुंगा की पुरा
दीन खरब hoga</v>
      </c>
      <c r="C497" s="1" t="s">
        <v>8</v>
      </c>
      <c r="D497" s="1" t="s">
        <v>15</v>
      </c>
    </row>
    <row r="498" spans="1:4" ht="13.2" x14ac:dyDescent="0.25">
      <c r="A498" s="1" t="s">
        <v>504</v>
      </c>
      <c r="B498" t="str">
        <f ca="1">IFERROR(__xludf.DUMMYFUNCTION("GOOGLETRANSLATE(B498,""en"",""hi"")"),"guyz इस वीडियो को देखने के लिए कृपया। साही galat Shayad smajh आ जाए
&lt;Https://youtu.be/nNekk07Qt2g&gt;")</f>
        <v>guyz इस वीडियो को देखने के लिए कृपया। साही galat Shayad smajh आ जाए
&lt;Https://youtu.be/nNekk07Qt2g&gt;</v>
      </c>
      <c r="C498" s="1" t="s">
        <v>4</v>
      </c>
      <c r="D498" s="1" t="s">
        <v>5</v>
      </c>
    </row>
    <row r="499" spans="1:4" ht="13.2" x14ac:dyDescent="0.25">
      <c r="A499" s="1" t="s">
        <v>505</v>
      </c>
      <c r="B499" t="str">
        <f ca="1">IFERROR(__xludf.DUMMYFUNCTION("GOOGLETRANSLATE(B499,""en"",""hi"")"),"harmi Ho Gye कुछ PDE likhe jo भारतीय संस्कृति कश्मीर लिया GLT Bolte ज ..kabir सिंह
मीटर कुछ nhi h esa GLT ..pyar क्रने waalo कश्मीर liye bhut saandar ज ..kbhi प्यार किया
nhi hoga हाय bolenge ese को")</f>
        <v>harmi Ho Gye कुछ PDE likhe jo भारतीय संस्कृति कश्मीर लिया GLT Bolte ज ..kabir सिंह
मीटर कुछ nhi h esa GLT ..pyar क्रने waalo कश्मीर liye bhut saandar ज ..kbhi प्यार किया
nhi hoga हाय bolenge ese को</v>
      </c>
      <c r="C499" s="1" t="s">
        <v>4</v>
      </c>
      <c r="D499" s="1" t="s">
        <v>15</v>
      </c>
    </row>
    <row r="500" spans="1:4" ht="13.2" x14ac:dyDescent="0.25">
      <c r="A500" s="1" t="s">
        <v>506</v>
      </c>
      <c r="B500" t="str">
        <f ca="1">IFERROR(__xludf.DUMMYFUNCTION("GOOGLETRANSLATE(B500,""en"",""hi"")"),"कुंगफू Kutha रॉय")</f>
        <v>कुंगफू Kutha रॉय</v>
      </c>
      <c r="C500" s="1" t="s">
        <v>8</v>
      </c>
      <c r="D500" s="1" t="s">
        <v>5</v>
      </c>
    </row>
    <row r="501" spans="1:4" ht="13.2" x14ac:dyDescent="0.25">
      <c r="A501" s="1" t="s">
        <v>507</v>
      </c>
      <c r="B501" t="str">
        <f ca="1">IFERROR(__xludf.DUMMYFUNCTION("GOOGLETRANSLATE(B501,""en"",""hi"")"),"Bekar का बल्ला nhi कर के चित्र नंगा ke मुझे na लांबा chowda वीडियो केला बोलो
बैंड कर डी कृपया")</f>
        <v>Bekar का बल्ला nhi कर के चित्र नंगा ke मुझे na लांबा chowda वीडियो केला बोलो
बैंड कर डी कृपया</v>
      </c>
      <c r="C501" s="1" t="s">
        <v>4</v>
      </c>
      <c r="D501" s="1" t="s">
        <v>5</v>
      </c>
    </row>
    <row r="502" spans="1:4" ht="13.2" x14ac:dyDescent="0.25">
      <c r="A502" s="1" t="s">
        <v>508</v>
      </c>
      <c r="B502" t="str">
        <f ca="1">IFERROR(__xludf.DUMMYFUNCTION("GOOGLETRANSLATE(B502,""en"",""hi"")"),"या ग्रे शर्ट वाला चाचा khrha ज की तु hmara संस्कृति नी ज wo हा। क्या hmara को
bchho ko जान से Marna ज agr संस्कृति apne को होमो हो जाए wo !!!! hmara
संस्कृति बलात्कार Krna ज !! बोलो ... agr संस्कृति ko itna हो करने के लिए ... तु जींस mnate।
शर्ट या तु कला"&amp;"ई घड़ी एमटी phno ...... धोती कुर्ता मुझे आ जाओ ..... संस्कृति
Mante हो Achhaiyo ko को Kro का पालन करें ...")</f>
        <v>या ग्रे शर्ट वाला चाचा khrha ज की तु hmara संस्कृति नी ज wo हा। क्या hmara को
bchho ko जान से Marna ज agr संस्कृति apne को होमो हो जाए wo !!!! hmara
संस्कृति बलात्कार Krna ज !! बोलो ... agr संस्कृति ko itna हो करने के लिए ... तु जींस mnate।
शर्ट या तु कलाई घड़ी एमटी phno ...... धोती कुर्ता मुझे आ जाओ ..... संस्कृति
Mante हो Achhaiyo ko को Kro का पालन करें ...</v>
      </c>
      <c r="C502" s="1" t="s">
        <v>8</v>
      </c>
      <c r="D502" s="1" t="s">
        <v>5</v>
      </c>
    </row>
    <row r="503" spans="1:4" ht="13.2" x14ac:dyDescent="0.25">
      <c r="A503" s="1" t="s">
        <v>509</v>
      </c>
      <c r="B503" t="str">
        <f ca="1">IFERROR(__xludf.DUMMYFUNCTION("GOOGLETRANSLATE(B503,""en"",""hi"")"),"सर apke पृष्ठभूमि माई मोदी जी का फोटो lagate क्यु नही मोदी जी तो भगवान
hai वो तो musalmano ko मार्ने ke लाइ aya hai मेरे दोस्त नै btaya था की ये
चैनल भाजपा समर्थन karta hain Lakin apke pisse तस्वीर क्यु नही hain मैं
सदस्यता समाप्त यू sir😢")</f>
        <v>सर apke पृष्ठभूमि माई मोदी जी का फोटो lagate क्यु नही मोदी जी तो भगवान
hai वो तो musalmano ko मार्ने ke लाइ aya hai मेरे दोस्त नै btaya था की ये
चैनल भाजपा समर्थन karta hain Lakin apke pisse तस्वीर क्यु नही hain मैं
सदस्यता समाप्त यू sir😢</v>
      </c>
      <c r="C503" s="1" t="s">
        <v>19</v>
      </c>
      <c r="D503" s="1" t="s">
        <v>5</v>
      </c>
    </row>
    <row r="504" spans="1:4" ht="13.2" x14ac:dyDescent="0.25">
      <c r="A504" s="1" t="s">
        <v>510</v>
      </c>
      <c r="B504" t="str">
        <f ca="1">IFERROR(__xludf.DUMMYFUNCTION("GOOGLETRANSLATE(B504,""en"",""hi"")"),"धर्मनिरपेक्षता का लौडा पे bh
Tustikuran का gand मार्ने पे bh")</f>
        <v>धर्मनिरपेक्षता का लौडा पे bh
Tustikuran का gand मार्ने पे bh</v>
      </c>
      <c r="C504" s="1" t="s">
        <v>8</v>
      </c>
      <c r="D504" s="1" t="s">
        <v>15</v>
      </c>
    </row>
    <row r="505" spans="1:4" ht="13.2" x14ac:dyDescent="0.25">
      <c r="A505" s="1" t="s">
        <v>511</v>
      </c>
      <c r="B505" t="str">
        <f ca="1">IFERROR(__xludf.DUMMYFUNCTION("GOOGLETRANSLATE(B505,""en"",""hi"")"),"[#Rashtriya] (http://www.youtube.com/results?search_query=%23Rashtriya) जागरण
अभियान #
ये जो भयानक चेहरे वाली रंगा बिल्ला नस्ल वाली आंटी है ना.जिन्हे शायद आप कायदे
से नही जानते होंगे कि इनका पूरा नाम अरुंधति सुज़ाना रॉय है जो केरल निवासी
सीरियाई ईसाई म"&amp;"ां और बंगाली पिता के घर असम मे जरूर पैदा हुई, लेकिन मां बाप के
बीच वैचारिक तनावो के बाद यह मां के साथ ही पली बढ़ी होने के कारण ईसाई रिलीजन को
अपना चुकी हैं।
इसके ननिहाल पक्ष के पूर्वज सीरियाई ईसाई है जो वेटिकन, पारसियों और मुसलमानो
द्वारा सताए जाने के "&amp;"बाद पहले भाग कर मिडिल ईस्ट गए, फिर वहां से पूरी दुनिया
भटकने के बाद अंत मे केरल के एक हिंदू राजा द्वारा उन्हें शरण देने पर भारत की
धरती अधिकारिक रूप से नसीब हुई आज उन सीरियाई ईसाई शरणार्थियों की नस्ल इतनी
दोगली हो चुकी है कि उसे भारत मे इस्लामी देशों में "&amp;"उत्पीड़ित गैरइस्लामी
अल्पसंख्यकों को शरण देने मे समस्या दिखाई पड़ रही लेकिन जिस जेहादी इस्लाम के
खौफ से उसका मातृपक्ष भाग कर हमारे देश मे शरण पाया था ....
आज यह निर्लज्ज उन्ही इस्लामी घुसपैठियों का न केवल बेहयायी से समर्थन करती है
बल्कि भारत के विरूद्ध रह"&amp;" रह कर जहर उगलती रहती है ...
याकूब मेमन और अफजल गुरू के लिये विधवा विलाप करने वाली इस क्रिप्टो क्रिश्चियन
ने अपने अर्बन नक्सलवाद का परिचय देते हुये कश्मीर को भारत का अंग होने से इंकार
कर दिया था ....
वास्तव मे मोदी के आने से पहले ऐसे मानसिक जेहादी हमारे द"&amp;"ेश को लूट लूट कर खोखला
करते जा रहे थे और ऊपर से अपने चेहरे पर बौद्धिकता का नकाब चढ़ा कर जनता से
सम्मान भी प्राप्त कर रहे थे ... लेकिन मोदी नीतियों के कारण इनके विदेशी फंडिग
वाले गैर सरकारी संगठन है बंद क्या हो गये ... इन्हे भूखों मरने की नौबत आ गई है ...
"&amp;"कुल मिला कर दिल और दिमाग मे जिनके केवल भारत विरोध का विष भरा पड़ा है ऐसे बरखा
दत्त, राजदीप, रवीश जैसे दल्ले
पत्तलकार ... कजरूलाल, येचुरी, कन्हैया, पप्पू, पियंका, नौंवी फेल लालू पूत, टेढ़ी नाक
वाला टोंटी चोर और मवेशी जैसे अनेक राजनैतिक घुन और डालर तथा दीना"&amp;"र द्वारा
नियंत्रित सर्वाधिक खतरनाक मैडम फिरंगन जैसों की आज इतनी दुर्दशा हो चुकी है कि
वे सब ........
अब ढ़ाबे के सामने हड्डी की लालच मे बैठे उस टॉमी और शेरू की तरह हो चुके है ... जो
हड्डी को उछल उछल कर पाने की कोशिश करता है ........
कभी जिनके इशारों पर सल"&amp;"्तनत सम्भालने वाले राज्यों मे मुंडिया बदल जाया करती
थी.वो आज मोदी का विरोध करने के लिये बेसिरपैर, बेबुनियाद और झूठा की हड्डी
चिचोरते हुये थूथन उठा कर भौंकना पर उतर आयें है ... अँधी-रती राय भी उसी भूखे
श्वान कबीले के दुर्दिन की शिकार एक मौका परस्त चौपाया ह"&amp;"ै ... जिसका भी घुटना पिछले
पांच साल मे अब उसके पेट से जा लगा है .... इसीलिये श्वान प्रजाति के अन्य जीवों की
तरह यह भी मोदी विरोध मे किंकियाती रहती है..बहरहाल ऐसे लोंगो पर थूकना भी अब
थूकने का अपमान जैसा लगता है .... !!
1978 में रंगा बिल्ला ने नौसेना अफ"&amp;"सर के बच्चों का अपहरण किया था
16 साल की गीता की रेप करके हत्या की और 14 साल के संजय को तलवारों से काट काट के
मार डाला
आज अरुंधति रॉय हर [#CAA] (http://www.youtube.com/results?search_query=%23CAA)
विरोधी को रंगा बिल्ला बन जाने का आह्वान कर रही हैं
  "&amp;"
ये आह्वान हिंसा का हैं
आंखे खोलो दोस्तों
फिलहाल भारत दुनिया का पहला ऐसा राष्ट्र है ....
जहां का प्रधान सेवक दुनिया का सर्वाधिक ईमानदार, परिश्रमी और विकसित सोच वाला है।
और वही भारत का विपक्ष दुनिया का सर्वाधिक गिरा हुआ, घटिया, लुटेरा और देशद्रोही
है .."&amp;" !!
[# वन] (http://www.youtube.com/results?search_query=%23%E0%A4%B5%E0%A4%A8) ्देमातरम्
[#Satya] (http://www.youtube.com/results?search_query=%23Satya) एन खुराना")</f>
        <v>[#Rashtriya] (http://www.youtube.com/results?search_query=%23Rashtriya) जागरण
अभियान #
ये जो भयानक चेहरे वाली रंगा बिल्ला नस्ल वाली आंटी है ना.जिन्हे शायद आप कायदे
से नही जानते होंगे कि इनका पूरा नाम अरुंधति सुज़ाना रॉय है जो केरल निवासी
सीरियाई ईसाई मां और बंगाली पिता के घर असम मे जरूर पैदा हुई, लेकिन मां बाप के
बीच वैचारिक तनावो के बाद यह मां के साथ ही पली बढ़ी होने के कारण ईसाई रिलीजन को
अपना चुकी हैं।
इसके ननिहाल पक्ष के पूर्वज सीरियाई ईसाई है जो वेटिकन, पारसियों और मुसलमानो
द्वारा सताए जाने के बाद पहले भाग कर मिडिल ईस्ट गए, फिर वहां से पूरी दुनिया
भटकने के बाद अंत मे केरल के एक हिंदू राजा द्वारा उन्हें शरण देने पर भारत की
धरती अधिकारिक रूप से नसीब हुई आज उन सीरियाई ईसाई शरणार्थियों की नस्ल इतनी
दोगली हो चुकी है कि उसे भारत मे इस्लामी देशों में उत्पीड़ित गैरइस्लामी
अल्पसंख्यकों को शरण देने मे समस्या दिखाई पड़ रही लेकिन जिस जेहादी इस्लाम के
खौफ से उसका मातृपक्ष भाग कर हमारे देश मे शरण पाया था ....
आज यह निर्लज्ज उन्ही इस्लामी घुसपैठियों का न केवल बेहयायी से समर्थन करती है
बल्कि भारत के विरूद्ध रह रह कर जहर उगलती रहती है ...
याकूब मेमन और अफजल गुरू के लिये विधवा विलाप करने वाली इस क्रिप्टो क्रिश्चियन
ने अपने अर्बन नक्सलवाद का परिचय देते हुये कश्मीर को भारत का अंग होने से इंकार
कर दिया था ....
वास्तव मे मोदी के आने से पहले ऐसे मानसिक जेहादी हमारे देश को लूट लूट कर खोखला
करते जा रहे थे और ऊपर से अपने चेहरे पर बौद्धिकता का नकाब चढ़ा कर जनता से
सम्मान भी प्राप्त कर रहे थे ... लेकिन मोदी नीतियों के कारण इनके विदेशी फंडिग
वाले गैर सरकारी संगठन है बंद क्या हो गये ... इन्हे भूखों मरने की नौबत आ गई है ...
कुल मिला कर दिल और दिमाग मे जिनके केवल भारत विरोध का विष भरा पड़ा है ऐसे बरखा
दत्त, राजदीप, रवीश जैसे दल्ले
पत्तलकार ... कजरूलाल, येचुरी, कन्हैया, पप्पू, पियंका, नौंवी फेल लालू पूत, टेढ़ी नाक
वाला टोंटी चोर और मवेशी जैसे अनेक राजनैतिक घुन और डालर तथा दीनार द्वारा
नियंत्रित सर्वाधिक खतरनाक मैडम फिरंगन जैसों की आज इतनी दुर्दशा हो चुकी है कि
वे सब ........
अब ढ़ाबे के सामने हड्डी की लालच मे बैठे उस टॉमी और शेरू की तरह हो चुके है ... जो
हड्डी को उछल उछल कर पाने की कोशिश करता है ........
कभी जिनके इशारों पर सल्तनत सम्भालने वाले राज्यों मे मुंडिया बदल जाया करती
थी.वो आज मोदी का विरोध करने के लिये बेसिरपैर, बेबुनियाद और झूठा की हड्डी
चिचोरते हुये थूथन उठा कर भौंकना पर उतर आयें है ... अँधी-रती राय भी उसी भूखे
श्वान कबीले के दुर्दिन की शिकार एक मौका परस्त चौपाया है ... जिसका भी घुटना पिछले
पांच साल मे अब उसके पेट से जा लगा है .... इसीलिये श्वान प्रजाति के अन्य जीवों की
तरह यह भी मोदी विरोध मे किंकियाती रहती है..बहरहाल ऐसे लोंगो पर थूकना भी अब
थूकने का अपमान जैसा लगता है .... !!
1978 में रंगा बिल्ला ने नौसेना अफसर के बच्चों का अपहरण किया था
16 साल की गीता की रेप करके हत्या की और 14 साल के संजय को तलवारों से काट काट के
मार डाला
आज अरुंधति रॉय हर [#CAA] (http://www.youtube.com/results?search_query=%23CAA)
विरोधी को रंगा बिल्ला बन जाने का आह्वान कर रही हैं
ये आह्वान हिंसा का हैं
आंखे खोलो दोस्तों
फिलहाल भारत दुनिया का पहला ऐसा राष्ट्र है ....
जहां का प्रधान सेवक दुनिया का सर्वाधिक ईमानदार, परिश्रमी और विकसित सोच वाला है।
और वही भारत का विपक्ष दुनिया का सर्वाधिक गिरा हुआ, घटिया, लुटेरा और देशद्रोही
है .. !!
[# वन] (http://www.youtube.com/results?search_query=%23%E0%A4%B5%E0%A4%A8) ्देमातरम्
[#Satya] (http://www.youtube.com/results?search_query=%23Satya) एन खुराना</v>
      </c>
      <c r="C505" s="1" t="s">
        <v>19</v>
      </c>
      <c r="D505" s="1" t="s">
        <v>15</v>
      </c>
    </row>
    <row r="506" spans="1:4" ht="13.2" x14ac:dyDescent="0.25">
      <c r="A506" s="1" t="s">
        <v>512</v>
      </c>
      <c r="B506" t="str">
        <f ca="1">IFERROR(__xludf.DUMMYFUNCTION("GOOGLETRANSLATE(B506,""en"",""hi"")"),"मूवी ke Pahali लाइन से ही ब्याज बान Jata hai ... त्वरित कनेक्शन बान
Jata hai ... Briliant मूवी ...")</f>
        <v>मूवी ke Pahali लाइन से ही ब्याज बान Jata hai ... त्वरित कनेक्शन बान
Jata hai ... Briliant मूवी ...</v>
      </c>
      <c r="C506" s="1" t="s">
        <v>4</v>
      </c>
      <c r="D506" s="1" t="s">
        <v>5</v>
      </c>
    </row>
    <row r="507" spans="1:4" ht="13.2" x14ac:dyDescent="0.25">
      <c r="A507" s="1" t="s">
        <v>513</v>
      </c>
      <c r="B507" t="str">
        <f ca="1">IFERROR(__xludf.DUMMYFUNCTION("GOOGLETRANSLATE(B507,""en"",""hi"")"),"मैं और humlog भी नाम परिवर्तन सुस्त ... उदाहरण के लिए। अरुंधति रैंडी rakhenge")</f>
        <v>मैं और humlog भी नाम परिवर्तन सुस्त ... उदाहरण के लिए। अरुंधति रैंडी rakhenge</v>
      </c>
      <c r="C507" s="1" t="s">
        <v>8</v>
      </c>
      <c r="D507" s="1" t="s">
        <v>15</v>
      </c>
    </row>
    <row r="508" spans="1:4" ht="13.2" x14ac:dyDescent="0.25">
      <c r="A508" s="1" t="s">
        <v>514</v>
      </c>
      <c r="B508" t="str">
        <f ca="1">IFERROR(__xludf.DUMMYFUNCTION("GOOGLETRANSLATE(B508,""en"",""hi"")"),"वास्तव में ऑटो वाले ke पारित होते हुए भी तरह हाय साही ज्ञान ज aur सब Padhe
gawanro jaise ज")</f>
        <v>वास्तव में ऑटो वाले ke पारित होते हुए भी तरह हाय साही ज्ञान ज aur सब Padhe
gawanro jaise ज</v>
      </c>
      <c r="C508" s="1" t="s">
        <v>19</v>
      </c>
      <c r="D508" s="1" t="s">
        <v>5</v>
      </c>
    </row>
    <row r="509" spans="1:4" ht="13.2" x14ac:dyDescent="0.25">
      <c r="A509" s="1" t="s">
        <v>515</v>
      </c>
      <c r="B509" t="str">
        <f ca="1">IFERROR(__xludf.DUMMYFUNCTION("GOOGLETRANSLATE(B509,""en"",""hi"")"),"@vikram मीटर chutiya aur पागल ko हर बात मुझे majaa aata ज khud कुछ कर नही
Paate बात करने के लिए ko majak bana देते ज")</f>
        <v>@vikram मीटर chutiya aur पागल ko हर बात मुझे majaa aata ज khud कुछ कर नही
Paate बात करने के लिए ko majak bana देते ज</v>
      </c>
      <c r="C509" s="1" t="s">
        <v>19</v>
      </c>
      <c r="D509" s="1" t="s">
        <v>5</v>
      </c>
    </row>
    <row r="510" spans="1:4" ht="13.2" x14ac:dyDescent="0.25">
      <c r="A510" s="1" t="s">
        <v>516</v>
      </c>
      <c r="B510" t="str">
        <f ca="1">IFERROR(__xludf.DUMMYFUNCTION("GOOGLETRANSLATE(B510,""en"",""hi"")"),"कल रंगा बिल्ला मन की बात करेगा और फिर वही बकचोदी पलेगा जो अगस्त 2014 से पेलता
आ रहा है। सिर्फ अपनी मन कि करता है..किसी के मन का सुनता नहीं।")</f>
        <v>कल रंगा बिल्ला मन की बात करेगा और फिर वही बकचोदी पलेगा जो अगस्त 2014 से पेलता
आ रहा है। सिर्फ अपनी मन कि करता है..किसी के मन का सुनता नहीं।</v>
      </c>
      <c r="C510" s="1" t="s">
        <v>19</v>
      </c>
      <c r="D510" s="1" t="s">
        <v>15</v>
      </c>
    </row>
    <row r="511" spans="1:4" ht="13.2" x14ac:dyDescent="0.25">
      <c r="A511" s="1" t="s">
        <v>517</v>
      </c>
      <c r="B511" t="str">
        <f ca="1">IFERROR(__xludf.DUMMYFUNCTION("GOOGLETRANSLATE(B511,""en"",""hi"")"),"अबे chutye क्या बीके RHA ज तू SHRM नी ज कश्मीर tainnne 🤨🤨🤨🤨")</f>
        <v>अबे chutye क्या बीके RHA ज तू SHRM नी ज कश्मीर tainnne 🤨🤨🤨🤨</v>
      </c>
      <c r="C511" s="1" t="s">
        <v>8</v>
      </c>
      <c r="D511" s="1" t="s">
        <v>15</v>
      </c>
    </row>
    <row r="512" spans="1:4" ht="13.2" x14ac:dyDescent="0.25">
      <c r="A512" s="1" t="s">
        <v>518</v>
      </c>
      <c r="B512" t="str">
        <f ca="1">IFERROR(__xludf.DUMMYFUNCTION("GOOGLETRANSLATE(B512,""en"",""hi"")"),"चाचा जी, न्यायालय माई jaakar घर kisko Chalana hai इनको तो पैसा kmana hai।
मात्र saath भी हो Chuka hai")</f>
        <v>चाचा जी, न्यायालय माई jaakar घर kisko Chalana hai इनको तो पैसा kmana hai।
मात्र saath भी हो Chuka hai</v>
      </c>
      <c r="C512" s="1" t="s">
        <v>19</v>
      </c>
      <c r="D512" s="1" t="s">
        <v>5</v>
      </c>
    </row>
    <row r="513" spans="1:4" ht="13.2" x14ac:dyDescent="0.25">
      <c r="A513" s="1" t="s">
        <v>519</v>
      </c>
      <c r="B513" t="str">
        <f ca="1">IFERROR(__xludf.DUMMYFUNCTION("GOOGLETRANSLATE(B513,""en"",""hi"")"),"Gaanja kam fooka Kariye टैब सब साही हाय bolenge 😂😂")</f>
        <v>Gaanja kam fooka Kariye टैब सब साही हाय bolenge 😂😂</v>
      </c>
      <c r="C513" s="1" t="s">
        <v>19</v>
      </c>
      <c r="D513" s="1" t="s">
        <v>5</v>
      </c>
    </row>
    <row r="514" spans="1:4" ht="13.2" x14ac:dyDescent="0.25">
      <c r="A514" s="1" t="s">
        <v>520</v>
      </c>
      <c r="B514" t="str">
        <f ca="1">IFERROR(__xludf.DUMMYFUNCTION("GOOGLETRANSLATE(B514,""en"",""hi"")"),"200 कश्मीर हो गए 😀")</f>
        <v>200 कश्मीर हो गए 😀</v>
      </c>
      <c r="C514" s="1" t="s">
        <v>4</v>
      </c>
      <c r="D514" s="1" t="s">
        <v>5</v>
      </c>
    </row>
    <row r="515" spans="1:4" ht="13.2" x14ac:dyDescent="0.25">
      <c r="A515" s="1" t="s">
        <v>521</v>
      </c>
      <c r="B515" t="str">
        <f ca="1">IFERROR(__xludf.DUMMYFUNCTION("GOOGLETRANSLATE(B515,""en"",""hi"")"),"सौरभ द्विवेदी साहब ये लड़का तुम्हारा कोइ रिस्तेदार है क्या ... जो इसको फ़ोकट में
नौकरी पे रखा है फ़िल्म की कहानी बताने के लिये ताकि लोग इसका रिव्यु सुन के फ़िल्म
ही ना देखने जाए")</f>
        <v>सौरभ द्विवेदी साहब ये लड़का तुम्हारा कोइ रिस्तेदार है क्या ... जो इसको फ़ोकट में
नौकरी पे रखा है फ़िल्म की कहानी बताने के लिये ताकि लोग इसका रिव्यु सुन के फ़िल्म
ही ना देखने जाए</v>
      </c>
      <c r="C515" s="1" t="s">
        <v>19</v>
      </c>
      <c r="D515" s="1" t="s">
        <v>5</v>
      </c>
    </row>
    <row r="516" spans="1:4" ht="13.2" x14ac:dyDescent="0.25">
      <c r="A516" s="1" t="s">
        <v>522</v>
      </c>
      <c r="B516" t="str">
        <f ca="1">IFERROR(__xludf.DUMMYFUNCTION("GOOGLETRANSLATE(B516,""en"",""hi"")"),"भाई कोई मुझ्े बाटा sakta है पृष्ठभूमि संगीत wo कबीर सिंह प्रहार uske भाई ke
बैचलर पार्टी मुझे प्रवेश krta hai टीबी ek डीजे संगीत प्रकार lgaya था मस्तूल था
मैं कहता हूँ यह है कि कैसे शब्द Sunai डे रहा था usme को ऐसा कुछ")</f>
        <v>भाई कोई मुझ्े बाटा sakta है पृष्ठभूमि संगीत wo कबीर सिंह प्रहार uske भाई ke
बैचलर पार्टी मुझे प्रवेश krta hai टीबी ek डीजे संगीत प्रकार lgaya था मस्तूल था
मैं कहता हूँ यह है कि कैसे शब्द Sunai डे रहा था usme को ऐसा कुछ</v>
      </c>
      <c r="C516" s="1" t="s">
        <v>4</v>
      </c>
      <c r="D516" s="1" t="s">
        <v>5</v>
      </c>
    </row>
    <row r="517" spans="1:4" ht="13.2" x14ac:dyDescent="0.25">
      <c r="A517" s="1" t="s">
        <v>523</v>
      </c>
      <c r="B517" t="str">
        <f ca="1">IFERROR(__xludf.DUMMYFUNCTION("GOOGLETRANSLATE(B517,""en"",""hi"")"),"पाक सेना tery Zahn पीआर Sawar से hogye। भूल ja भाई। Yh apki fouj कश्मीर समलैंगिकों की
द्वारा बल्ले horhy। haha")</f>
        <v>पाक सेना tery Zahn पीआर Sawar से hogye। भूल ja भाई। Yh apki fouj कश्मीर समलैंगिकों की
द्वारा बल्ले horhy। haha</v>
      </c>
      <c r="C517" s="1" t="s">
        <v>19</v>
      </c>
      <c r="D517" s="1" t="s">
        <v>5</v>
      </c>
    </row>
    <row r="518" spans="1:4" ht="13.2" x14ac:dyDescent="0.25">
      <c r="A518" s="1" t="s">
        <v>524</v>
      </c>
      <c r="B518" t="str">
        <f ca="1">IFERROR(__xludf.DUMMYFUNCTION("GOOGLETRANSLATE(B518,""en"",""hi"")"),"सौरभ शुक्ल nhi")</f>
        <v>सौरभ शुक्ल nhi</v>
      </c>
      <c r="C518" s="1" t="s">
        <v>4</v>
      </c>
      <c r="D518" s="1" t="s">
        <v>5</v>
      </c>
    </row>
    <row r="519" spans="1:4" ht="13.2" x14ac:dyDescent="0.25">
      <c r="A519" s="1" t="s">
        <v>525</v>
      </c>
      <c r="B519" t="str">
        <f ca="1">IFERROR(__xludf.DUMMYFUNCTION("GOOGLETRANSLATE(B519,""en"",""hi"")"),"क्या भाई आज हाय Saal भर का वीडियो daloge itna kaam ufff😂")</f>
        <v>क्या भाई आज हाय Saal भर का वीडियो daloge itna kaam ufff😂</v>
      </c>
      <c r="C519" s="1" t="s">
        <v>4</v>
      </c>
      <c r="D519" s="1" t="s">
        <v>5</v>
      </c>
    </row>
    <row r="520" spans="1:4" ht="13.2" x14ac:dyDescent="0.25">
      <c r="A520" s="1" t="s">
        <v>526</v>
      </c>
      <c r="B520" t="str">
        <f ca="1">IFERROR(__xludf.DUMMYFUNCTION("GOOGLETRANSLATE(B520,""en"",""hi"")"),"बॉलीवुड की कोई मूवी बताओ जो देखने लायक हो")</f>
        <v>बॉलीवुड की कोई मूवी बताओ जो देखने लायक हो</v>
      </c>
      <c r="C520" s="1" t="s">
        <v>4</v>
      </c>
      <c r="D520" s="1" t="s">
        <v>5</v>
      </c>
    </row>
    <row r="521" spans="1:4" ht="13.2" x14ac:dyDescent="0.25">
      <c r="A521" s="1" t="s">
        <v>527</v>
      </c>
      <c r="B521" t="str">
        <f ca="1">IFERROR(__xludf.DUMMYFUNCTION("GOOGLETRANSLATE(B521,""en"",""hi"")"),"मैं जानता हूँ कि देश के दुश्मन")</f>
        <v>मैं जानता हूँ कि देश के दुश्मन</v>
      </c>
      <c r="C521" s="1" t="s">
        <v>19</v>
      </c>
      <c r="D521" s="1" t="s">
        <v>5</v>
      </c>
    </row>
    <row r="522" spans="1:4" ht="13.2" x14ac:dyDescent="0.25">
      <c r="A522" s="1" t="s">
        <v>528</v>
      </c>
      <c r="B522" t="str">
        <f ca="1">IFERROR(__xludf.DUMMYFUNCTION("GOOGLETRANSLATE(B522,""en"",""hi"")"),"एम लिख कश्मीर deta हुन apni gf आर महिला frnds k कर्ण adhe Bando n तु फिल्म Dekhi
ज ...")</f>
        <v>एम लिख कश्मीर deta हुन apni gf आर महिला frnds k कर्ण adhe Bando n तु फिल्म Dekhi
ज ...</v>
      </c>
      <c r="C522" s="1" t="s">
        <v>4</v>
      </c>
      <c r="D522" s="1" t="s">
        <v>5</v>
      </c>
    </row>
    <row r="523" spans="1:4" ht="13.2" x14ac:dyDescent="0.25">
      <c r="A523" s="1" t="s">
        <v>529</v>
      </c>
      <c r="B523" t="str">
        <f ca="1">IFERROR(__xludf.DUMMYFUNCTION("GOOGLETRANSLATE(B523,""en"",""hi"")"),"@Akanksha गुप्ता कुछ maderchodo ke gaad मुझे khujli होती hai Bhai..aur को देखो
petetion फ़ाइल क्रने वाला पंडित hai.maderchod")</f>
        <v>@Akanksha गुप्ता कुछ maderchodo ke gaad मुझे khujli होती hai Bhai..aur को देखो
petetion फ़ाइल क्रने वाला पंडित hai.maderchod</v>
      </c>
      <c r="C523" s="1" t="s">
        <v>8</v>
      </c>
      <c r="D523" s="1" t="s">
        <v>15</v>
      </c>
    </row>
    <row r="524" spans="1:4" ht="13.2" x14ac:dyDescent="0.25">
      <c r="A524" s="1" t="s">
        <v>530</v>
      </c>
      <c r="B524" t="str">
        <f ca="1">IFERROR(__xludf.DUMMYFUNCTION("GOOGLETRANSLATE(B524,""en"",""hi"")"),"साही खेल gya bncho")</f>
        <v>साही खेल gya bncho</v>
      </c>
      <c r="C524" s="1" t="s">
        <v>8</v>
      </c>
      <c r="D524" s="1" t="s">
        <v>15</v>
      </c>
    </row>
    <row r="525" spans="1:4" ht="13.2" x14ac:dyDescent="0.25">
      <c r="A525" s="1" t="s">
        <v>531</v>
      </c>
      <c r="B525" t="str">
        <f ca="1">IFERROR(__xludf.DUMMYFUNCTION("GOOGLETRANSLATE(B525,""en"",""hi"")"),"जियो भाई, हुन बोलती कतरनें औरत हो कश्मीर! नारीवादी Kam karte hai Faltu!")</f>
        <v>जियो भाई, हुन बोलती कतरनें औरत हो कश्मीर! नारीवादी Kam karte hai Faltu!</v>
      </c>
      <c r="C525" s="1" t="s">
        <v>8</v>
      </c>
      <c r="D525" s="1" t="s">
        <v>5</v>
      </c>
    </row>
    <row r="526" spans="1:4" ht="13.2" x14ac:dyDescent="0.25">
      <c r="A526" s="1" t="s">
        <v>532</v>
      </c>
      <c r="B526" t="str">
        <f ca="1">IFERROR(__xludf.DUMMYFUNCTION("GOOGLETRANSLATE(B526,""en"",""hi"")"),"जाट mota hai jo..bhagwan आईएसआई कश्मीर GHR मीटर Paida kre..isko भी bnade")</f>
        <v>जाट mota hai jo..bhagwan आईएसआई कश्मीर GHR मीटर Paida kre..isko भी bnade</v>
      </c>
      <c r="C526" s="1" t="s">
        <v>8</v>
      </c>
      <c r="D526" s="1" t="s">
        <v>5</v>
      </c>
    </row>
    <row r="527" spans="1:4" ht="13.2" x14ac:dyDescent="0.25">
      <c r="A527" s="1" t="s">
        <v>533</v>
      </c>
      <c r="B527" t="str">
        <f ca="1">IFERROR(__xludf.DUMMYFUNCTION("GOOGLETRANSLATE(B527,""en"",""hi"")"),"जो aatanwadi ke liye सहानुभूति डी उदार नही हो sakta na हाय होता है .ye wo
तुमने apne dimaag mein बैठा लिया hai ki उदारवादी aisa hi karte hain .kis
उदार की बात कर राहा hai नाम यह।")</f>
        <v>जो aatanwadi ke liye सहानुभूति डी उदार नही हो sakta na हाय होता है .ye wo
तुमने apne dimaag mein बैठा लिया hai ki उदारवादी aisa hi karte hain .kis
उदार की बात कर राहा hai नाम यह।</v>
      </c>
      <c r="C527" s="1" t="s">
        <v>8</v>
      </c>
      <c r="D527" s="1" t="s">
        <v>5</v>
      </c>
    </row>
    <row r="528" spans="1:4" ht="13.2" x14ac:dyDescent="0.25">
      <c r="A528" s="1" t="s">
        <v>534</v>
      </c>
      <c r="B528" t="str">
        <f ca="1">IFERROR(__xludf.DUMMYFUNCTION("GOOGLETRANSLATE(B528,""en"",""hi"")"),"चुदाई एक आम बात है")</f>
        <v>चुदाई एक आम बात है</v>
      </c>
      <c r="C528" s="1" t="s">
        <v>8</v>
      </c>
      <c r="D528" s="1" t="s">
        <v>15</v>
      </c>
    </row>
    <row r="529" spans="1:4" ht="13.2" x14ac:dyDescent="0.25">
      <c r="A529" s="1" t="s">
        <v>535</v>
      </c>
      <c r="B529" t="str">
        <f ca="1">IFERROR(__xludf.DUMMYFUNCTION("GOOGLETRANSLATE(B529,""en"",""hi"")"),"भाजपा hai hai")</f>
        <v>भाजपा hai hai</v>
      </c>
      <c r="C529" s="1" t="s">
        <v>4</v>
      </c>
      <c r="D529" s="1" t="s">
        <v>5</v>
      </c>
    </row>
    <row r="530" spans="1:4" ht="13.2" x14ac:dyDescent="0.25">
      <c r="A530" s="1" t="s">
        <v>536</v>
      </c>
      <c r="B530" t="str">
        <f ca="1">IFERROR(__xludf.DUMMYFUNCTION("GOOGLETRANSLATE(B530,""en"",""hi"")"),"क्या हुआ धैर्य khatam timeliners! ऐसे ही वीडियो के लिए आगे नही बुरा राहा चैनल
banoge क्या! घंटा यूट्यूब चैनल का यही hai..aaage badne ke झूठ bs ऐसे वयस्क
विषयों यू पर uthao! शर्म की बात है")</f>
        <v>क्या हुआ धैर्य khatam timeliners! ऐसे ही वीडियो के लिए आगे नही बुरा राहा चैनल
banoge क्या! घंटा यूट्यूब चैनल का यही hai..aaage badne ke झूठ bs ऐसे वयस्क
विषयों यू पर uthao! शर्म की बात है</v>
      </c>
      <c r="C530" s="1" t="s">
        <v>8</v>
      </c>
      <c r="D530" s="1" t="s">
        <v>5</v>
      </c>
    </row>
    <row r="531" spans="1:4" ht="13.2" x14ac:dyDescent="0.25">
      <c r="A531" s="1" t="s">
        <v>537</v>
      </c>
      <c r="B531" t="str">
        <f ca="1">IFERROR(__xludf.DUMMYFUNCTION("GOOGLETRANSLATE(B531,""en"",""hi"")"),"भाई हिन्दी में टाईप करने मे टाईम ज्यादा लगता है। बस और कुछ नही।")</f>
        <v>भाई हिन्दी में टाईप करने मे टाईम ज्यादा लगता है। बस और कुछ नही।</v>
      </c>
      <c r="C531" s="1" t="s">
        <v>4</v>
      </c>
      <c r="D531" s="1" t="s">
        <v>5</v>
      </c>
    </row>
    <row r="532" spans="1:4" ht="13.2" x14ac:dyDescent="0.25">
      <c r="A532" s="1" t="s">
        <v>538</v>
      </c>
      <c r="B532" t="str">
        <f ca="1">IFERROR(__xludf.DUMMYFUNCTION("GOOGLETRANSLATE(B532,""en"",""hi"")"),"साही Kaha भाई Veere कर शादी Ko बड़ा समर्थन किआ था अब वाही शाहिद कार
राहा hai ab जल राही hai करने के लिए")</f>
        <v>साही Kaha भाई Veere कर शादी Ko बड़ा समर्थन किआ था अब वाही शाहिद कार
राहा hai ab जल राही hai करने के लिए</v>
      </c>
      <c r="C532" s="1" t="s">
        <v>19</v>
      </c>
      <c r="D532" s="1" t="s">
        <v>5</v>
      </c>
    </row>
    <row r="533" spans="1:4" ht="13.2" x14ac:dyDescent="0.25">
      <c r="A533" s="1" t="s">
        <v>539</v>
      </c>
      <c r="B533" t="str">
        <f ca="1">IFERROR(__xludf.DUMMYFUNCTION("GOOGLETRANSLATE(B533,""en"",""hi"")"),"भाई फिल्म kaa नाम कबीर गाओ कश्मीर jagah विशेष लोगो कश्मीर नाम पीई तु के लिए होता है
kuchhh नही Bolte bilkul भी nahi Bolte ... muh मुझे दही jaam jata")</f>
        <v>भाई फिल्म kaa नाम कबीर गाओ कश्मीर jagah विशेष लोगो कश्मीर नाम पीई तु के लिए होता है
kuchhh नही Bolte bilkul भी nahi Bolte ... muh मुझे दही jaam jata</v>
      </c>
      <c r="C533" s="1" t="s">
        <v>19</v>
      </c>
      <c r="D533" s="1" t="s">
        <v>5</v>
      </c>
    </row>
    <row r="534" spans="1:4" ht="13.2" x14ac:dyDescent="0.25">
      <c r="A534" s="1" t="s">
        <v>540</v>
      </c>
      <c r="B534" t="str">
        <f ca="1">IFERROR(__xludf.DUMMYFUNCTION("GOOGLETRANSLATE(B534,""en"",""hi"")"),"भाई lakhshy चौधरी मुझे uski बराबर ली वह
इक बार देखो VO वीडियो")</f>
        <v>भाई lakhshy चौधरी मुझे uski बराबर ली वह
इक बार देखो VO वीडियो</v>
      </c>
      <c r="C534" s="1" t="s">
        <v>4</v>
      </c>
      <c r="D534" s="1" t="s">
        <v>15</v>
      </c>
    </row>
    <row r="535" spans="1:4" ht="13.2" x14ac:dyDescent="0.25">
      <c r="A535" s="1" t="s">
        <v>541</v>
      </c>
      <c r="B535" t="str">
        <f ca="1">IFERROR(__xludf.DUMMYFUNCTION("GOOGLETRANSLATE(B535,""en"",""hi"")"),"तू करने के लिए चटाई पर देख, hame को ऐसे ही वीडियो हाई dekhne, जारी रखें प्रतीक भाई")</f>
        <v>तू करने के लिए चटाई पर देख, hame को ऐसे ही वीडियो हाई dekhne, जारी रखें प्रतीक भाई</v>
      </c>
      <c r="C535" s="1" t="s">
        <v>4</v>
      </c>
      <c r="D535" s="1" t="s">
        <v>5</v>
      </c>
    </row>
    <row r="536" spans="1:4" ht="13.2" x14ac:dyDescent="0.25">
      <c r="A536" s="1" t="s">
        <v>542</v>
      </c>
      <c r="B536" t="str">
        <f ca="1">IFERROR(__xludf.DUMMYFUNCTION("GOOGLETRANSLATE(B536,""en"",""hi"")"),"जोकर करो plz")</f>
        <v>जोकर करो plz</v>
      </c>
      <c r="C536" s="1" t="s">
        <v>4</v>
      </c>
      <c r="D536" s="1" t="s">
        <v>5</v>
      </c>
    </row>
    <row r="537" spans="1:4" ht="13.2" x14ac:dyDescent="0.25">
      <c r="A537" s="1" t="s">
        <v>543</v>
      </c>
      <c r="B537" t="str">
        <f ca="1">IFERROR(__xludf.DUMMYFUNCTION("GOOGLETRANSLATE(B537,""en"",""hi"")"),"कॉन Kon नकली librals madarchod aur bhadwe वेश्या नारीवादियों नापसंद किये hai तु
वीडियो?")</f>
        <v>कॉन Kon नकली librals madarchod aur bhadwe वेश्या नारीवादियों नापसंद किये hai तु
वीडियो?</v>
      </c>
      <c r="C537" s="1" t="s">
        <v>8</v>
      </c>
      <c r="D537" s="1" t="s">
        <v>15</v>
      </c>
    </row>
    <row r="538" spans="1:4" ht="13.2" x14ac:dyDescent="0.25">
      <c r="A538" s="1" t="s">
        <v>544</v>
      </c>
      <c r="B538" t="str">
        <f ca="1">IFERROR(__xludf.DUMMYFUNCTION("GOOGLETRANSLATE(B538,""en"",""hi"")"),"तू banchood hai Kon .... फिल्म समीक्षा कर nanchood itna समय नही hai")</f>
        <v>तू banchood hai Kon .... फिल्म समीक्षा कर nanchood itna समय नही hai</v>
      </c>
      <c r="C538" s="1" t="s">
        <v>8</v>
      </c>
      <c r="D538" s="1" t="s">
        <v>15</v>
      </c>
    </row>
    <row r="539" spans="1:4" ht="13.2" x14ac:dyDescent="0.25">
      <c r="A539" s="1" t="s">
        <v>545</v>
      </c>
      <c r="B539" t="str">
        <f ca="1">IFERROR(__xludf.DUMMYFUNCTION("GOOGLETRANSLATE(B539,""en"",""hi"")"),"जय श्री राम")</f>
        <v>जय श्री राम</v>
      </c>
      <c r="C539" s="1" t="s">
        <v>4</v>
      </c>
      <c r="D539" s="1" t="s">
        <v>5</v>
      </c>
    </row>
    <row r="540" spans="1:4" ht="13.2" x14ac:dyDescent="0.25">
      <c r="A540" s="1" t="s">
        <v>546</v>
      </c>
      <c r="B540" t="str">
        <f ca="1">IFERROR(__xludf.DUMMYFUNCTION("GOOGLETRANSLATE(B540,""en"",""hi"")"),"ठिक हि तो कहा है, नहीं ते सेना ही सेना गा * मार लेगी")</f>
        <v>ठिक हि तो कहा है, नहीं ते सेना ही सेना गा * मार लेगी</v>
      </c>
      <c r="C540" s="1" t="s">
        <v>19</v>
      </c>
      <c r="D540" s="1" t="s">
        <v>5</v>
      </c>
    </row>
    <row r="541" spans="1:4" ht="13.2" x14ac:dyDescent="0.25">
      <c r="A541" s="1" t="s">
        <v>547</v>
      </c>
      <c r="B541" t="str">
        <f ca="1">IFERROR(__xludf.DUMMYFUNCTION("GOOGLETRANSLATE(B541,""en"",""hi"")"),"Hajajaja hajajajaja क्या baket टिप्पणी ज तेरा भाई")</f>
        <v>Hajajaja hajajajaja क्या baket टिप्पणी ज तेरा भाई</v>
      </c>
      <c r="C541" s="1" t="s">
        <v>19</v>
      </c>
      <c r="D541" s="1" t="s">
        <v>5</v>
      </c>
    </row>
    <row r="542" spans="1:4" ht="13.2" x14ac:dyDescent="0.25">
      <c r="A542" s="1" t="s">
        <v>548</v>
      </c>
      <c r="B542" t="str">
        <f ca="1">IFERROR(__xludf.DUMMYFUNCTION("GOOGLETRANSLATE(B542,""en"",""hi"")"),"Kutton की tarah प्यार matlab?")</f>
        <v>Kutton की tarah प्यार matlab?</v>
      </c>
      <c r="C542" s="1" t="s">
        <v>4</v>
      </c>
      <c r="D542" s="1" t="s">
        <v>5</v>
      </c>
    </row>
    <row r="543" spans="1:4" ht="13.2" x14ac:dyDescent="0.25">
      <c r="A543" s="1" t="s">
        <v>549</v>
      </c>
      <c r="B543" t="str">
        <f ca="1">IFERROR(__xludf.DUMMYFUNCTION("GOOGLETRANSLATE(B543,""en"",""hi"")"),"सौरव जी आप मुझे bahut psnd हो ..aap jo kahte ho ओ psnd ज ..or मुख्य apne
frnd ko v बोलता हू ओ apko Sune ... एमजीआर मुख्य netanagri कश्मीर करण मैने तु चोद दिया
ज ..bcz rajdip जो बल्ले krta ज ... एसएएफ एसएएफ dikhta h..1 पक्ष कश्मीर मुझे हाय बल्ले नंगा
krta "&amp;"ज ... usne ek बार वी anudti रॉय को बुरा नी Kaha ???")</f>
        <v>सौरव जी आप मुझे bahut psnd हो ..aap jo kahte ho ओ psnd ज ..or मुख्य apne
frnd ko v बोलता हू ओ apko Sune ... एमजीआर मुख्य netanagri कश्मीर करण मैने तु चोद दिया
ज ..bcz rajdip जो बल्ले krta ज ... एसएएफ एसएएफ dikhta h..1 पक्ष कश्मीर मुझे हाय बल्ले नंगा
krta ज ... usne ek बार वी anudti रॉय को बुरा नी Kaha ???</v>
      </c>
      <c r="C543" s="1" t="s">
        <v>4</v>
      </c>
      <c r="D543" s="1" t="s">
        <v>5</v>
      </c>
    </row>
    <row r="544" spans="1:4" ht="13.2" x14ac:dyDescent="0.25">
      <c r="A544" s="1" t="s">
        <v>550</v>
      </c>
      <c r="B544" t="str">
        <f ca="1">IFERROR(__xludf.DUMMYFUNCTION("GOOGLETRANSLATE(B544,""en"",""hi"")"),"अक्षय खन्ना dabardust अभिनेता hai")</f>
        <v>अक्षय खन्ना dabardust अभिनेता hai</v>
      </c>
      <c r="C544" s="1" t="s">
        <v>4</v>
      </c>
      <c r="D544" s="1" t="s">
        <v>5</v>
      </c>
    </row>
    <row r="545" spans="1:4" ht="13.2" x14ac:dyDescent="0.25">
      <c r="A545" s="1" t="s">
        <v>551</v>
      </c>
      <c r="B545" t="str">
        <f ca="1">IFERROR(__xludf.DUMMYFUNCTION("GOOGLETRANSLATE(B545,""en"",""hi"")"),"Swethabh भाई bahot Badiya समीक्षा था")</f>
        <v>Swethabh भाई bahot Badiya समीक्षा था</v>
      </c>
      <c r="C545" s="1" t="s">
        <v>4</v>
      </c>
      <c r="D545" s="1" t="s">
        <v>5</v>
      </c>
    </row>
    <row r="546" spans="1:4" ht="13.2" x14ac:dyDescent="0.25">
      <c r="A546" s="1" t="s">
        <v>552</v>
      </c>
      <c r="B546" t="str">
        <f ca="1">IFERROR(__xludf.DUMMYFUNCTION("GOOGLETRANSLATE(B546,""en"",""hi"")"),"मैं और mjhe afsoo horha hai शादी kappor Jese अभिनेता जनसंपर्क Jisne itna गंडा भूमिका
किया hai")</f>
        <v>मैं और mjhe afsoo horha hai शादी kappor Jese अभिनेता जनसंपर्क Jisne itna गंडा भूमिका
किया hai</v>
      </c>
      <c r="C546" s="1" t="s">
        <v>19</v>
      </c>
      <c r="D546" s="1" t="s">
        <v>5</v>
      </c>
    </row>
    <row r="547" spans="1:4" ht="13.2" x14ac:dyDescent="0.25">
      <c r="A547" s="1" t="s">
        <v>553</v>
      </c>
      <c r="B547" t="str">
        <f ca="1">IFERROR(__xludf.DUMMYFUNCTION("GOOGLETRANSLATE(B547,""en"",""hi"")"),"जियो ....... 😎😎😎😎")</f>
        <v>जियो ....... 😎😎😎😎</v>
      </c>
      <c r="C547" s="1" t="s">
        <v>4</v>
      </c>
      <c r="D547" s="1" t="s">
        <v>5</v>
      </c>
    </row>
    <row r="548" spans="1:4" ht="13.2" x14ac:dyDescent="0.25">
      <c r="A548" s="1" t="s">
        <v>554</v>
      </c>
      <c r="B548" t="str">
        <f ca="1">IFERROR(__xludf.DUMMYFUNCTION("GOOGLETRANSLATE(B548,""en"",""hi"")"),"भाई एप्लिकेशन YouTuber ke allava एप्लिकेशन क्या kaam करते है?")</f>
        <v>भाई एप्लिकेशन YouTuber ke allava एप्लिकेशन क्या kaam करते है?</v>
      </c>
      <c r="C548" s="1" t="s">
        <v>4</v>
      </c>
      <c r="D548" s="1" t="s">
        <v>5</v>
      </c>
    </row>
    <row r="549" spans="1:4" ht="13.2" x14ac:dyDescent="0.25">
      <c r="A549" s="1" t="s">
        <v>555</v>
      </c>
      <c r="B549" t="str">
        <f ca="1">IFERROR(__xludf.DUMMYFUNCTION("GOOGLETRANSLATE(B549,""en"",""hi"")"),"हे: 04 आज हम बात karne घाव का निशान ज शाहिद खान फिल्म ke मुझे नंगा ..
शाहिद खान।? नई कबीर खान? नई कबीर सिंह, शाहिद कपूर क्या बोल राहा हुन
मुख्य।! 😂😅")</f>
        <v>हे: 04 आज हम बात karne घाव का निशान ज शाहिद खान फिल्म ke मुझे नंगा ..
शाहिद खान।? नई कबीर खान? नई कबीर सिंह, शाहिद कपूर क्या बोल राहा हुन
मुख्य।! 😂😅</v>
      </c>
      <c r="C549" s="1" t="s">
        <v>4</v>
      </c>
      <c r="D549" s="1" t="s">
        <v>5</v>
      </c>
    </row>
    <row r="550" spans="1:4" ht="13.2" x14ac:dyDescent="0.25">
      <c r="A550" s="1" t="s">
        <v>556</v>
      </c>
      <c r="B550" t="str">
        <f ca="1">IFERROR(__xludf.DUMMYFUNCTION("GOOGLETRANSLATE(B550,""en"",""hi"")"),"ये ज YRR bghwan को")</f>
        <v>ये ज YRR bghwan को</v>
      </c>
      <c r="C550" s="1" t="s">
        <v>4</v>
      </c>
      <c r="D550" s="1" t="s">
        <v>5</v>
      </c>
    </row>
    <row r="551" spans="1:4" ht="13.2" x14ac:dyDescent="0.25">
      <c r="A551" s="1" t="s">
        <v>557</v>
      </c>
      <c r="B551" t="str">
        <f ca="1">IFERROR(__xludf.DUMMYFUNCTION("GOOGLETRANSLATE(B551,""en"",""hi"")"),"सर apka समीक्षा sunke bohot Accha लगा ...")</f>
        <v>सर apka समीक्षा sunke bohot Accha लगा ...</v>
      </c>
      <c r="C551" s="1" t="s">
        <v>4</v>
      </c>
      <c r="D551" s="1" t="s">
        <v>5</v>
      </c>
    </row>
    <row r="552" spans="1:4" ht="13.2" x14ac:dyDescent="0.25">
      <c r="A552" s="1" t="s">
        <v>558</v>
      </c>
      <c r="B552" t="str">
        <f ca="1">IFERROR(__xludf.DUMMYFUNCTION("GOOGLETRANSLATE(B552,""en"",""hi"")"),"नानी के
गिरोह नेता karro bhai.please")</f>
        <v>नानी के
गिरोह नेता karro bhai.please</v>
      </c>
      <c r="C552" s="1" t="s">
        <v>4</v>
      </c>
      <c r="D552" s="1" t="s">
        <v>5</v>
      </c>
    </row>
    <row r="553" spans="1:4" ht="13.2" x14ac:dyDescent="0.25">
      <c r="A553" s="1" t="s">
        <v>559</v>
      </c>
      <c r="B553" t="str">
        <f ca="1">IFERROR(__xludf.DUMMYFUNCTION("GOOGLETRANSLATE(B553,""en"",""hi"")"),"सर plzz टाइटैनिक का फिल्म समीक्षा kijie अनुरोध ज plzz")</f>
        <v>सर plzz टाइटैनिक का फिल्म समीक्षा kijie अनुरोध ज plzz</v>
      </c>
      <c r="C553" s="1" t="s">
        <v>4</v>
      </c>
      <c r="D553" s="1" t="s">
        <v>5</v>
      </c>
    </row>
    <row r="554" spans="1:4" ht="13.2" x14ac:dyDescent="0.25">
      <c r="A554" s="1" t="s">
        <v>560</v>
      </c>
      <c r="B554" t="str">
        <f ca="1">IFERROR(__xludf.DUMMYFUNCTION("GOOGLETRANSLATE(B554,""en"",""hi"")"),"अरुंधति रॉय bilkul साही ज
उनका matlab hai ... एनआरसी एनपीआर का बहिष्कार कर्ण")</f>
        <v>अरुंधति रॉय bilkul साही ज
उनका matlab hai ... एनआरसी एनपीआर का बहिष्कार कर्ण</v>
      </c>
      <c r="C554" s="1" t="s">
        <v>4</v>
      </c>
      <c r="D554" s="1" t="s">
        <v>5</v>
      </c>
    </row>
    <row r="555" spans="1:4" ht="13.2" x14ac:dyDescent="0.25">
      <c r="A555" s="1" t="s">
        <v>561</v>
      </c>
      <c r="B555" t="str">
        <f ca="1">IFERROR(__xludf.DUMMYFUNCTION("GOOGLETRANSLATE(B555,""en"",""hi"")"),"319dislikes .. कौन है ये लॉग ...")</f>
        <v>319dislikes .. कौन है ये लॉग ...</v>
      </c>
      <c r="C555" s="1" t="s">
        <v>4</v>
      </c>
      <c r="D555" s="1" t="s">
        <v>5</v>
      </c>
    </row>
    <row r="556" spans="1:4" ht="13.2" x14ac:dyDescent="0.25">
      <c r="A556" s="1" t="s">
        <v>562</v>
      </c>
      <c r="B556" t="str">
        <f ca="1">IFERROR(__xludf.DUMMYFUNCTION("GOOGLETRANSLATE(B556,""en"",""hi"")"),"Harishsinh सोढा तू भी gand से निकला का lawde")</f>
        <v>Harishsinh सोढा तू भी gand से निकला का lawde</v>
      </c>
      <c r="C556" s="1" t="s">
        <v>8</v>
      </c>
      <c r="D556" s="1" t="s">
        <v>15</v>
      </c>
    </row>
    <row r="557" spans="1:4" ht="13.2" x14ac:dyDescent="0.25">
      <c r="A557" s="1" t="s">
        <v>563</v>
      </c>
      <c r="B557" t="str">
        <f ca="1">IFERROR(__xludf.DUMMYFUNCTION("GOOGLETRANSLATE(B557,""en"",""hi"")"),"शटर द्वीप भी पर देख लेना भाई")</f>
        <v>शटर द्वीप भी पर देख लेना भाई</v>
      </c>
      <c r="C557" s="1" t="s">
        <v>4</v>
      </c>
      <c r="D557" s="1" t="s">
        <v>5</v>
      </c>
    </row>
    <row r="558" spans="1:4" ht="13.2" x14ac:dyDescent="0.25">
      <c r="A558" s="1" t="s">
        <v>564</v>
      </c>
      <c r="B558" t="str">
        <f ca="1">IFERROR(__xludf.DUMMYFUNCTION("GOOGLETRANSLATE(B558,""en"",""hi"")"),"Aap लिख ek फिल्म भाई करना")</f>
        <v>Aap लिख ek फिल्म भाई करना</v>
      </c>
      <c r="C558" s="1" t="s">
        <v>4</v>
      </c>
      <c r="D558" s="1" t="s">
        <v>5</v>
      </c>
    </row>
    <row r="559" spans="1:4" ht="13.2" x14ac:dyDescent="0.25">
      <c r="A559" s="1" t="s">
        <v>565</v>
      </c>
      <c r="B559" t="str">
        <f ca="1">IFERROR(__xludf.DUMMYFUNCTION("GOOGLETRANSLATE(B559,""en"",""hi"")"),"मेडम जी लड़की आज कल ब्लैकमेल करती
अपने घर पर बिता गा तब पता चला
हर औरत अगर सेफ्टी ना हो ती तो
ना किसी मां और बहन न भाभी भतीजी बहु
लगता है कि ये बिना पिता और भाई नही है")</f>
        <v>मेडम जी लड़की आज कल ब्लैकमेल करती
अपने घर पर बिता गा तब पता चला
हर औरत अगर सेफ्टी ना हो ती तो
ना किसी मां और बहन न भाभी भतीजी बहु
लगता है कि ये बिना पिता और भाई नही है</v>
      </c>
      <c r="C559" s="1" t="s">
        <v>19</v>
      </c>
      <c r="D559" s="1" t="s">
        <v>5</v>
      </c>
    </row>
    <row r="560" spans="1:4" ht="13.2" x14ac:dyDescent="0.25">
      <c r="A560" s="1" t="s">
        <v>566</v>
      </c>
      <c r="B560" t="str">
        <f ca="1">IFERROR(__xludf.DUMMYFUNCTION("GOOGLETRANSLATE(B560,""en"",""hi"")"),"यह कहते हुए मैं सोच रहा हूँ Bakchodi बैंड कर bhosdi कश्मीर समीक्षा डे Jaldi से .....")</f>
        <v>यह कहते हुए मैं सोच रहा हूँ Bakchodi बैंड कर bhosdi कश्मीर समीक्षा डे Jaldi से .....</v>
      </c>
      <c r="C560" s="1" t="s">
        <v>8</v>
      </c>
      <c r="D560" s="1" t="s">
        <v>15</v>
      </c>
    </row>
    <row r="561" spans="1:4" ht="13.2" x14ac:dyDescent="0.25">
      <c r="A561" s="1" t="s">
        <v>567</v>
      </c>
      <c r="B561" t="str">
        <f ca="1">IFERROR(__xludf.DUMMYFUNCTION("GOOGLETRANSLATE(B561,""en"",""hi"")"),"सिनेमा ek संख्या")</f>
        <v>सिनेमा ek संख्या</v>
      </c>
      <c r="C561" s="1" t="s">
        <v>4</v>
      </c>
      <c r="D561" s="1" t="s">
        <v>5</v>
      </c>
    </row>
    <row r="562" spans="1:4" ht="13.2" x14ac:dyDescent="0.25">
      <c r="A562" s="1" t="s">
        <v>568</v>
      </c>
      <c r="B562" t="str">
        <f ca="1">IFERROR(__xludf.DUMMYFUNCTION("GOOGLETRANSLATE(B562,""en"",""hi"")"),"यार पंजाबी ch ve banaea Kro वीडियो")</f>
        <v>यार पंजाबी ch ve banaea Kro वीडियो</v>
      </c>
      <c r="C562" s="1" t="s">
        <v>4</v>
      </c>
      <c r="D562" s="1" t="s">
        <v>5</v>
      </c>
    </row>
    <row r="563" spans="1:4" ht="13.2" x14ac:dyDescent="0.25">
      <c r="A563" s="1" t="s">
        <v>569</v>
      </c>
      <c r="B563" t="str">
        <f ca="1">IFERROR(__xludf.DUMMYFUNCTION("GOOGLETRANSLATE(B563,""en"",""hi"")"),"Jald हाय मुख्य ISPE वीडियो banunga थोड़ा Kam बाकी ज")</f>
        <v>Jald हाय मुख्य ISPE वीडियो banunga थोड़ा Kam बाकी ज</v>
      </c>
      <c r="C563" s="1" t="s">
        <v>4</v>
      </c>
      <c r="D563" s="1" t="s">
        <v>5</v>
      </c>
    </row>
    <row r="564" spans="1:4" ht="13.2" x14ac:dyDescent="0.25">
      <c r="A564" s="1" t="s">
        <v>570</v>
      </c>
      <c r="B564" t="str">
        <f ca="1">IFERROR(__xludf.DUMMYFUNCTION("GOOGLETRANSLATE(B564,""en"",""hi"")"),"अच्छी समीक्षा लेकिन vedio के.जे. lenth किमी रक्खा Kro यार क्ष केजे 16 17 मिनट का समय पर देख kr
दिल nhi होता vedio जनसंपर्क क्लिक क्रने KQ")</f>
        <v>अच्छी समीक्षा लेकिन vedio के.जे. lenth किमी रक्खा Kro यार क्ष केजे 16 17 मिनट का समय पर देख kr
दिल nhi होता vedio जनसंपर्क क्लिक क्रने KQ</v>
      </c>
      <c r="C564" s="1" t="s">
        <v>4</v>
      </c>
      <c r="D564" s="1" t="s">
        <v>5</v>
      </c>
    </row>
    <row r="565" spans="1:4" ht="13.2" x14ac:dyDescent="0.25">
      <c r="A565" s="1" t="s">
        <v>571</v>
      </c>
      <c r="B565" t="str">
        <f ca="1">IFERROR(__xludf.DUMMYFUNCTION("GOOGLETRANSLATE(B565,""en"",""hi"")"),"ये लोग इन कांग्रेस ke chamche hai
सरकार कुछ तो भी करे uska birodh
कर्ण हाय hai।")</f>
        <v>ये लोग इन कांग्रेस ke chamche hai
सरकार कुछ तो भी करे uska birodh
कर्ण हाय hai।</v>
      </c>
      <c r="C565" s="1" t="s">
        <v>19</v>
      </c>
      <c r="D565" s="1" t="s">
        <v>5</v>
      </c>
    </row>
    <row r="566" spans="1:4" ht="13.2" x14ac:dyDescent="0.25">
      <c r="A566" s="1" t="s">
        <v>572</v>
      </c>
      <c r="B566" t="str">
        <f ca="1">IFERROR(__xludf.DUMMYFUNCTION("GOOGLETRANSLATE(B566,""en"",""hi"")"),"राजदीप chutiya hai साला")</f>
        <v>राजदीप chutiya hai साला</v>
      </c>
      <c r="C566" s="1" t="s">
        <v>8</v>
      </c>
      <c r="D566" s="1" t="s">
        <v>15</v>
      </c>
    </row>
    <row r="567" spans="1:4" ht="13.2" x14ac:dyDescent="0.25">
      <c r="A567" s="1" t="s">
        <v>573</v>
      </c>
      <c r="B567" t="str">
        <f ca="1">IFERROR(__xludf.DUMMYFUNCTION("GOOGLETRANSLATE(B567,""en"",""hi"")"),"हे स्त्री दोस्ती करोगी 🤣🤣🤣🤣🤣🤣🤣🤣🤣🤣🤣🤣 osm")</f>
        <v>हे स्त्री दोस्ती करोगी 🤣🤣🤣🤣🤣🤣🤣🤣🤣🤣🤣🤣 osm</v>
      </c>
      <c r="C567" s="1" t="s">
        <v>4</v>
      </c>
      <c r="D567" s="1" t="s">
        <v>5</v>
      </c>
    </row>
    <row r="568" spans="1:4" ht="13.2" x14ac:dyDescent="0.25">
      <c r="A568" s="1" t="s">
        <v>574</v>
      </c>
      <c r="B568" t="str">
        <f ca="1">IFERROR(__xludf.DUMMYFUNCTION("GOOGLETRANSLATE(B568,""en"",""hi"")"),"साही भाई")</f>
        <v>साही भाई</v>
      </c>
      <c r="C568" s="1" t="s">
        <v>4</v>
      </c>
      <c r="D568" s="1" t="s">
        <v>5</v>
      </c>
    </row>
    <row r="569" spans="1:4" ht="13.2" x14ac:dyDescent="0.25">
      <c r="A569" s="1" t="s">
        <v>575</v>
      </c>
      <c r="B569" t="str">
        <f ca="1">IFERROR(__xludf.DUMMYFUNCTION("GOOGLETRANSLATE(B569,""en"",""hi"")"),"Kaha")</f>
        <v>Kaha</v>
      </c>
      <c r="C569" s="1" t="s">
        <v>4</v>
      </c>
      <c r="D569" s="1" t="s">
        <v>5</v>
      </c>
    </row>
    <row r="570" spans="1:4" ht="13.2" x14ac:dyDescent="0.25">
      <c r="A570" s="1" t="s">
        <v>576</v>
      </c>
      <c r="B570" t="str">
        <f ca="1">IFERROR(__xludf.DUMMYFUNCTION("GOOGLETRANSLATE(B570,""en"",""hi"")"),"Jurur dekenge भाई")</f>
        <v>Jurur dekenge भाई</v>
      </c>
      <c r="C570" s="1" t="s">
        <v>4</v>
      </c>
      <c r="D570" s="1" t="s">
        <v>5</v>
      </c>
    </row>
    <row r="571" spans="1:4" ht="13.2" x14ac:dyDescent="0.25">
      <c r="A571" s="1" t="s">
        <v>577</v>
      </c>
      <c r="B571" t="str">
        <f ca="1">IFERROR(__xludf.DUMMYFUNCTION("GOOGLETRANSLATE(B571,""en"",""hi"")"),"साही hai mainey अंग्रेजी Kafi zyada ae फिल्म बात लेकिन इसकी फिल्म बहुत अच्छी है और
इस तरह के एक सामग्री आधारित फिल्मों की जरूरत है और मुझे आशा है अंत मुख्य failsa साही अता
सबसे अच्छा ae lekin")</f>
        <v>साही hai mainey अंग्रेजी Kafi zyada ae फिल्म बात लेकिन इसकी फिल्म बहुत अच्छी है और
इस तरह के एक सामग्री आधारित फिल्मों की जरूरत है और मुझे आशा है अंत मुख्य failsa साही अता
सबसे अच्छा ae lekin</v>
      </c>
      <c r="C571" s="1" t="s">
        <v>4</v>
      </c>
      <c r="D571" s="1" t="s">
        <v>5</v>
      </c>
    </row>
    <row r="572" spans="1:4" ht="13.2" x14ac:dyDescent="0.25">
      <c r="A572" s="1" t="s">
        <v>578</v>
      </c>
      <c r="B572" t="str">
        <f ca="1">IFERROR(__xludf.DUMMYFUNCTION("GOOGLETRANSLATE(B572,""en"",""hi"")"),"Bhagva aur नारंगी मुझे bohut फार्क hai 🤭 ,,,, jor jabarjasti का भाजपा लिंक, जिस
विषय मुझे बल्ले हो RHA hai Kro wo")</f>
        <v>Bhagva aur नारंगी मुझे bohut फार्क hai 🤭 ,,,, jor jabarjasti का भाजपा लिंक, जिस
विषय मुझे बल्ले हो RHA hai Kro wo</v>
      </c>
      <c r="C572" s="1" t="s">
        <v>19</v>
      </c>
      <c r="D572" s="1" t="s">
        <v>5</v>
      </c>
    </row>
    <row r="573" spans="1:4" ht="13.2" x14ac:dyDescent="0.25">
      <c r="A573" s="1" t="s">
        <v>579</v>
      </c>
      <c r="B573" t="str">
        <f ca="1">IFERROR(__xludf.DUMMYFUNCTION("GOOGLETRANSLATE(B573,""en"",""hi"")"),"@Heart हैकर aur भी bahut कुछ hai ...........")</f>
        <v>@Heart हैकर aur भी bahut कुछ hai ...........</v>
      </c>
      <c r="C573" s="1" t="s">
        <v>4</v>
      </c>
      <c r="D573" s="1" t="s">
        <v>5</v>
      </c>
    </row>
    <row r="574" spans="1:4" ht="13.2" x14ac:dyDescent="0.25">
      <c r="A574" s="1" t="s">
        <v>580</v>
      </c>
      <c r="B574" t="str">
        <f ca="1">IFERROR(__xludf.DUMMYFUNCTION("GOOGLETRANSLATE(B574,""en"",""hi"")"),"हर वीडियो मुझे हर वीडियो librals मुझे tont अबे यार सूअर kr diye हो ekdam से हर
वीडियो मुझे समीक्षा स्वच्छ aur शुद्ध करना")</f>
        <v>हर वीडियो मुझे हर वीडियो librals मुझे tont अबे यार सूअर kr diye हो ekdam से हर
वीडियो मुझे समीक्षा स्वच्छ aur शुद्ध करना</v>
      </c>
      <c r="C574" s="1" t="s">
        <v>19</v>
      </c>
      <c r="D574" s="1" t="s">
        <v>5</v>
      </c>
    </row>
    <row r="575" spans="1:4" ht="13.2" x14ac:dyDescent="0.25">
      <c r="A575" s="1" t="s">
        <v>581</v>
      </c>
      <c r="B575" t="str">
        <f ca="1">IFERROR(__xludf.DUMMYFUNCTION("GOOGLETRANSLATE(B575,""en"",""hi"")"),"रॉबिन साही तु पश्चिम mein chalega")</f>
        <v>रॉबिन साही तु पश्चिम mein chalega</v>
      </c>
      <c r="C575" s="1" t="s">
        <v>19</v>
      </c>
      <c r="D575" s="1" t="s">
        <v>5</v>
      </c>
    </row>
    <row r="576" spans="1:4" ht="13.2" x14ac:dyDescent="0.25">
      <c r="A576" s="1" t="s">
        <v>582</v>
      </c>
      <c r="B576" t="str">
        <f ca="1">IFERROR(__xludf.DUMMYFUNCTION("GOOGLETRANSLATE(B576,""en"",""hi"")"),"क्षितिज Walwaikar YRR तु भेड़ रहे हैं चल वेले लॉग hai khud तो स्वच्छंद होते
नही jo लॉग ऑन करते है वाही akh aur dimag बैंड कर कश्मीर नकल करते है isne तर्क
puchne का कोई faeda नही 😂😂😂")</f>
        <v>क्षितिज Walwaikar YRR तु भेड़ रहे हैं चल वेले लॉग hai khud तो स्वच्छंद होते
नही jo लॉग ऑन करते है वाही akh aur dimag बैंड कर कश्मीर नकल करते है isne तर्क
puchne का कोई faeda नही 😂😂😂</v>
      </c>
      <c r="C576" s="1" t="s">
        <v>19</v>
      </c>
      <c r="D576" s="1" t="s">
        <v>5</v>
      </c>
    </row>
    <row r="577" spans="1:4" ht="13.2" x14ac:dyDescent="0.25">
      <c r="A577" s="1" t="s">
        <v>583</v>
      </c>
      <c r="B577" t="str">
        <f ca="1">IFERROR(__xludf.DUMMYFUNCTION("GOOGLETRANSLATE(B577,""en"",""hi"")"),"Halaala एसई janme ये सब loog inke soonch भी Halala वाली वह hai ...")</f>
        <v>Halaala एसई janme ये सब loog inke soonch भी Halala वाली वह hai ...</v>
      </c>
      <c r="C577" s="1" t="s">
        <v>8</v>
      </c>
      <c r="D577" s="1" t="s">
        <v>15</v>
      </c>
    </row>
    <row r="578" spans="1:4" ht="13.2" x14ac:dyDescent="0.25">
      <c r="A578" s="1" t="s">
        <v>584</v>
      </c>
      <c r="B578" t="str">
        <f ca="1">IFERROR(__xludf.DUMMYFUNCTION("GOOGLETRANSLATE(B578,""en"",""hi"")"),"[01:20] (https://www.youtube.com/watch?v=N_ZMfQMZos0&amp;t=1m20s)
चेयर का हाय आवाज़ hai bhai ne PAAD नै मारा 😂")</f>
        <v>[01:20] (https://www.youtube.com/watch?v=N_ZMfQMZos0&amp;t=1m20s)
चेयर का हाय आवाज़ hai bhai ne PAAD नै मारा 😂</v>
      </c>
      <c r="C578" s="1" t="s">
        <v>4</v>
      </c>
      <c r="D578" s="1" t="s">
        <v>5</v>
      </c>
    </row>
    <row r="579" spans="1:4" ht="13.2" x14ac:dyDescent="0.25">
      <c r="A579" s="1" t="s">
        <v>585</v>
      </c>
      <c r="B579" t="str">
        <f ca="1">IFERROR(__xludf.DUMMYFUNCTION("GOOGLETRANSLATE(B579,""en"",""hi"")"),"अब हम सुस्त तुम्हे को बर्मा अंतराल Jayega")</f>
        <v>अब हम सुस्त तुम्हे को बर्मा अंतराल Jayega</v>
      </c>
      <c r="C579" s="1" t="s">
        <v>4</v>
      </c>
      <c r="D579" s="1" t="s">
        <v>5</v>
      </c>
    </row>
    <row r="580" spans="1:4" ht="13.2" x14ac:dyDescent="0.25">
      <c r="A580" s="1" t="s">
        <v>586</v>
      </c>
      <c r="B580" t="str">
        <f ca="1">IFERROR(__xludf.DUMMYFUNCTION("GOOGLETRANSLATE(B580,""en"",""hi"")"),"फिल्म आ RHI ज यार केएल को")</f>
        <v>फिल्म आ RHI ज यार केएल को</v>
      </c>
      <c r="C580" s="1" t="s">
        <v>4</v>
      </c>
      <c r="D580" s="1" t="s">
        <v>5</v>
      </c>
    </row>
    <row r="581" spans="1:4" ht="13.2" x14ac:dyDescent="0.25">
      <c r="A581" s="1" t="s">
        <v>587</v>
      </c>
      <c r="B581" t="str">
        <f ca="1">IFERROR(__xludf.DUMMYFUNCTION("GOOGLETRANSLATE(B581,""en"",""hi"")"),"भाई वेब श्रृंखला m sirf Gaali aur सेक्स होता ज vedio bnaao बड़े भाई युवाओं को
smjhao")</f>
        <v>भाई वेब श्रृंखला m sirf Gaali aur सेक्स होता ज vedio bnaao बड़े भाई युवाओं को
smjhao</v>
      </c>
      <c r="C581" s="1" t="s">
        <v>4</v>
      </c>
      <c r="D581" s="1" t="s">
        <v>5</v>
      </c>
    </row>
    <row r="582" spans="1:4" ht="13.2" x14ac:dyDescent="0.25">
      <c r="A582" s="1" t="s">
        <v>588</v>
      </c>
      <c r="B582" t="str">
        <f ca="1">IFERROR(__xludf.DUMMYFUNCTION("GOOGLETRANSLATE(B582,""en"",""hi"")"),"A1 फिल्म हैं सर")</f>
        <v>A1 फिल्म हैं सर</v>
      </c>
      <c r="C582" s="1" t="s">
        <v>4</v>
      </c>
      <c r="D582" s="1" t="s">
        <v>5</v>
      </c>
    </row>
    <row r="583" spans="1:4" ht="13.2" x14ac:dyDescent="0.25">
      <c r="A583" s="1" t="s">
        <v>589</v>
      </c>
      <c r="B583" t="str">
        <f ca="1">IFERROR(__xludf.DUMMYFUNCTION("GOOGLETRANSLATE(B583,""en"",""hi"")"),"शि बोल rhe ho भाई")</f>
        <v>शि बोल rhe ho भाई</v>
      </c>
      <c r="C583" s="1" t="s">
        <v>4</v>
      </c>
      <c r="D583" s="1" t="s">
        <v>5</v>
      </c>
    </row>
    <row r="584" spans="1:4" ht="13.2" x14ac:dyDescent="0.25">
      <c r="A584" s="1" t="s">
        <v>590</v>
      </c>
      <c r="B584" t="str">
        <f ca="1">IFERROR(__xludf.DUMMYFUNCTION("GOOGLETRANSLATE(B584,""en"",""hi"")"),"माँ चोद di फिल्म ki😂😂😂😂")</f>
        <v>माँ चोद di फिल्म ki😂😂😂😂</v>
      </c>
      <c r="C584" s="1" t="s">
        <v>8</v>
      </c>
      <c r="D584" s="1" t="s">
        <v>15</v>
      </c>
    </row>
    <row r="585" spans="1:4" ht="13.2" x14ac:dyDescent="0.25">
      <c r="A585" s="1" t="s">
        <v>591</v>
      </c>
      <c r="B585" t="str">
        <f ca="1">IFERROR(__xludf.DUMMYFUNCTION("GOOGLETRANSLATE(B585,""en"",""hi"")"),"bilkul साही कहा है सर, हम सभी का समर्थन you👌👌👍")</f>
        <v>bilkul साही कहा है सर, हम सभी का समर्थन you👌👌👍</v>
      </c>
      <c r="C585" s="1" t="s">
        <v>4</v>
      </c>
      <c r="D585" s="1" t="s">
        <v>5</v>
      </c>
    </row>
    <row r="586" spans="1:4" ht="13.2" x14ac:dyDescent="0.25">
      <c r="A586" s="1" t="s">
        <v>592</v>
      </c>
      <c r="B586" t="str">
        <f ca="1">IFERROR(__xludf.DUMMYFUNCTION("GOOGLETRANSLATE(B586,""en"",""hi"")"),"आप सबसे अच्छा prteek भाई हैं।
Aap bahut se frusteted लोगो की awaj हो जो आज libral समाज मुझे Aawaj nhi उठा
skte .libral औरत ko Paida होते हाय देवराम का प्रमाण पत्र मिल jata hai।")</f>
        <v>आप सबसे अच्छा prteek भाई हैं।
Aap bahut se frusteted लोगो की awaj हो जो आज libral समाज मुझे Aawaj nhi उठा
skte .libral औरत ko Paida होते हाय देवराम का प्रमाण पत्र मिल jata hai।</v>
      </c>
      <c r="C586" s="1" t="s">
        <v>19</v>
      </c>
      <c r="D586" s="1" t="s">
        <v>15</v>
      </c>
    </row>
    <row r="587" spans="1:4" ht="13.2" x14ac:dyDescent="0.25">
      <c r="A587" s="1" t="s">
        <v>593</v>
      </c>
      <c r="B587" t="str">
        <f ca="1">IFERROR(__xludf.DUMMYFUNCTION("GOOGLETRANSLATE(B587,""en"",""hi"")"),"hai ... क्यु की संयुक्त राष्ट्र फिल्मों बात सरल सी मुझे पीना, लाठी Ko Glorify किया में धूम्रपान
गया hai ... जैसे कि कोई Veere di शादी, चार अधिक शॉट्स को खुश आदि
सममूल्य कबीर सिंह मुझे karne पीते Ko uske Jivan ke ek bure दौर की tarah Dikhaya
hai! मैं और न "&amp;"खत्म होने वाली मुझे कबीर ke pitaji का उपयोग Kehte भी hai पेय chhodne ke liye!")</f>
        <v>hai ... क्यु की संयुक्त राष्ट्र फिल्मों बात सरल सी मुझे पीना, लाठी Ko Glorify किया में धूम्रपान
गया hai ... जैसे कि कोई Veere di शादी, चार अधिक शॉट्स को खुश आदि
सममूल्य कबीर सिंह मुझे karne पीते Ko uske Jivan ke ek bure दौर की tarah Dikhaya
hai! मैं और न खत्म होने वाली मुझे कबीर ke pitaji का उपयोग Kehte भी hai पेय chhodne ke liye!</v>
      </c>
      <c r="C587" s="1" t="s">
        <v>4</v>
      </c>
      <c r="D587" s="1" t="s">
        <v>5</v>
      </c>
    </row>
    <row r="588" spans="1:4" ht="13.2" x14ac:dyDescent="0.25">
      <c r="A588" s="1" t="s">
        <v>594</v>
      </c>
      <c r="B588" t="str">
        <f ca="1">IFERROR(__xludf.DUMMYFUNCTION("GOOGLETRANSLATE(B588,""en"",""hi"")"),"aap हाय ka समीक्षा dekhta भाई मुख्य sirf 😊😊")</f>
        <v>aap हाय ka समीक्षा dekhta भाई मुख्य sirf 😊😊</v>
      </c>
      <c r="C588" s="1" t="s">
        <v>4</v>
      </c>
      <c r="D588" s="1" t="s">
        <v>5</v>
      </c>
    </row>
    <row r="589" spans="1:4" ht="13.2" x14ac:dyDescent="0.25">
      <c r="A589" s="1" t="s">
        <v>595</v>
      </c>
      <c r="B589" t="str">
        <f ca="1">IFERROR(__xludf.DUMMYFUNCTION("GOOGLETRANSLATE(B589,""en"",""hi"")"),"आईएसएस फिल्म नंगे mein baut समीक्षक ko नही पाटा ke")</f>
        <v>आईएसएस फिल्म नंगे mein baut समीक्षक ko नही पाटा ke</v>
      </c>
      <c r="C589" s="1" t="s">
        <v>4</v>
      </c>
      <c r="D589" s="1" t="s">
        <v>5</v>
      </c>
    </row>
    <row r="590" spans="1:4" ht="13.2" x14ac:dyDescent="0.25">
      <c r="A590" s="1" t="s">
        <v>596</v>
      </c>
      <c r="B590" t="str">
        <f ca="1">IFERROR(__xludf.DUMMYFUNCTION("GOOGLETRANSLATE(B590,""en"",""hi"")"),"मात्र ko तु फिल्म bilkul ज bakwas lgi, पुरी Dekhi TK nhi ..")</f>
        <v>मात्र ko तु फिल्म bilkul ज bakwas lgi, पुरी Dekhi TK nhi ..</v>
      </c>
      <c r="C590" s="1" t="s">
        <v>4</v>
      </c>
      <c r="D590" s="1" t="s">
        <v>5</v>
      </c>
    </row>
    <row r="591" spans="1:4" ht="13.2" x14ac:dyDescent="0.25">
      <c r="A591" s="1" t="s">
        <v>597</v>
      </c>
      <c r="B591" t="str">
        <f ca="1">IFERROR(__xludf.DUMMYFUNCTION("GOOGLETRANSLATE(B591,""en"",""hi"")"),"चेन तोड़ दोस्त 🤣🤣🤣 भाई आपने मान की बात keh di")</f>
        <v>चेन तोड़ दोस्त 🤣🤣🤣 भाई आपने मान की बात keh di</v>
      </c>
      <c r="C591" s="1" t="s">
        <v>4</v>
      </c>
      <c r="D591" s="1" t="s">
        <v>5</v>
      </c>
    </row>
    <row r="592" spans="1:4" ht="13.2" x14ac:dyDescent="0.25">
      <c r="A592" s="1" t="s">
        <v>598</v>
      </c>
      <c r="B592" t="str">
        <f ca="1">IFERROR(__xludf.DUMMYFUNCTION("GOOGLETRANSLATE(B592,""en"",""hi"")"),"तु बस एक फिल्म hai jisme नायक का चरित्र फोकस किया हाई, जिसके vajah se wo
समाज sudharana नही कर paye, unako MAF कर देना, और Tuze बॉलीवुड पश्चिमी
से, बॉलीवुड फिल्म देखा चटाई कर के करण hai तुलना")</f>
        <v>तु बस एक फिल्म hai jisme नायक का चरित्र फोकस किया हाई, जिसके vajah se wo
समाज sudharana नही कर paye, unako MAF कर देना, और Tuze बॉलीवुड पश्चिमी
से, बॉलीवुड फिल्म देखा चटाई कर के करण hai तुलना</v>
      </c>
      <c r="C592" s="1" t="s">
        <v>19</v>
      </c>
      <c r="D592" s="1" t="s">
        <v>5</v>
      </c>
    </row>
    <row r="593" spans="1:4" ht="13.2" x14ac:dyDescent="0.25">
      <c r="A593" s="1" t="s">
        <v>599</v>
      </c>
      <c r="B593" t="str">
        <f ca="1">IFERROR(__xludf.DUMMYFUNCTION("GOOGLETRANSLATE(B593,""en"",""hi"")"),"सेना मुझे अभी भी तु Loag hai .. मात्र dosto ne बताया hai")</f>
        <v>सेना मुझे अभी भी तु Loag hai .. मात्र dosto ne बताया hai</v>
      </c>
      <c r="C593" s="1" t="s">
        <v>4</v>
      </c>
      <c r="D593" s="1" t="s">
        <v>5</v>
      </c>
    </row>
    <row r="594" spans="1:4" ht="13.2" x14ac:dyDescent="0.25">
      <c r="A594" s="1" t="s">
        <v>600</v>
      </c>
      <c r="B594" t="str">
        <f ca="1">IFERROR(__xludf.DUMMYFUNCTION("GOOGLETRANSLATE(B594,""en"",""hi"")"),"हा buhut Acchi लगी .... buhut कॉमेडी Accha हुआ buhut थी अंत")</f>
        <v>हा buhut Acchi लगी .... buhut कॉमेडी Accha हुआ buhut थी अंत</v>
      </c>
      <c r="C594" s="1" t="s">
        <v>4</v>
      </c>
      <c r="D594" s="1" t="s">
        <v>5</v>
      </c>
    </row>
    <row r="595" spans="1:4" ht="13.2" x14ac:dyDescent="0.25">
      <c r="A595" s="1" t="s">
        <v>601</v>
      </c>
      <c r="B595" t="str">
        <f ca="1">IFERROR(__xludf.DUMMYFUNCTION("GOOGLETRANSLATE(B595,""en"",""hi"")"),"रंगा बिल्ला 😝")</f>
        <v>रंगा बिल्ला 😝</v>
      </c>
      <c r="C595" s="1" t="s">
        <v>4</v>
      </c>
      <c r="D595" s="1" t="s">
        <v>5</v>
      </c>
    </row>
    <row r="596" spans="1:4" ht="13.2" x14ac:dyDescent="0.25">
      <c r="A596" s="1" t="s">
        <v>602</v>
      </c>
      <c r="B596" t="str">
        <f ca="1">IFERROR(__xludf.DUMMYFUNCTION("GOOGLETRANSLATE(B596,""en"",""hi"")"),"Lol Ranu mandal😠😠😠😠😠😠")</f>
        <v>Lol Ranu mandal😠😠😠😠😠😠</v>
      </c>
      <c r="C596" s="1" t="s">
        <v>4</v>
      </c>
      <c r="D596" s="1" t="s">
        <v>5</v>
      </c>
    </row>
    <row r="597" spans="1:4" ht="13.2" x14ac:dyDescent="0.25">
      <c r="A597" s="1" t="s">
        <v>603</v>
      </c>
      <c r="B597" t="str">
        <f ca="1">IFERROR(__xludf.DUMMYFUNCTION("GOOGLETRANSLATE(B597,""en"",""hi"")"),"ये नारीवादी या उदार वाला वीडियो Kidhar ज bataiye ज़रा, Gaali de ke aata
हुन ....")</f>
        <v>ये नारीवादी या उदार वाला वीडियो Kidhar ज bataiye ज़रा, Gaali de ke aata
हुन ....</v>
      </c>
      <c r="C597" s="1" t="s">
        <v>19</v>
      </c>
      <c r="D597" s="1" t="s">
        <v>5</v>
      </c>
    </row>
    <row r="598" spans="1:4" ht="13.2" x14ac:dyDescent="0.25">
      <c r="A598" s="1" t="s">
        <v>604</v>
      </c>
      <c r="B598" t="str">
        <f ca="1">IFERROR(__xludf.DUMMYFUNCTION("GOOGLETRANSLATE(B598,""en"",""hi"")"),"2021 तक jitne भी Purane Mudde hai Jo कांग्रेस पार्टी ताल राही VO सब पूरा
हो जेन chahiye टाकी अब sirf aur sirf बात मुख्य Mudde पे हो किसान, युवा ko
rojagar jaise। कांग्रेस ne Vaise हाय देश ko bahut Piche kr दिया kisi ek dharm
कश्मीर चक्कर मुझे aur अभी भी ऐ"&amp;"सा ही कर RHI hai। जब सब dharm समन hai तु के लिए
dharm विशेष कश्मीर लॉग kaise बने।")</f>
        <v>2021 तक jitne भी Purane Mudde hai Jo कांग्रेस पार्टी ताल राही VO सब पूरा
हो जेन chahiye टाकी अब sirf aur sirf बात मुख्य Mudde पे हो किसान, युवा ko
rojagar jaise। कांग्रेस ne Vaise हाय देश ko bahut Piche kr दिया kisi ek dharm
कश्मीर चक्कर मुझे aur अभी भी ऐसा ही कर RHI hai। जब सब dharm समन hai तु के लिए
dharm विशेष कश्मीर लॉग kaise बने।</v>
      </c>
      <c r="C598" s="1" t="s">
        <v>19</v>
      </c>
      <c r="D598" s="1" t="s">
        <v>5</v>
      </c>
    </row>
    <row r="599" spans="1:4" ht="13.2" x14ac:dyDescent="0.25">
      <c r="A599" s="1" t="s">
        <v>605</v>
      </c>
      <c r="B599" t="str">
        <f ca="1">IFERROR(__xludf.DUMMYFUNCTION("GOOGLETRANSLATE(B599,""en"",""hi"")"),"समलैंगिक ko dalenge सेना me.socho बिपिन रावत जी अगर समलैंगिक Kese बात krte करने होते।
Ladkiyo की trah
dur हाय rakhna chahie सेना इनको se.baaki jagah jo Krna hai Kro निजी lekin
मुझे।")</f>
        <v>समलैंगिक ko dalenge सेना me.socho बिपिन रावत जी अगर समलैंगिक Kese बात krte करने होते।
Ladkiyo की trah
dur हाय rakhna chahie सेना इनको se.baaki jagah jo Krna hai Kro निजी lekin
मुझे।</v>
      </c>
      <c r="C599" s="1" t="s">
        <v>19</v>
      </c>
      <c r="D599" s="1" t="s">
        <v>15</v>
      </c>
    </row>
    <row r="600" spans="1:4" ht="13.2" x14ac:dyDescent="0.25">
      <c r="A600" s="1" t="s">
        <v>606</v>
      </c>
      <c r="B600" t="str">
        <f ca="1">IFERROR(__xludf.DUMMYFUNCTION("GOOGLETRANSLATE(B600,""en"",""hi"")"),"कर रहे हैं फिल्म का समीक्षा कब kroge😂😂😂")</f>
        <v>कर रहे हैं फिल्म का समीक्षा कब kroge😂😂😂</v>
      </c>
      <c r="C600" s="1" t="s">
        <v>4</v>
      </c>
      <c r="D600" s="1" t="s">
        <v>5</v>
      </c>
    </row>
    <row r="601" spans="1:4" ht="13.2" x14ac:dyDescent="0.25">
      <c r="A601" s="1" t="s">
        <v>607</v>
      </c>
      <c r="B601" t="str">
        <f ca="1">IFERROR(__xludf.DUMMYFUNCTION("GOOGLETRANSLATE(B601,""en"",""hi"")"),"ये फिल्म ke बात Baare मेई बात kr RHA 🤣🤣")</f>
        <v>ये फिल्म ke बात Baare मेई बात kr RHA 🤣🤣</v>
      </c>
      <c r="C601" s="1" t="s">
        <v>4</v>
      </c>
      <c r="D601" s="1" t="s">
        <v>5</v>
      </c>
    </row>
    <row r="602" spans="1:4" ht="13.2" x14ac:dyDescent="0.25">
      <c r="A602" s="1" t="s">
        <v>608</v>
      </c>
      <c r="B602" t="str">
        <f ca="1">IFERROR(__xludf.DUMMYFUNCTION("GOOGLETRANSLATE(B602,""en"",""hi"")"),"नारीवादी hai chutiya Saali तु apne बाप को भी न्याय karegi प्रति khud को karegi
bolegi की apni सोच sudharo bla bla chutiya Saali")</f>
        <v>नारीवादी hai chutiya Saali तु apne बाप को भी न्याय karegi प्रति khud को karegi
bolegi की apni सोच sudharo bla bla chutiya Saali</v>
      </c>
      <c r="C602" s="1" t="s">
        <v>8</v>
      </c>
      <c r="D602" s="1" t="s">
        <v>15</v>
      </c>
    </row>
    <row r="603" spans="1:4" ht="13.2" x14ac:dyDescent="0.25">
      <c r="A603" s="1" t="s">
        <v>609</v>
      </c>
      <c r="B603" t="str">
        <f ca="1">IFERROR(__xludf.DUMMYFUNCTION("GOOGLETRANSLATE(B603,""en"",""hi"")"),"Atssa लगा")</f>
        <v>Atssa लगा</v>
      </c>
      <c r="C603" s="1" t="s">
        <v>4</v>
      </c>
      <c r="D603" s="1" t="s">
        <v>5</v>
      </c>
    </row>
    <row r="604" spans="1:4" ht="13.2" x14ac:dyDescent="0.25">
      <c r="A604" s="1" t="s">
        <v>610</v>
      </c>
      <c r="B604" t="str">
        <f ca="1">IFERROR(__xludf.DUMMYFUNCTION("GOOGLETRANSLATE(B604,""en"",""hi"")"),"ये लोग इन वाही hai jo गुलाबी Jaisi purn ghatiya mansikta वली फिल्म ko Achha btate
hai .....
पीआर yhan दुख hai ki भैया apne गुलाबी ka समीक्षा अब टी nhi kiya🙄🙄")</f>
        <v>ये लोग इन वाही hai jo गुलाबी Jaisi purn ghatiya mansikta वली फिल्म ko Achha btate
hai .....
पीआर yhan दुख hai ki भैया apne गुलाबी ka समीक्षा अब टी nhi kiya🙄🙄</v>
      </c>
      <c r="C604" s="1" t="s">
        <v>19</v>
      </c>
      <c r="D604" s="1" t="s">
        <v>5</v>
      </c>
    </row>
    <row r="605" spans="1:4" ht="13.2" x14ac:dyDescent="0.25">
      <c r="A605" s="1" t="s">
        <v>611</v>
      </c>
      <c r="B605" t="str">
        <f ca="1">IFERROR(__xludf.DUMMYFUNCTION("GOOGLETRANSLATE(B605,""en"",""hi"")"),"isse Accha mobark साहब hai")</f>
        <v>isse Accha mobark साहब hai</v>
      </c>
      <c r="C605" s="1" t="s">
        <v>4</v>
      </c>
      <c r="D605" s="1" t="s">
        <v>5</v>
      </c>
    </row>
    <row r="606" spans="1:4" ht="13.2" x14ac:dyDescent="0.25">
      <c r="A606" s="1" t="s">
        <v>612</v>
      </c>
      <c r="B606" t="str">
        <f ca="1">IFERROR(__xludf.DUMMYFUNCTION("GOOGLETRANSLATE(B606,""en"",""hi"")"),"भाई sirf टी शर्ट की wajah से subscrine किया एक ही टी शर्ट hai एल
आकार .. [wyo.in] (http://wyo.in/)")</f>
        <v>भाई sirf टी शर्ट की wajah से subscrine किया एक ही टी शर्ट hai एल
आकार .. [wyo.in] (http://wyo.in/)</v>
      </c>
      <c r="C606" s="1" t="s">
        <v>4</v>
      </c>
      <c r="D606" s="1" t="s">
        <v>5</v>
      </c>
    </row>
    <row r="607" spans="1:4" ht="13.2" x14ac:dyDescent="0.25">
      <c r="A607" s="1" t="s">
        <v>613</v>
      </c>
      <c r="B607" t="str">
        <f ca="1">IFERROR(__xludf.DUMMYFUNCTION("GOOGLETRANSLATE(B607,""en"",""hi"")"),"फौज ज कोई tumare BAP का GHR nhi h.bdi एएआई nhi को ज्ञान बालू के टीले वाली")</f>
        <v>फौज ज कोई tumare BAP का GHR nhi h.bdi एएआई nhi को ज्ञान बालू के टीले वाली</v>
      </c>
      <c r="C607" s="1" t="s">
        <v>8</v>
      </c>
      <c r="D607" s="1" t="s">
        <v>5</v>
      </c>
    </row>
    <row r="608" spans="1:4" ht="13.2" x14ac:dyDescent="0.25">
      <c r="A608" s="1" t="s">
        <v>614</v>
      </c>
      <c r="B608" t="str">
        <f ca="1">IFERROR(__xludf.DUMMYFUNCTION("GOOGLETRANSLATE(B608,""en"",""hi"")"),"मैं आपको lgta hai ki तु मार पीट नशा Krna theek hai .acha के.आर. raeh हो aap मार्गदर्शन
.pehle तु देखो क्या dikhaya ja राहा hai .just चुप रहो")</f>
        <v>मैं आपको lgta hai ki तु मार पीट नशा Krna theek hai .acha के.आर. raeh हो aap मार्गदर्शन
.pehle तु देखो क्या dikhaya ja राहा hai .just चुप रहो</v>
      </c>
      <c r="C608" s="1" t="s">
        <v>8</v>
      </c>
      <c r="D608" s="1" t="s">
        <v>5</v>
      </c>
    </row>
    <row r="609" spans="1:4" ht="13.2" x14ac:dyDescent="0.25">
      <c r="A609" s="1" t="s">
        <v>615</v>
      </c>
      <c r="B609" t="str">
        <f ca="1">IFERROR(__xludf.DUMMYFUNCTION("GOOGLETRANSLATE(B609,""en"",""hi"")"),"नारीवाद कामकाजी महिलाओं से Hatt ke सेक्स शराब पे आ gya वह")</f>
        <v>नारीवाद कामकाजी महिलाओं से Hatt ke सेक्स शराब पे आ gya वह</v>
      </c>
      <c r="C609" s="1" t="s">
        <v>8</v>
      </c>
      <c r="D609" s="1" t="s">
        <v>5</v>
      </c>
    </row>
    <row r="610" spans="1:4" ht="13.2" x14ac:dyDescent="0.25">
      <c r="A610" s="1" t="s">
        <v>616</v>
      </c>
      <c r="B610" t="str">
        <f ca="1">IFERROR(__xludf.DUMMYFUNCTION("GOOGLETRANSLATE(B610,""en"",""hi"")"),"देश ko Barbaad बॉलीवुड नी नेता कर रहे ज हर galat kaam ko अनुमति नेता
हाय ख netao ki मांद ज देते ज नारीवाद। farzi netao ko Sirf वोट chahiye .Jab
तक योग्य उम्मीदवारों मंत्री नी banenge टैब तक farziwaada नकली नारीवाद
अपराध badta हाय jaega i.infact ये देश Bar"&amp;"baad हो jaega।")</f>
        <v>देश ko Barbaad बॉलीवुड नी नेता कर रहे ज हर galat kaam ko अनुमति नेता
हाय ख netao ki मांद ज देते ज नारीवाद। farzi netao ko Sirf वोट chahiye .Jab
तक योग्य उम्मीदवारों मंत्री नी banenge टैब तक farziwaada नकली नारीवाद
अपराध badta हाय jaega i.infact ये देश Barbaad हो jaega।</v>
      </c>
      <c r="C610" s="1" t="s">
        <v>8</v>
      </c>
      <c r="D610" s="1" t="s">
        <v>5</v>
      </c>
    </row>
    <row r="611" spans="1:4" ht="13.2" x14ac:dyDescent="0.25">
      <c r="A611" s="1" t="s">
        <v>617</v>
      </c>
      <c r="B611" t="str">
        <f ca="1">IFERROR(__xludf.DUMMYFUNCTION("GOOGLETRANSLATE(B611,""en"",""hi"")"),"बहुत अच्छा ... मुझ्े ख कबीर सिंह फिल्म ekdam ghatiya lgi")</f>
        <v>बहुत अच्छा ... मुझ्े ख कबीर सिंह फिल्म ekdam ghatiya lgi</v>
      </c>
      <c r="C611" s="1" t="s">
        <v>4</v>
      </c>
      <c r="D611" s="1" t="s">
        <v>5</v>
      </c>
    </row>
    <row r="612" spans="1:4" ht="13.2" x14ac:dyDescent="0.25">
      <c r="A612" s="1" t="s">
        <v>618</v>
      </c>
      <c r="B612" t="str">
        <f ca="1">IFERROR(__xludf.DUMMYFUNCTION("GOOGLETRANSLATE(B612,""en"",""hi"")"),"राजदीप bhadba ज Mc
ज --- [#bolne] (http://www.youtube.com/results?search_query=%23bolne) की azzadi ज")</f>
        <v>राजदीप bhadba ज Mc
ज --- [#bolne] (http://www.youtube.com/results?search_query=%23bolne) की azzadi ज</v>
      </c>
      <c r="C612" s="1" t="s">
        <v>8</v>
      </c>
      <c r="D612" s="1" t="s">
        <v>15</v>
      </c>
    </row>
    <row r="613" spans="1:4" ht="13.2" x14ac:dyDescent="0.25">
      <c r="A613" s="1" t="s">
        <v>619</v>
      </c>
      <c r="B613" t="str">
        <f ca="1">IFERROR(__xludf.DUMMYFUNCTION("GOOGLETRANSLATE(B613,""en"",""hi"")"),"कोई chutiye Lakshay चौधरी ko
ये वीडियो dikhao
महा chutiya hai wo")</f>
        <v>कोई chutiye Lakshay चौधरी ko
ये वीडियो dikhao
महा chutiya hai wo</v>
      </c>
      <c r="C613" s="1" t="s">
        <v>8</v>
      </c>
      <c r="D613" s="1" t="s">
        <v>5</v>
      </c>
    </row>
    <row r="614" spans="1:4" ht="13.2" x14ac:dyDescent="0.25">
      <c r="A614" s="1" t="s">
        <v>620</v>
      </c>
      <c r="B614" t="str">
        <f ca="1">IFERROR(__xludf.DUMMYFUNCTION("GOOGLETRANSLATE(B614,""en"",""hi"")"),"Tu फिल्म। देख kr Khush हो भाई 2 Ghante की फिल्म ke baad अब जेईई aur NEET
स्पष्ट hoga, तु साही मुझे bahut Achhi फिल्म hai tum Wapis देखो बॉलीवुड की
** अद्वितीय ** कहानी 😂😂😂")</f>
        <v>Tu फिल्म। देख kr Khush हो भाई 2 Ghante की फिल्म ke baad अब जेईई aur NEET
स्पष्ट hoga, तु साही मुझे bahut Achhi फिल्म hai tum Wapis देखो बॉलीवुड की
** अद्वितीय ** कहानी 😂😂😂</v>
      </c>
      <c r="C614" s="1" t="s">
        <v>4</v>
      </c>
      <c r="D614" s="1" t="s">
        <v>5</v>
      </c>
    </row>
    <row r="615" spans="1:4" ht="13.2" x14ac:dyDescent="0.25">
      <c r="A615" s="1" t="s">
        <v>621</v>
      </c>
      <c r="B615" t="str">
        <f ca="1">IFERROR(__xludf.DUMMYFUNCTION("GOOGLETRANSLATE(B615,""en"",""hi"")"),"माई hairan था की कबीर सिंह itna लोकप्रिय हुआ हाय क्यूं ...")</f>
        <v>माई hairan था की कबीर सिंह itna लोकप्रिय हुआ हाय क्यूं ...</v>
      </c>
      <c r="C615" s="1" t="s">
        <v>4</v>
      </c>
      <c r="D615" s="1" t="s">
        <v>5</v>
      </c>
    </row>
    <row r="616" spans="1:4" ht="13.2" x14ac:dyDescent="0.25">
      <c r="A616" s="1" t="s">
        <v>622</v>
      </c>
      <c r="B616" t="str">
        <f ca="1">IFERROR(__xludf.DUMMYFUNCTION("GOOGLETRANSLATE(B616,""en"",""hi"")"),"&lt;Https://youtu.be/47uX4qwlVnQ&gt;
देखो Vai बीबीसी घाव का निशान एक क्या बोल रही hain !!!")</f>
        <v>&lt;Https://youtu.be/47uX4qwlVnQ&gt;
देखो Vai बीबीसी घाव का निशान एक क्या बोल रही hain !!!</v>
      </c>
      <c r="C616" s="1" t="s">
        <v>4</v>
      </c>
      <c r="D616" s="1" t="s">
        <v>5</v>
      </c>
    </row>
    <row r="617" spans="1:4" ht="13.2" x14ac:dyDescent="0.25">
      <c r="A617" s="1" t="s">
        <v>623</v>
      </c>
      <c r="B617" t="str">
        <f ca="1">IFERROR(__xludf.DUMMYFUNCTION("GOOGLETRANSLATE(B617,""en"",""hi"")"),"Yrrr तु लोग इन bimar hai na प्यार k प्यार है HDD hai yrrrr")</f>
        <v>Yrrr तु लोग इन bimar hai na प्यार k प्यार है HDD hai yrrrr</v>
      </c>
      <c r="C617" s="1" t="s">
        <v>19</v>
      </c>
      <c r="D617" s="1" t="s">
        <v>5</v>
      </c>
    </row>
    <row r="618" spans="1:4" ht="13.2" x14ac:dyDescent="0.25">
      <c r="A618" s="1" t="s">
        <v>624</v>
      </c>
      <c r="B618" t="str">
        <f ca="1">IFERROR(__xludf.DUMMYFUNCTION("GOOGLETRANSLATE(B618,""en"",""hi"")"),"अपना भाई अब डी राहा ज कबीर सिंह का समीक्षा प्रहार तु फिल्म अधिकतम पे आती ज
सूर्यवंशम ke saath।
भाई ek kaam kas कर kal सूर्यवंशम का भी समीक्षा पोस्ट कर देना।")</f>
        <v>अपना भाई अब डी राहा ज कबीर सिंह का समीक्षा प्रहार तु फिल्म अधिकतम पे आती ज
सूर्यवंशम ke saath।
भाई ek kaam kas कर kal सूर्यवंशम का भी समीक्षा पोस्ट कर देना।</v>
      </c>
      <c r="C618" s="1" t="s">
        <v>4</v>
      </c>
      <c r="D618" s="1" t="s">
        <v>5</v>
      </c>
    </row>
    <row r="619" spans="1:4" ht="13.2" x14ac:dyDescent="0.25">
      <c r="A619" s="1" t="s">
        <v>625</v>
      </c>
      <c r="B619" t="str">
        <f ca="1">IFERROR(__xludf.DUMMYFUNCTION("GOOGLETRANSLATE(B619,""en"",""hi"")"),"ये Thik एच के एस.बी. ...... bt तु समलैंगिक ko पहचान kaise krenge")</f>
        <v>ये Thik एच के एस.बी. ...... bt तु समलैंगिक ko पहचान kaise krenge</v>
      </c>
      <c r="C619" s="1" t="s">
        <v>4</v>
      </c>
      <c r="D619" s="1" t="s">
        <v>5</v>
      </c>
    </row>
    <row r="620" spans="1:4" ht="13.2" x14ac:dyDescent="0.25">
      <c r="A620" s="1" t="s">
        <v>626</v>
      </c>
      <c r="B620" t="str">
        <f ca="1">IFERROR(__xludf.DUMMYFUNCTION("GOOGLETRANSLATE(B620,""en"",""hi"")"),"Bahut sukun मिला bahut sukun mila☺☺☺☺☺")</f>
        <v>Bahut sukun मिला bahut sukun mila☺☺☺☺☺</v>
      </c>
      <c r="C620" s="1" t="s">
        <v>4</v>
      </c>
      <c r="D620" s="1" t="s">
        <v>5</v>
      </c>
    </row>
    <row r="621" spans="1:4" ht="13.2" x14ac:dyDescent="0.25">
      <c r="A621" s="1" t="s">
        <v>627</v>
      </c>
      <c r="B621" t="str">
        <f ca="1">IFERROR(__xludf.DUMMYFUNCTION("GOOGLETRANSLATE(B621,""en"",""hi"")"),"अरे भाई भाई भाई भाई 2 दिन मुझे 4 videos😎😎")</f>
        <v>अरे भाई भाई भाई भाई 2 दिन मुझे 4 videos😎😎</v>
      </c>
      <c r="C621" s="1" t="s">
        <v>4</v>
      </c>
      <c r="D621" s="1" t="s">
        <v>5</v>
      </c>
    </row>
    <row r="622" spans="1:4" ht="13.2" x14ac:dyDescent="0.25">
      <c r="A622" s="1" t="s">
        <v>628</v>
      </c>
      <c r="B622" t="str">
        <f ca="1">IFERROR(__xludf.DUMMYFUNCTION("GOOGLETRANSLATE(B622,""en"",""hi"")"),"ये राजदीप कभी नही sudhrega √")</f>
        <v>ये राजदीप कभी नही sudhrega √</v>
      </c>
      <c r="C622" s="1" t="s">
        <v>4</v>
      </c>
      <c r="D622" s="1" t="s">
        <v>5</v>
      </c>
    </row>
    <row r="623" spans="1:4" ht="13.2" x14ac:dyDescent="0.25">
      <c r="A623" s="1" t="s">
        <v>629</v>
      </c>
      <c r="B623" t="str">
        <f ca="1">IFERROR(__xludf.DUMMYFUNCTION("GOOGLETRANSLATE(B623,""en"",""hi"")"),"जब आसा हाय खुदा ko खुदा, Larki ko क्ष Paida किया, में dono मुझे se को hain pasand
कोई ek hi ko Paida karta, लड़का फिर लड़की, ae दुनिया walo मेरी बात dheyaan se
suno, अब qyamat jald hi आ ne वली hain")</f>
        <v>जब आसा हाय खुदा ko खुदा, Larki ko क्ष Paida किया, में dono मुझे se को hain pasand
कोई ek hi ko Paida karta, लड़का फिर लड़की, ae दुनिया walo मेरी बात dheyaan se
suno, अब qyamat jald hi आ ne वली hain</v>
      </c>
      <c r="C623" s="1" t="s">
        <v>19</v>
      </c>
      <c r="D623" s="1" t="s">
        <v>5</v>
      </c>
    </row>
    <row r="624" spans="1:4" ht="13.2" x14ac:dyDescent="0.25">
      <c r="A624" s="1" t="s">
        <v>630</v>
      </c>
      <c r="B624" t="str">
        <f ca="1">IFERROR(__xludf.DUMMYFUNCTION("GOOGLETRANSLATE(B624,""en"",""hi"")"),"साही से दाढ़ी nh किये हो क्या भैया ... एक दो पक्ष ज aur ek पक्ष nh😂😂 छंटनी")</f>
        <v>साही से दाढ़ी nh किये हो क्या भैया ... एक दो पक्ष ज aur ek पक्ष nh😂😂 छंटनी</v>
      </c>
      <c r="C624" s="1" t="s">
        <v>4</v>
      </c>
      <c r="D624" s="1" t="s">
        <v>5</v>
      </c>
    </row>
    <row r="625" spans="1:4" ht="13.2" x14ac:dyDescent="0.25">
      <c r="A625" s="1" t="s">
        <v>631</v>
      </c>
      <c r="B625" t="str">
        <f ca="1">IFERROR(__xludf.DUMMYFUNCTION("GOOGLETRANSLATE(B625,""en"",""hi"")"),"Ap साही बोल rhe h sb Faltu ज")</f>
        <v>Ap साही बोल rhe h sb Faltu ज</v>
      </c>
      <c r="C625" s="1" t="s">
        <v>4</v>
      </c>
      <c r="D625" s="1" t="s">
        <v>5</v>
      </c>
    </row>
    <row r="626" spans="1:4" ht="13.2" x14ac:dyDescent="0.25">
      <c r="A626" s="1" t="s">
        <v>632</v>
      </c>
      <c r="B626" t="str">
        <f ca="1">IFERROR(__xludf.DUMMYFUNCTION("GOOGLETRANSLATE(B626,""en"",""hi"")"),"अभि तक नही Dekhi
[#Kabirsingh] (http://www.youtube.com/results?search_query=%23kabirsingh) 😬")</f>
        <v>अभि तक नही Dekhi
[#Kabirsingh] (http://www.youtube.com/results?search_query=%23kabirsingh) 😬</v>
      </c>
      <c r="C626" s="1" t="s">
        <v>4</v>
      </c>
      <c r="D626" s="1" t="s">
        <v>5</v>
      </c>
    </row>
    <row r="627" spans="1:4" ht="13.2" x14ac:dyDescent="0.25">
      <c r="A627" s="1" t="s">
        <v>633</v>
      </c>
      <c r="B627" t="str">
        <f ca="1">IFERROR(__xludf.DUMMYFUNCTION("GOOGLETRANSLATE(B627,""en"",""hi"")"),"Sachchai kadvi होती hai !!")</f>
        <v>Sachchai kadvi होती hai !!</v>
      </c>
      <c r="C627" s="1" t="s">
        <v>4</v>
      </c>
      <c r="D627" s="1" t="s">
        <v>5</v>
      </c>
    </row>
    <row r="628" spans="1:4" ht="13.2" x14ac:dyDescent="0.25">
      <c r="A628" s="1" t="s">
        <v>634</v>
      </c>
      <c r="B628" t="str">
        <f ca="1">IFERROR(__xludf.DUMMYFUNCTION("GOOGLETRANSLATE(B628,""en"",""hi"")"),"भाई उत्तर देना
समीक्षा ke baad aur क्या काम karte ho
सारे फिल्म kaise पर देख lete ho")</f>
        <v>भाई उत्तर देना
समीक्षा ke baad aur क्या काम karte ho
सारे फिल्म kaise पर देख lete ho</v>
      </c>
      <c r="C628" s="1" t="s">
        <v>4</v>
      </c>
      <c r="D628" s="1" t="s">
        <v>5</v>
      </c>
    </row>
    <row r="629" spans="1:4" ht="13.2" x14ac:dyDescent="0.25">
      <c r="A629" s="1" t="s">
        <v>635</v>
      </c>
      <c r="B629" t="str">
        <f ca="1">IFERROR(__xludf.DUMMYFUNCTION("GOOGLETRANSLATE(B629,""en"",""hi"")"),"ये भाई आपने हाय समीक्षा राख राहा वह Jese की उसको कार्टून फिल्म a66i लगी तो
uske हाय Gungan Gata phirega
जो फिल्म a66i नही लगती उसको ""आप मूवी देख कश्मीर टिप्पणी मुझे BATAYE मैं आपको Kesi
लगी ""बस Yahi लाइन bolke चला jata वह")</f>
        <v>ये भाई आपने हाय समीक्षा राख राहा वह Jese की उसको कार्टून फिल्म a66i लगी तो
uske हाय Gungan Gata phirega
जो फिल्म a66i नही लगती उसको "आप मूवी देख कश्मीर टिप्पणी मुझे BATAYE मैं आपको Kesi
लगी "बस Yahi लाइन bolke चला jata वह</v>
      </c>
      <c r="C629" s="1" t="s">
        <v>19</v>
      </c>
      <c r="D629" s="1" t="s">
        <v>5</v>
      </c>
    </row>
    <row r="630" spans="1:4" ht="13.2" x14ac:dyDescent="0.25">
      <c r="A630" s="1" t="s">
        <v>636</v>
      </c>
      <c r="B630" t="str">
        <f ca="1">IFERROR(__xludf.DUMMYFUNCTION("GOOGLETRANSLATE(B630,""en"",""hi"")"),"Libranduo ke kundee मुझे
लाल chelle डालो")</f>
        <v>Libranduo ke kundee मुझे
लाल chelle डालो</v>
      </c>
      <c r="C630" s="1" t="s">
        <v>19</v>
      </c>
      <c r="D630" s="1" t="s">
        <v>5</v>
      </c>
    </row>
    <row r="631" spans="1:4" ht="13.2" x14ac:dyDescent="0.25">
      <c r="A631" s="1" t="s">
        <v>637</v>
      </c>
      <c r="B631" t="str">
        <f ca="1">IFERROR(__xludf.DUMMYFUNCTION("GOOGLETRANSLATE(B631,""en"",""hi"")"),"सेना प्रमुख सही hai क्ष की भारतीय सेना को दुनिया आज मुझे sirf को hai का सम्मान
विषयों की wjah से।
Kon मीडिया मैं और तु वाला था बीसी हमें उसकी / उसके नाम बता सकते हैं?")</f>
        <v>सेना प्रमुख सही hai क्ष की भारतीय सेना को दुनिया आज मुझे sirf को hai का सम्मान
विषयों की wjah से।
Kon मीडिया मैं और तु वाला था बीसी हमें उसकी / उसके नाम बता सकते हैं?</v>
      </c>
      <c r="C631" s="1" t="s">
        <v>19</v>
      </c>
      <c r="D631" s="1" t="s">
        <v>15</v>
      </c>
    </row>
    <row r="632" spans="1:4" ht="13.2" x14ac:dyDescent="0.25">
      <c r="A632" s="1" t="s">
        <v>638</v>
      </c>
      <c r="B632" t="str">
        <f ca="1">IFERROR(__xludf.DUMMYFUNCTION("GOOGLETRANSLATE(B632,""en"",""hi"")"),"Dhanyavaad chutiya जी")</f>
        <v>Dhanyavaad chutiya जी</v>
      </c>
      <c r="C632" s="1" t="s">
        <v>8</v>
      </c>
      <c r="D632" s="1" t="s">
        <v>5</v>
      </c>
    </row>
    <row r="633" spans="1:4" ht="13.2" x14ac:dyDescent="0.25">
      <c r="A633" s="1" t="s">
        <v>639</v>
      </c>
      <c r="B633" t="str">
        <f ca="1">IFERROR(__xludf.DUMMYFUNCTION("GOOGLETRANSLATE(B633,""en"",""hi"")"),"Apne बाप कश्मीर paiso की leta तेरे बाप की ले RHA hu 😂😂")</f>
        <v>Apne बाप कश्मीर paiso की leta तेरे बाप की ले RHA hu 😂😂</v>
      </c>
      <c r="C633" s="1" t="s">
        <v>8</v>
      </c>
      <c r="D633" s="1" t="s">
        <v>15</v>
      </c>
    </row>
    <row r="634" spans="1:4" ht="13.2" x14ac:dyDescent="0.25">
      <c r="A634" s="1" t="s">
        <v>640</v>
      </c>
      <c r="B634" t="str">
        <f ca="1">IFERROR(__xludf.DUMMYFUNCTION("GOOGLETRANSLATE(B634,""en"",""hi"")"),"Pls अर्जुन रेड्डी फिल्म का लिंक bhejo")</f>
        <v>Pls अर्जुन रेड्डी फिल्म का लिंक bhejo</v>
      </c>
      <c r="C634" s="1" t="s">
        <v>4</v>
      </c>
      <c r="D634" s="1" t="s">
        <v>5</v>
      </c>
    </row>
    <row r="635" spans="1:4" ht="13.2" x14ac:dyDescent="0.25">
      <c r="A635" s="1" t="s">
        <v>641</v>
      </c>
      <c r="B635" t="str">
        <f ca="1">IFERROR(__xludf.DUMMYFUNCTION("GOOGLETRANSLATE(B635,""en"",""hi"")"),"तुम लोग इन Jese हाय यौन उत्पीड़न करते है ghatiya सोच")</f>
        <v>तुम लोग इन Jese हाय यौन उत्पीड़न करते है ghatiya सोच</v>
      </c>
      <c r="C635" s="1" t="s">
        <v>19</v>
      </c>
      <c r="D635" s="1" t="s">
        <v>5</v>
      </c>
    </row>
    <row r="636" spans="1:4" ht="13.2" x14ac:dyDescent="0.25">
      <c r="A636" s="1" t="s">
        <v>642</v>
      </c>
      <c r="B636" t="str">
        <f ca="1">IFERROR(__xludf.DUMMYFUNCTION("GOOGLETRANSLATE(B636,""en"",""hi"")"),"अबे पागल क्या ghooma फिरा कश्मीर बात karta hai बिंदु पे bolna ghade")</f>
        <v>अबे पागल क्या ghooma फिरा कश्मीर बात karta hai बिंदु पे bolna ghade</v>
      </c>
      <c r="C636" s="1" t="s">
        <v>19</v>
      </c>
      <c r="D636" s="1" t="s">
        <v>5</v>
      </c>
    </row>
    <row r="637" spans="1:4" ht="13.2" x14ac:dyDescent="0.25">
      <c r="A637" s="1" t="s">
        <v>643</v>
      </c>
      <c r="B637" t="str">
        <f ca="1">IFERROR(__xludf.DUMMYFUNCTION("GOOGLETRANSLATE(B637,""en"",""hi"")"),"शोभित कुमार क्ष क्या है ISME galat?")</f>
        <v>शोभित कुमार क्ष क्या है ISME galat?</v>
      </c>
      <c r="C637" s="1" t="s">
        <v>4</v>
      </c>
      <c r="D637" s="1" t="s">
        <v>5</v>
      </c>
    </row>
    <row r="638" spans="1:4" ht="13.2" x14ac:dyDescent="0.25">
      <c r="A638" s="1" t="s">
        <v>644</v>
      </c>
      <c r="B638" t="str">
        <f ca="1">IFERROR(__xludf.DUMMYFUNCTION("GOOGLETRANSLATE(B638,""en"",""hi"")"),"ओह hooooo प्रतीक भाई आपने को keh कश्मीर ले li😜😜😂😂")</f>
        <v>ओह hooooo प्रतीक भाई आपने को keh कश्मीर ले li😜😜😂😂</v>
      </c>
      <c r="C638" s="1" t="s">
        <v>4</v>
      </c>
      <c r="D638" s="1" t="s">
        <v>5</v>
      </c>
    </row>
    <row r="639" spans="1:4" ht="13.2" x14ac:dyDescent="0.25">
      <c r="A639" s="1" t="s">
        <v>645</v>
      </c>
      <c r="B639" t="str">
        <f ca="1">IFERROR(__xludf.DUMMYFUNCTION("GOOGLETRANSLATE(B639,""en"",""hi"")"),"Libraandu aur femnist हिंदू धर्म ke Khilaaf Bolte ज कभी inhe islaam प्रति
Bolte nhi देखा jaayega jabki aurto। Ko gulaam की trah smjha Jaata ज")</f>
        <v>Libraandu aur femnist हिंदू धर्म ke Khilaaf Bolte ज कभी inhe islaam प्रति
Bolte nhi देखा jaayega jabki aurto। Ko gulaam की trah smjha Jaata ज</v>
      </c>
      <c r="C639" s="1" t="s">
        <v>19</v>
      </c>
      <c r="D639" s="1" t="s">
        <v>15</v>
      </c>
    </row>
    <row r="640" spans="1:4" ht="13.2" x14ac:dyDescent="0.25">
      <c r="A640" s="1" t="s">
        <v>646</v>
      </c>
      <c r="B640" t="str">
        <f ca="1">IFERROR(__xludf.DUMMYFUNCTION("GOOGLETRANSLATE(B640,""en"",""hi"")"),"@Debadutta Khandayatray 😃 तेरा गली बता रहा है तू कितना पड़ा लिखा
असल में टरेको सब बैठे बैठे चाहिए फ्री में चाहिए जो नहीं मल रहा है इसलिए तू
तड़प रहा है!")</f>
        <v>@Debadutta Khandayatray 😃 तेरा गली बता रहा है तू कितना पड़ा लिखा
असल में टरेको सब बैठे बैठे चाहिए फ्री में चाहिए जो नहीं मल रहा है इसलिए तू
तड़प रहा है!</v>
      </c>
      <c r="C640" s="1" t="s">
        <v>19</v>
      </c>
      <c r="D640" s="1" t="s">
        <v>5</v>
      </c>
    </row>
    <row r="641" spans="1:4" ht="13.2" x14ac:dyDescent="0.25">
      <c r="A641" s="1" t="s">
        <v>647</v>
      </c>
      <c r="B641" t="str">
        <f ca="1">IFERROR(__xludf.DUMMYFUNCTION("GOOGLETRANSLATE(B641,""en"",""hi"")"),"chutiye हो Chal अपना kam कर ... तेरे मार्च ja अस्वीकार pai kisi ko फार्क नही
पड़ता .... कश्मीर 17 लाख सदस्य है hai .... तेरे जय सा chutiya नही hai
गांडू")</f>
        <v>chutiye हो Chal अपना kam कर ... तेरे मार्च ja अस्वीकार pai kisi ko फार्क नही
पड़ता .... कश्मीर 17 लाख सदस्य है hai .... तेरे जय सा chutiya नही hai
गांडू</v>
      </c>
      <c r="C641" s="1" t="s">
        <v>8</v>
      </c>
      <c r="D641" s="1" t="s">
        <v>15</v>
      </c>
    </row>
    <row r="642" spans="1:4" ht="13.2" x14ac:dyDescent="0.25">
      <c r="A642" s="1" t="s">
        <v>648</v>
      </c>
      <c r="B642" t="str">
        <f ca="1">IFERROR(__xludf.DUMMYFUNCTION("GOOGLETRANSLATE(B642,""en"",""hi"")"),"मैं यू के साथ दोस्त .. .. बॉलीवुड से bhut प्रभाव होता है सहमत हैं। .. .. Aajkl सब
khud ko कबीर सिंह समाज रही हैं .. ..")</f>
        <v>मैं यू के साथ दोस्त .. .. बॉलीवुड से bhut प्रभाव होता है सहमत हैं। .. .. Aajkl सब
khud ko कबीर सिंह समाज रही हैं .. ..</v>
      </c>
      <c r="C642" s="1" t="s">
        <v>19</v>
      </c>
      <c r="D642" s="1" t="s">
        <v>5</v>
      </c>
    </row>
    <row r="643" spans="1:4" ht="13.2" x14ac:dyDescent="0.25">
      <c r="A643" s="1" t="s">
        <v>649</v>
      </c>
      <c r="B643" t="str">
        <f ca="1">IFERROR(__xludf.DUMMYFUNCTION("GOOGLETRANSLATE(B643,""en"",""hi"")"),"भाई लोग इन भाई दोस्त लौट मुख्य सब ko bolna चाहता हुन की इसको समर्थन चटाई लॉग इन करें
करो")</f>
        <v>भाई लोग इन भाई दोस्त लौट मुख्य सब ko bolna चाहता हुन की इसको समर्थन चटाई लॉग इन करें
करो</v>
      </c>
      <c r="C643" s="1" t="s">
        <v>19</v>
      </c>
      <c r="D643" s="1" t="s">
        <v>5</v>
      </c>
    </row>
    <row r="644" spans="1:4" ht="13.2" x14ac:dyDescent="0.25">
      <c r="A644" s="1" t="s">
        <v>650</v>
      </c>
      <c r="B644" t="str">
        <f ca="1">IFERROR(__xludf.DUMMYFUNCTION("GOOGLETRANSLATE(B644,""en"",""hi"")"),"मैं कर रहा हूँ tomboy या जिसको apni Faltu की bkwas krni krta rhy 377 अधिनियम ny समलैंगिक या
समलैंगिक व्यक्ति को जान di hy")</f>
        <v>मैं कर रहा हूँ tomboy या जिसको apni Faltu की bkwas krni krta rhy 377 अधिनियम ny समलैंगिक या
समलैंगिक व्यक्ति को जान di hy</v>
      </c>
      <c r="C644" s="1" t="s">
        <v>4</v>
      </c>
      <c r="D644" s="1" t="s">
        <v>5</v>
      </c>
    </row>
    <row r="645" spans="1:4" ht="13.2" x14ac:dyDescent="0.25">
      <c r="A645" s="1" t="s">
        <v>651</v>
      </c>
      <c r="B645" t="str">
        <f ca="1">IFERROR(__xludf.DUMMYFUNCTION("GOOGLETRANSLATE(B645,""en"",""hi"")"),"याद rakhna ... गांड fatne वाली hai रंगा-बिल्ला या kunfu-kutto की ..... Budhape
मुझे औरत Sathiya गयी hai")</f>
        <v>याद rakhna ... गांड fatne वाली hai रंगा-बिल्ला या kunfu-kutto की ..... Budhape
मुझे औरत Sathiya गयी hai</v>
      </c>
      <c r="C645" s="1" t="s">
        <v>8</v>
      </c>
      <c r="D645" s="1" t="s">
        <v>5</v>
      </c>
    </row>
    <row r="646" spans="1:4" ht="13.2" x14ac:dyDescent="0.25">
      <c r="A646" s="1" t="s">
        <v>652</v>
      </c>
      <c r="B646" t="str">
        <f ca="1">IFERROR(__xludf.DUMMYFUNCTION("GOOGLETRANSLATE(B646,""en"",""hi"")"),"Sabit क्या कर्ण chahte ho फिल्म से ....")</f>
        <v>Sabit क्या कर्ण chahte ho फिल्म से ....</v>
      </c>
      <c r="C646" s="1" t="s">
        <v>4</v>
      </c>
      <c r="D646" s="1" t="s">
        <v>5</v>
      </c>
    </row>
    <row r="647" spans="1:4" ht="13.2" x14ac:dyDescent="0.25">
      <c r="A647" s="1" t="s">
        <v>653</v>
      </c>
      <c r="B647" t="str">
        <f ca="1">IFERROR(__xludf.DUMMYFUNCTION("GOOGLETRANSLATE(B647,""en"",""hi"")"),"जय श्री राम")</f>
        <v>जय श्री राम</v>
      </c>
      <c r="C647" s="1" t="s">
        <v>4</v>
      </c>
      <c r="D647" s="1" t="s">
        <v>5</v>
      </c>
    </row>
    <row r="648" spans="1:4" ht="13.2" x14ac:dyDescent="0.25">
      <c r="A648" s="1" t="s">
        <v>654</v>
      </c>
      <c r="B648" t="str">
        <f ca="1">IFERROR(__xludf.DUMMYFUNCTION("GOOGLETRANSLATE(B648,""en"",""hi"")"),"OMG मेरे भगवान
सभी कलाकारों को बधाई हो")</f>
        <v>OMG मेरे भगवान
सभी कलाकारों को बधाई हो</v>
      </c>
      <c r="C648" s="1" t="s">
        <v>4</v>
      </c>
      <c r="D648" s="1" t="s">
        <v>5</v>
      </c>
    </row>
    <row r="649" spans="1:4" ht="13.2" x14ac:dyDescent="0.25">
      <c r="A649" s="1" t="s">
        <v>655</v>
      </c>
      <c r="B649" t="str">
        <f ca="1">IFERROR(__xludf.DUMMYFUNCTION("GOOGLETRANSLATE(B649,""en"",""hi"")"),"SIR आप यू हमेशा लड़की KE Baare MAI KUI KARTHE हो .... कही आप का BHI चर्चा
लड़की बाज TOH NAHI हो? जे")</f>
        <v>SIR आप यू हमेशा लड़की KE Baare MAI KUI KARTHE हो .... कही आप का BHI चर्चा
लड़की बाज TOH NAHI हो? जे</v>
      </c>
      <c r="C649" s="1" t="s">
        <v>4</v>
      </c>
      <c r="D649" s="1" t="s">
        <v>5</v>
      </c>
    </row>
    <row r="650" spans="1:4" ht="13.2" x14ac:dyDescent="0.25">
      <c r="A650" s="1" t="s">
        <v>656</v>
      </c>
      <c r="B650" t="str">
        <f ca="1">IFERROR(__xludf.DUMMYFUNCTION("GOOGLETRANSLATE(B650,""en"",""hi"")"),"मारा भाई हू को bhaijaan tum, मैं आंखों में एक आंख के लिए, 4 lashea विश्वास tumna
bichea हा, मन वह tabBar को khatam Krna हा, एके baar wo मामले लाला WAPS, unki
मा माँ चोद ka राख दूँगा, पहला करने के लिए apni सास ko chodunga jisna mujpa jootha
मामले किआ हा, म"&amp;"ेरा बाप पागल हो gyaa haaaa unki waja SAA !!!")</f>
        <v>मारा भाई हू को bhaijaan tum, मैं आंखों में एक आंख के लिए, 4 lashea विश्वास tumna
bichea हा, मन वह tabBar को khatam Krna हा, एके baar wo मामले लाला WAPS, unki
मा माँ चोद ka राख दूँगा, पहला करने के लिए apni सास ko chodunga jisna mujpa jootha
मामले किआ हा, मेरा बाप पागल हो gyaa haaaa unki waja SAA !!!</v>
      </c>
      <c r="C650" s="1" t="s">
        <v>4</v>
      </c>
      <c r="D650" s="1" t="s">
        <v>5</v>
      </c>
    </row>
    <row r="651" spans="1:4" ht="13.2" x14ac:dyDescent="0.25">
      <c r="A651" s="1" t="s">
        <v>657</v>
      </c>
      <c r="B651" t="str">
        <f ca="1">IFERROR(__xludf.DUMMYFUNCTION("GOOGLETRANSLATE(B651,""en"",""hi"")"),"अतीक रहमान nikal lawfe फिर, pehli Fursat मीटर nikal।")</f>
        <v>अतीक रहमान nikal lawfe फिर, pehli Fursat मीटर nikal।</v>
      </c>
      <c r="C651" s="1" t="s">
        <v>8</v>
      </c>
      <c r="D651" s="1" t="s">
        <v>5</v>
      </c>
    </row>
    <row r="652" spans="1:4" ht="13.2" x14ac:dyDescent="0.25">
      <c r="A652" s="1" t="s">
        <v>658</v>
      </c>
      <c r="B652" t="str">
        <f ca="1">IFERROR(__xludf.DUMMYFUNCTION("GOOGLETRANSLATE(B652,""en"",""hi"")"),"मिश्रा @Kishan पात्रों अगर हाय Itne बात हैं तो फिर सलमान खान rakhte
ke तेरे नाम वाले चरित्र को लोगो ne itna pasand क्यूँ किया।")</f>
        <v>मिश्रा @Kishan पात्रों अगर हाय Itne बात हैं तो फिर सलमान खान rakhte
ke तेरे नाम वाले चरित्र को लोगो ne itna pasand क्यूँ किया।</v>
      </c>
      <c r="C652" s="1" t="s">
        <v>4</v>
      </c>
      <c r="D652" s="1" t="s">
        <v>5</v>
      </c>
    </row>
    <row r="653" spans="1:4" ht="13.2" x14ac:dyDescent="0.25">
      <c r="A653" s="1" t="s">
        <v>659</v>
      </c>
      <c r="B653" t="str">
        <f ca="1">IFERROR(__xludf.DUMMYFUNCTION("GOOGLETRANSLATE(B653,""en"",""hi"")"),"गुप्त आंग jadse Kaat dena jamanat मुख्य bhahar हाँ भी kamduni बसी")</f>
        <v>गुप्त आंग jadse Kaat dena jamanat मुख्य bhahar हाँ भी kamduni बसी</v>
      </c>
      <c r="C653" s="1" t="s">
        <v>8</v>
      </c>
      <c r="D653" s="1" t="s">
        <v>15</v>
      </c>
    </row>
    <row r="654" spans="1:4" ht="13.2" x14ac:dyDescent="0.25">
      <c r="A654" s="1" t="s">
        <v>660</v>
      </c>
      <c r="B654" t="str">
        <f ca="1">IFERROR(__xludf.DUMMYFUNCTION("GOOGLETRANSLATE(B654,""en"",""hi"")"),"चुप Bey madarchod")</f>
        <v>चुप Bey madarchod</v>
      </c>
      <c r="C654" s="1" t="s">
        <v>8</v>
      </c>
      <c r="D654" s="1" t="s">
        <v>15</v>
      </c>
    </row>
    <row r="655" spans="1:4" ht="13.2" x14ac:dyDescent="0.25">
      <c r="A655" s="1" t="s">
        <v>661</v>
      </c>
      <c r="B655" t="str">
        <f ca="1">IFERROR(__xludf.DUMMYFUNCTION("GOOGLETRANSLATE(B655,""en"",""hi"")"),"सुभाष चंद्र महतो साही बल्ले ज भाई chutiya बिक्री माँ चोद di फिल्म की")</f>
        <v>सुभाष चंद्र महतो साही बल्ले ज भाई chutiya बिक्री माँ चोद di फिल्म की</v>
      </c>
      <c r="C655" s="1" t="s">
        <v>8</v>
      </c>
      <c r="D655" s="1" t="s">
        <v>15</v>
      </c>
    </row>
    <row r="656" spans="1:4" ht="13.2" x14ac:dyDescent="0.25">
      <c r="A656" s="1" t="s">
        <v>662</v>
      </c>
      <c r="B656" t="str">
        <f ca="1">IFERROR(__xludf.DUMMYFUNCTION("GOOGLETRANSLATE(B656,""en"",""hi"")"),"@ [02:49] (https://www.youtube.com/watch?v=ZzsAuDkXq1M&amp;t=2m49s) दीदी कश्मीर liye
रिक्शा bulwao कोई ईसा पूर्व।")</f>
        <v>@ [02:49] (https://www.youtube.com/watch?v=ZzsAuDkXq1M&amp;t=2m49s) दीदी कश्मीर liye
रिक्शा bulwao कोई ईसा पूर्व।</v>
      </c>
      <c r="C656" s="1" t="s">
        <v>8</v>
      </c>
      <c r="D656" s="1" t="s">
        <v>15</v>
      </c>
    </row>
    <row r="657" spans="1:4" ht="13.2" x14ac:dyDescent="0.25">
      <c r="A657" s="1" t="s">
        <v>663</v>
      </c>
      <c r="B657" t="str">
        <f ca="1">IFERROR(__xludf.DUMMYFUNCTION("GOOGLETRANSLATE(B657,""en"",""hi"")"),"ये आदमी नंबर 1 dogla ज जाट
अच्छे से समाज ae इनको iskie अंग्रेजी शब्दों कोई like😂😂")</f>
        <v>ये आदमी नंबर 1 dogla ज जाट
अच्छे से समाज ae इनको iskie अंग्रेजी शब्दों कोई like😂😂</v>
      </c>
      <c r="C657" s="1" t="s">
        <v>8</v>
      </c>
      <c r="D657" s="1" t="s">
        <v>5</v>
      </c>
    </row>
    <row r="658" spans="1:4" ht="13.2" x14ac:dyDescent="0.25">
      <c r="A658" s="1" t="s">
        <v>664</v>
      </c>
      <c r="B658" t="str">
        <f ca="1">IFERROR(__xludf.DUMMYFUNCTION("GOOGLETRANSLATE(B658,""en"",""hi"")"),"पागल हू gya haiii laundaaaa ....")</f>
        <v>पागल हू gya haiii laundaaaa ....</v>
      </c>
      <c r="C658" s="1" t="s">
        <v>19</v>
      </c>
      <c r="D658" s="1" t="s">
        <v>5</v>
      </c>
    </row>
    <row r="659" spans="1:4" ht="13.2" x14ac:dyDescent="0.25">
      <c r="A659" s="1" t="s">
        <v>665</v>
      </c>
      <c r="B659" t="str">
        <f ca="1">IFERROR(__xludf.DUMMYFUNCTION("GOOGLETRANSLATE(B659,""en"",""hi"")"),"मुबारक की समीक्षा Ka jyada Achha होता है")</f>
        <v>मुबारक की समीक्षा Ka jyada Achha होता है</v>
      </c>
      <c r="C659" s="1" t="s">
        <v>4</v>
      </c>
      <c r="D659" s="1" t="s">
        <v>5</v>
      </c>
    </row>
    <row r="660" spans="1:4" ht="13.2" x14ac:dyDescent="0.25">
      <c r="A660" s="1" t="s">
        <v>666</v>
      </c>
      <c r="B660" t="str">
        <f ca="1">IFERROR(__xludf.DUMMYFUNCTION("GOOGLETRANSLATE(B660,""en"",""hi"")"),"1.8k chutiyas को नापसंद ... हिंदुस्तानी भाऊ का जबाब .... सब नारीवादी लड़कियों बाहर
वहाँ ... तेरी भी maaki chut ... nikal lavdi ...")</f>
        <v>1.8k chutiyas को नापसंद ... हिंदुस्तानी भाऊ का जबाब .... सब नारीवादी लड़कियों बाहर
वहाँ ... तेरी भी maaki chut ... nikal lavdi ...</v>
      </c>
      <c r="C660" s="1" t="s">
        <v>8</v>
      </c>
      <c r="D660" s="1" t="s">
        <v>15</v>
      </c>
    </row>
    <row r="661" spans="1:4" ht="13.2" x14ac:dyDescent="0.25">
      <c r="A661" s="1" t="s">
        <v>667</v>
      </c>
      <c r="B661" t="str">
        <f ca="1">IFERROR(__xludf.DUMMYFUNCTION("GOOGLETRANSLATE(B661,""en"",""hi"")"),"ko अर्नाब इतना धैर्य pehle baar पर देख RHA हू।")</f>
        <v>ko अर्नाब इतना धैर्य pehle baar पर देख RHA हू।</v>
      </c>
      <c r="C661" s="1" t="s">
        <v>4</v>
      </c>
      <c r="D661" s="1" t="s">
        <v>5</v>
      </c>
    </row>
    <row r="662" spans="1:4" ht="13.2" x14ac:dyDescent="0.25">
      <c r="A662" s="1" t="s">
        <v>668</v>
      </c>
      <c r="B662" t="str">
        <f ca="1">IFERROR(__xludf.DUMMYFUNCTION("GOOGLETRANSLATE(B662,""en"",""hi"")"),"भाई ek वीडियो Tiktok कश्मीर Baare मुख्य भी banayo plz। Tiktok के लिए लोगों की तरह
chutiyapa भुना")</f>
        <v>भाई ek वीडियो Tiktok कश्मीर Baare मुख्य भी banayo plz। Tiktok के लिए लोगों की तरह
chutiyapa भुना</v>
      </c>
      <c r="C662" s="1" t="s">
        <v>4</v>
      </c>
      <c r="D662" s="1" t="s">
        <v>5</v>
      </c>
    </row>
    <row r="663" spans="1:4" ht="13.2" x14ac:dyDescent="0.25">
      <c r="A663" s="1" t="s">
        <v>669</v>
      </c>
      <c r="B663" t="str">
        <f ca="1">IFERROR(__xludf.DUMMYFUNCTION("GOOGLETRANSLATE(B663,""en"",""hi"")"),"मुझे चार अधिक शॉट जय Nakara hai?")</f>
        <v>मुझे चार अधिक शॉट जय Nakara hai?</v>
      </c>
      <c r="C663" s="1" t="s">
        <v>4</v>
      </c>
      <c r="D663" s="1" t="s">
        <v>5</v>
      </c>
    </row>
    <row r="664" spans="1:4" ht="13.2" x14ac:dyDescent="0.25">
      <c r="A664" s="1" t="s">
        <v>670</v>
      </c>
      <c r="B664" t="str">
        <f ca="1">IFERROR(__xludf.DUMMYFUNCTION("GOOGLETRANSLATE(B664,""en"",""hi"")"),"जो आदमी kehe REHA था khatam कर डुंगा .... मुझ्े डॉ अंतराल REHA था ki
कहीं ..... sherya aur timeliners वालों की हाय na ""khatam"" Karde .... 😂😂😂😅😅")</f>
        <v>जो आदमी kehe REHA था khatam कर डुंगा .... मुझ्े डॉ अंतराल REHA था ki
कहीं ..... sherya aur timeliners वालों की हाय na "khatam" Karde .... 😂😂😂😅😅</v>
      </c>
      <c r="C664" s="1" t="s">
        <v>4</v>
      </c>
      <c r="D664" s="1" t="s">
        <v>5</v>
      </c>
    </row>
    <row r="665" spans="1:4" ht="13.2" x14ac:dyDescent="0.25">
      <c r="A665" s="1" t="s">
        <v>671</v>
      </c>
      <c r="B665" t="str">
        <f ca="1">IFERROR(__xludf.DUMMYFUNCTION("GOOGLETRANSLATE(B665,""en"",""hi"")"),"Khatam karunga -madherchod साला bhosriwala")</f>
        <v>Khatam karunga -madherchod साला bhosriwala</v>
      </c>
      <c r="C665" s="1" t="s">
        <v>8</v>
      </c>
      <c r="D665" s="1" t="s">
        <v>15</v>
      </c>
    </row>
    <row r="666" spans="1:4" ht="13.2" x14ac:dyDescent="0.25">
      <c r="A666" s="1" t="s">
        <v>672</v>
      </c>
      <c r="B666" t="str">
        <f ca="1">IFERROR(__xludf.DUMMYFUNCTION("GOOGLETRANSLATE(B666,""en"",""hi"")"),"भाई ... मैने तो """" कबीर सिंह """" मूवी Dekhi हाय nhi ... पाटा था Chutiyapa se
bhaaara हुआ hoga ...... 😂😂😂😂😂😂😂😂😂😂😂😂😂😂 .......")</f>
        <v>भाई ... मैने तो "" कबीर सिंह "" मूवी Dekhi हाय nhi ... पाटा था Chutiyapa se
bhaaara हुआ hoga ...... 😂😂😂😂😂😂😂😂😂😂😂😂😂😂 .......</v>
      </c>
      <c r="C666" s="1" t="s">
        <v>4</v>
      </c>
      <c r="D666" s="1" t="s">
        <v>5</v>
      </c>
    </row>
    <row r="667" spans="1:4" ht="13.2" x14ac:dyDescent="0.25">
      <c r="A667" s="1" t="s">
        <v>673</v>
      </c>
      <c r="B667" t="str">
        <f ca="1">IFERROR(__xludf.DUMMYFUNCTION("GOOGLETRANSLATE(B667,""en"",""hi"")"),"कर रहे हैं मोदी hmare विश्वास krni की Aadat से खेल RHA तु kyoki जिस जनसंपर्क tum hd se
jyada se jyada विश्वास krte हो करने के लिए VO तुम्हे chutiya smjhne lgta ज jo bhkt nhi h
उनको bdhai किमी से किमी VO chutiya को nhi BNE .. मेरे BNA के लिए था अब मेरी gan"&amp;"d मुझे
उंगली दाल kr मुझ्े हाय चाटने को खा ja RHA ज .. भाई glti हुई जो anpd ko वोट
दिया sorry😔")</f>
        <v>कर रहे हैं मोदी hmare विश्वास krni की Aadat से खेल RHA तु kyoki जिस जनसंपर्क tum hd se
jyada se jyada विश्वास krte हो करने के लिए VO तुम्हे chutiya smjhne lgta ज jo bhkt nhi h
उनको bdhai किमी से किमी VO chutiya को nhi BNE .. मेरे BNA के लिए था अब मेरी gand मुझे
उंगली दाल kr मुझ्े हाय चाटने को खा ja RHA ज .. भाई glti हुई जो anpd ko वोट
दिया sorry😔</v>
      </c>
      <c r="C667" s="1" t="s">
        <v>8</v>
      </c>
      <c r="D667" s="1" t="s">
        <v>15</v>
      </c>
    </row>
    <row r="668" spans="1:4" ht="13.2" x14ac:dyDescent="0.25">
      <c r="A668" s="1" t="s">
        <v>674</v>
      </c>
      <c r="B668" t="str">
        <f ca="1">IFERROR(__xludf.DUMMYFUNCTION("GOOGLETRANSLATE(B668,""en"",""hi"")"),"broo सलिल jamdarr का भी आइटम गीत बराबर पैरोडी ज ...")</f>
        <v>broo सलिल jamdarr का भी आइटम गीत बराबर पैरोडी ज ...</v>
      </c>
      <c r="C668" s="1" t="s">
        <v>4</v>
      </c>
      <c r="D668" s="1" t="s">
        <v>5</v>
      </c>
    </row>
    <row r="669" spans="1:4" ht="13.2" x14ac:dyDescent="0.25">
      <c r="A669" s="1" t="s">
        <v>675</v>
      </c>
      <c r="B669" t="str">
        <f ca="1">IFERROR(__xludf.DUMMYFUNCTION("GOOGLETRANSLATE(B669,""en"",""hi"")"),"भाई तुम ठीक कह रहे हैं, लेकिन दर्शकों को जो चाहती hai वाही dikhayegi na बॉलीवुड?
दर्शकों का स्वाद कब परिवर्तन hoga?")</f>
        <v>भाई तुम ठीक कह रहे हैं, लेकिन दर्शकों को जो चाहती hai वाही dikhayegi na बॉलीवुड?
दर्शकों का स्वाद कब परिवर्तन hoga?</v>
      </c>
      <c r="C669" s="1" t="s">
        <v>4</v>
      </c>
      <c r="D669" s="1" t="s">
        <v>5</v>
      </c>
    </row>
    <row r="670" spans="1:4" ht="13.2" x14ac:dyDescent="0.25">
      <c r="A670" s="1" t="s">
        <v>676</v>
      </c>
      <c r="B670" t="str">
        <f ca="1">IFERROR(__xludf.DUMMYFUNCTION("GOOGLETRANSLATE(B670,""en"",""hi"")"),"[#Lowde] (http://www.youtube.com/results?search_query=%23Lowde) तेरी कोई आत्म
सम्मान नै hai क्या?
[#Lund] (http://www.youtube.com/results?search_query=%23Lund) Jaisi Shakal
lekar kabhii भी Achhi से Achhi मूवी का Postmartam आ Jaata Hai karne ..
[#Bc] (http"&amp;"://www.youtube.com/results?search_query=%23Bc)")</f>
        <v>[#Lowde] (http://www.youtube.com/results?search_query=%23Lowde) तेरी कोई आत्म
सम्मान नै hai क्या?
[#Lund] (http://www.youtube.com/results?search_query=%23Lund) Jaisi Shakal
lekar kabhii भी Achhi से Achhi मूवी का Postmartam आ Jaata Hai karne ..
[#Bc] (http://www.youtube.com/results?search_query=%23Bc)</v>
      </c>
      <c r="C670" s="1" t="s">
        <v>8</v>
      </c>
      <c r="D670" s="1" t="s">
        <v>15</v>
      </c>
    </row>
    <row r="671" spans="1:4" ht="13.2" x14ac:dyDescent="0.25">
      <c r="A671" s="1" t="s">
        <v>677</v>
      </c>
      <c r="B671" t="str">
        <f ca="1">IFERROR(__xludf.DUMMYFUNCTION("GOOGLETRANSLATE(B671,""en"",""hi"")"),"जाट या jhat")</f>
        <v>जाट या jhat</v>
      </c>
      <c r="C671" s="1" t="s">
        <v>8</v>
      </c>
      <c r="D671" s="1" t="s">
        <v>5</v>
      </c>
    </row>
    <row r="672" spans="1:4" ht="13.2" x14ac:dyDescent="0.25">
      <c r="A672" s="1" t="s">
        <v>678</v>
      </c>
      <c r="B672" t="str">
        <f ca="1">IFERROR(__xludf.DUMMYFUNCTION("GOOGLETRANSLATE(B672,""en"",""hi"")"),"अमेरिका से भारत को hai ki aata क्रने baad तु बिंदु की तुलना करें।
भारत ने मुझे जो प्रवृत्ति yaa समस्या अभी चल rhe hai अमेरिका wo मुझे 1940-1950 ke गधा
पास चल रहे ....")</f>
        <v>अमेरिका से भारत को hai ki aata क्रने baad तु बिंदु की तुलना करें।
भारत ने मुझे जो प्रवृत्ति yaa समस्या अभी चल rhe hai अमेरिका wo मुझे 1940-1950 ke गधा
पास चल रहे ....</v>
      </c>
      <c r="C672" s="1" t="s">
        <v>4</v>
      </c>
      <c r="D672" s="1" t="s">
        <v>5</v>
      </c>
    </row>
    <row r="673" spans="1:4" ht="13.2" x14ac:dyDescent="0.25">
      <c r="A673" s="1" t="s">
        <v>679</v>
      </c>
      <c r="B673" t="str">
        <f ca="1">IFERROR(__xludf.DUMMYFUNCTION("GOOGLETRANSLATE(B673,""en"",""hi"")"),"पुरा बॉलीवुड हाय bekar वह ... प्यार प्यार lavd का प्यार")</f>
        <v>पुरा बॉलीवुड हाय bekar वह ... प्यार प्यार lavd का प्यार</v>
      </c>
      <c r="C673" s="1" t="s">
        <v>8</v>
      </c>
      <c r="D673" s="1" t="s">
        <v>15</v>
      </c>
    </row>
    <row r="674" spans="1:4" ht="13.2" x14ac:dyDescent="0.25">
      <c r="A674" s="1" t="s">
        <v>680</v>
      </c>
      <c r="B674" t="str">
        <f ca="1">IFERROR(__xludf.DUMMYFUNCTION("GOOGLETRANSLATE(B674,""en"",""hi"")"),"chutiya हो तुम एनआरसी aanewala kagaj जामा करो।")</f>
        <v>chutiya हो तुम एनआरसी aanewala kagaj जामा करो।</v>
      </c>
      <c r="C674" s="1" t="s">
        <v>4</v>
      </c>
      <c r="D674" s="1" t="s">
        <v>5</v>
      </c>
    </row>
    <row r="675" spans="1:4" ht="13.2" x14ac:dyDescent="0.25">
      <c r="A675" s="1" t="s">
        <v>681</v>
      </c>
      <c r="B675" t="str">
        <f ca="1">IFERROR(__xludf.DUMMYFUNCTION("GOOGLETRANSLATE(B675,""en"",""hi"")"),"@Gaurika फ्राई करके ऋत्विक तु Sabh bakhwas hain")</f>
        <v>@Gaurika फ्राई करके ऋत्विक तु Sabh bakhwas hain</v>
      </c>
      <c r="C675" s="1" t="s">
        <v>4</v>
      </c>
      <c r="D675" s="1" t="s">
        <v>5</v>
      </c>
    </row>
    <row r="676" spans="1:4" ht="13.2" x14ac:dyDescent="0.25">
      <c r="A676" s="1" t="s">
        <v>682</v>
      </c>
      <c r="B676" t="str">
        <f ca="1">IFERROR(__xludf.DUMMYFUNCTION("GOOGLETRANSLATE(B676,""en"",""hi"")"),"उदारवादी या faminist की मां KB😠")</f>
        <v>उदारवादी या faminist की मां KB😠</v>
      </c>
      <c r="C676" s="1" t="s">
        <v>8</v>
      </c>
      <c r="D676" s="1" t="s">
        <v>15</v>
      </c>
    </row>
    <row r="677" spans="1:4" ht="13.2" x14ac:dyDescent="0.25">
      <c r="A677" s="1" t="s">
        <v>683</v>
      </c>
      <c r="B677" t="str">
        <f ca="1">IFERROR(__xludf.DUMMYFUNCTION("GOOGLETRANSLATE(B677,""en"",""hi"")"),"बकवास लड़का se karegi")</f>
        <v>बकवास लड़का se karegi</v>
      </c>
      <c r="C677" s="1" t="s">
        <v>8</v>
      </c>
      <c r="D677" s="1" t="s">
        <v>15</v>
      </c>
    </row>
    <row r="678" spans="1:4" ht="13.2" x14ac:dyDescent="0.25">
      <c r="A678" s="1" t="s">
        <v>684</v>
      </c>
      <c r="B678" t="str">
        <f ca="1">IFERROR(__xludf.DUMMYFUNCTION("GOOGLETRANSLATE(B678,""en"",""hi"")"),"दादा हैं 🤪🤣
🙄😄🤩kitni Galti
शहीद खान .... कबीर खान ..... कबीर सिंह")</f>
        <v>दादा हैं 🤪🤣
🙄😄🤩kitni Galti
शहीद खान .... कबीर खान ..... कबीर सिंह</v>
      </c>
      <c r="C678" s="1" t="s">
        <v>4</v>
      </c>
      <c r="D678" s="1" t="s">
        <v>5</v>
      </c>
    </row>
    <row r="679" spans="1:4" ht="13.2" x14ac:dyDescent="0.25">
      <c r="A679" s="1" t="s">
        <v>685</v>
      </c>
      <c r="B679" t="str">
        <f ca="1">IFERROR(__xludf.DUMMYFUNCTION("GOOGLETRANSLATE(B679,""en"",""hi"")"),"bilkul शि बोल rhe ho साहब 😍😍😍, hai jo ESE लोगो कश्मीर Khilaf बोल RHA को Chlo कोई
hai .... 👏👏👏👏👏👏")</f>
        <v>bilkul शि बोल rhe ho साहब 😍😍😍, hai jo ESE लोगो कश्मीर Khilaf बोल RHA को Chlo कोई
hai .... 👏👏👏👏👏👏</v>
      </c>
      <c r="C679" s="1" t="s">
        <v>4</v>
      </c>
      <c r="D679" s="1" t="s">
        <v>5</v>
      </c>
    </row>
    <row r="680" spans="1:4" ht="13.2" x14ac:dyDescent="0.25">
      <c r="A680" s="1" t="s">
        <v>686</v>
      </c>
      <c r="B680" t="str">
        <f ca="1">IFERROR(__xludf.DUMMYFUNCTION("GOOGLETRANSLATE(B680,""en"",""hi"")"),"बहुत सही जानकरी")</f>
        <v>बहुत सही जानकरी</v>
      </c>
      <c r="C680" s="1" t="s">
        <v>4</v>
      </c>
      <c r="D680" s="1" t="s">
        <v>5</v>
      </c>
    </row>
    <row r="681" spans="1:4" ht="13.2" x14ac:dyDescent="0.25">
      <c r="A681" s="1" t="s">
        <v>687</v>
      </c>
      <c r="B681" t="str">
        <f ca="1">IFERROR(__xludf.DUMMYFUNCTION("GOOGLETRANSLATE(B681,""en"",""hi"")"),"जाट वह ki jhatwa Saale।")</f>
        <v>जाट वह ki jhatwa Saale।</v>
      </c>
      <c r="C681" s="1" t="s">
        <v>8</v>
      </c>
      <c r="D681" s="1" t="s">
        <v>5</v>
      </c>
    </row>
    <row r="682" spans="1:4" ht="13.2" x14ac:dyDescent="0.25">
      <c r="A682" s="1" t="s">
        <v>688</v>
      </c>
      <c r="B682" t="str">
        <f ca="1">IFERROR(__xludf.DUMMYFUNCTION("GOOGLETRANSLATE(B682,""en"",""hi"")"),"भारत की ladkiyo ko लोग इन जमात रैंडी banarahe bhosdike")</f>
        <v>भारत की ladkiyo ko लोग इन जमात रैंडी banarahe bhosdike</v>
      </c>
      <c r="C682" s="1" t="s">
        <v>8</v>
      </c>
      <c r="D682" s="1" t="s">
        <v>15</v>
      </c>
    </row>
    <row r="683" spans="1:4" ht="13.2" x14ac:dyDescent="0.25">
      <c r="A683" s="1" t="s">
        <v>689</v>
      </c>
      <c r="B683" t="str">
        <f ca="1">IFERROR(__xludf.DUMMYFUNCTION("GOOGLETRANSLATE(B683,""en"",""hi"")"),"फिल्में bhosdike की समीक्षा karta रहेगा? देश की सुरक्षा ke नंगे mein, dharm ke
नंगा mein कभी Sochta भी hai?")</f>
        <v>फिल्में bhosdike की समीक्षा karta रहेगा? देश की सुरक्षा ke नंगे mein, dharm ke
नंगा mein कभी Sochta भी hai?</v>
      </c>
      <c r="C683" s="1" t="s">
        <v>8</v>
      </c>
      <c r="D683" s="1" t="s">
        <v>15</v>
      </c>
    </row>
    <row r="684" spans="1:4" ht="13.2" x14ac:dyDescent="0.25">
      <c r="A684" s="1" t="s">
        <v>690</v>
      </c>
      <c r="B684" t="str">
        <f ca="1">IFERROR(__xludf.DUMMYFUNCTION("GOOGLETRANSLATE(B684,""en"",""hi"")"),"बड़े बड़े Kele ke sath")</f>
        <v>बड़े बड़े Kele ke sath</v>
      </c>
      <c r="C684" s="1" t="s">
        <v>4</v>
      </c>
      <c r="D684" s="1" t="s">
        <v>5</v>
      </c>
    </row>
    <row r="685" spans="1:4" ht="13.2" x14ac:dyDescent="0.25">
      <c r="A685" s="1" t="s">
        <v>691</v>
      </c>
      <c r="B685" t="str">
        <f ca="1">IFERROR(__xludf.DUMMYFUNCTION("GOOGLETRANSLATE(B685,""en"",""hi"")"),"@L Lawliet क्ष बीटा तेरा मामी bula राही ज क्या Milne ko me😂😂😂😂😂😂 Fursat")</f>
        <v>@L Lawliet क्ष बीटा तेरा मामी bula राही ज क्या Milne ko me😂😂😂😂😂😂 Fursat</v>
      </c>
      <c r="C685" s="1" t="s">
        <v>4</v>
      </c>
      <c r="D685" s="1" t="s">
        <v>5</v>
      </c>
    </row>
    <row r="686" spans="1:4" ht="13.2" x14ac:dyDescent="0.25">
      <c r="A686" s="1" t="s">
        <v>692</v>
      </c>
      <c r="B686" t="str">
        <f ca="1">IFERROR(__xludf.DUMMYFUNCTION("GOOGLETRANSLATE(B686,""en"",""hi"")"),"Ye Saali chutiya फिल्म कबीर सिंह अभी तक Dekhi nhi, लेकिन मेरे दोस्त पागल हो
rkhe, इसके गीत कश्मीर liye")</f>
        <v>Ye Saali chutiya फिल्म कबीर सिंह अभी तक Dekhi nhi, लेकिन मेरे दोस्त पागल हो
rkhe, इसके गीत कश्मीर liye</v>
      </c>
      <c r="C686" s="1" t="s">
        <v>4</v>
      </c>
      <c r="D686" s="1" t="s">
        <v>5</v>
      </c>
    </row>
    <row r="687" spans="1:4" ht="13.2" x14ac:dyDescent="0.25">
      <c r="A687" s="1" t="s">
        <v>693</v>
      </c>
      <c r="B687" t="str">
        <f ca="1">IFERROR(__xludf.DUMMYFUNCTION("GOOGLETRANSLATE(B687,""en"",""hi"")"),"जन सम्मोहन चल राहा वह")</f>
        <v>जन सम्मोहन चल राहा वह</v>
      </c>
      <c r="C687" s="1" t="s">
        <v>4</v>
      </c>
      <c r="D687" s="1" t="s">
        <v>5</v>
      </c>
    </row>
    <row r="688" spans="1:4" ht="13.2" x14ac:dyDescent="0.25">
      <c r="A688" s="1" t="s">
        <v>694</v>
      </c>
      <c r="B688" t="str">
        <f ca="1">IFERROR(__xludf.DUMMYFUNCTION("GOOGLETRANSLATE(B688,""en"",""hi"")"),"काश मात्र पास sabhi में Waali शक्ति होती थनोस
liberaanduoo और faministoo
Ko
कब का हाय
Gayaab (Garrdaa) kr detaa😂😂😂😂😂😂😂😂😂😂😂😂😂😂😂😂😂😂😂😂😂😂😂😂😂😂😂😂😂😂")</f>
        <v>काश मात्र पास sabhi में Waali शक्ति होती थनोस
liberaanduoo और faministoo
Ko
कब का हाय
Gayaab (Garrdaa) kr detaa😂😂😂😂😂😂😂😂😂😂😂😂😂😂😂😂😂😂😂😂😂😂😂😂😂😂😂😂😂😂</v>
      </c>
      <c r="C688" s="1" t="s">
        <v>19</v>
      </c>
      <c r="D688" s="1" t="s">
        <v>5</v>
      </c>
    </row>
    <row r="689" spans="1:4" ht="13.2" x14ac:dyDescent="0.25">
      <c r="A689" s="1" t="s">
        <v>695</v>
      </c>
      <c r="B689" t="str">
        <f ca="1">IFERROR(__xludf.DUMMYFUNCTION("GOOGLETRANSLATE(B689,""en"",""hi"")"),"अरुंधति ☠️☠️☠️☠️☠️")</f>
        <v>अरुंधति ☠️☠️☠️☠️☠️</v>
      </c>
      <c r="C689" s="1" t="s">
        <v>4</v>
      </c>
      <c r="D689" s="1" t="s">
        <v>5</v>
      </c>
    </row>
    <row r="690" spans="1:4" ht="13.2" x14ac:dyDescent="0.25">
      <c r="A690" s="1" t="s">
        <v>696</v>
      </c>
      <c r="B690" t="str">
        <f ca="1">IFERROR(__xludf.DUMMYFUNCTION("GOOGLETRANSLATE(B690,""en"",""hi"")"),"अरुंधति बलात्कारी की बाटी हेक्टेयर रंगा बोला uska BAP हाय hoga")</f>
        <v>अरुंधति बलात्कारी की बाटी हेक्टेयर रंगा बोला uska BAP हाय hoga</v>
      </c>
      <c r="C690" s="1" t="s">
        <v>8</v>
      </c>
      <c r="D690" s="1" t="s">
        <v>15</v>
      </c>
    </row>
    <row r="691" spans="1:4" ht="13.2" x14ac:dyDescent="0.25">
      <c r="A691" s="1" t="s">
        <v>697</v>
      </c>
      <c r="B691" t="str">
        <f ca="1">IFERROR(__xludf.DUMMYFUNCTION("GOOGLETRANSLATE(B691,""en"",""hi"")"),"नारीवाद ko sbse jyada bdhane मुझे Hamri sarkaar aur usse भी jyada सर्वोच्च है
अदालत jimmedaar hai .... मैं और नारीवादियों ko badhava देते hai में तु हाय .....
[#Sabrimala] (http://www.youtube.com/results?search_query=%23sabrimala)")</f>
        <v>नारीवाद ko sbse jyada bdhane मुझे Hamri sarkaar aur usse भी jyada सर्वोच्च है
अदालत jimmedaar hai .... मैं और नारीवादियों ko badhava देते hai में तु हाय .....
[#Sabrimala] (http://www.youtube.com/results?search_query=%23sabrimala)</v>
      </c>
      <c r="C691" s="1" t="s">
        <v>19</v>
      </c>
      <c r="D691" s="1" t="s">
        <v>5</v>
      </c>
    </row>
    <row r="692" spans="1:4" ht="13.2" x14ac:dyDescent="0.25">
      <c r="A692" s="1" t="s">
        <v>698</v>
      </c>
      <c r="B692" t="str">
        <f ca="1">IFERROR(__xludf.DUMMYFUNCTION("GOOGLETRANSLATE(B692,""en"",""hi"")"),"भारतीय फौज मुख्य साब ही chakke हैं हाँ मुख्य ne aur chakke लेन से मन
किआ hoga")</f>
        <v>भारतीय फौज मुख्य साब ही chakke हैं हाँ मुख्य ne aur chakke लेन से मन
किआ hoga</v>
      </c>
      <c r="C692" s="1" t="s">
        <v>19</v>
      </c>
      <c r="D692" s="1" t="s">
        <v>15</v>
      </c>
    </row>
    <row r="693" spans="1:4" ht="13.2" x14ac:dyDescent="0.25">
      <c r="A693" s="1" t="s">
        <v>699</v>
      </c>
      <c r="B693" t="str">
        <f ca="1">IFERROR(__xludf.DUMMYFUNCTION("GOOGLETRANSLATE(B693,""en"",""hi"")"),"माँ chuda apni बहन ke lawde, Lagda hai तेरी माँ ne vi तेरे बाप डी Utte
नकली मामले kra hai
bhadwa साला")</f>
        <v>माँ chuda apni बहन ke lawde, Lagda hai तेरी माँ ne vi तेरे बाप डी Utte
नकली मामले kra hai
bhadwa साला</v>
      </c>
      <c r="C693" s="1" t="s">
        <v>8</v>
      </c>
      <c r="D693" s="1" t="s">
        <v>15</v>
      </c>
    </row>
    <row r="694" spans="1:4" ht="13.2" x14ac:dyDescent="0.25">
      <c r="A694" s="1" t="s">
        <v>700</v>
      </c>
      <c r="B694" t="str">
        <f ca="1">IFERROR(__xludf.DUMMYFUNCTION("GOOGLETRANSLATE(B694,""en"",""hi"")"),"वे न एक आदमी के feeling.actual मुझे ek लड़का प्रहार सच्चा प्यार मुझे धोखा दिया पता
होते hai यही भावनाओं को खा लिया hai unke ander.sandeep भांगड़ा भीतरी जानता है
एक man.aur वो भावनाओं वो Khut Khut ke bhardiye का लग रहा है फिल्म कश्मीर है
ander..har ek दृश्"&amp;"य itna यथार्थवादी hai ke माई क्या batau ..")</f>
        <v>वे न एक आदमी के feeling.actual मुझे ek लड़का प्रहार सच्चा प्यार मुझे धोखा दिया पता
होते hai यही भावनाओं को खा लिया hai unke ander.sandeep भांगड़ा भीतरी जानता है
एक man.aur वो भावनाओं वो Khut Khut ke bhardiye का लग रहा है फिल्म कश्मीर है
ander..har ek दृश्य itna यथार्थवादी hai ke माई क्या batau ..</v>
      </c>
      <c r="C694" s="1" t="s">
        <v>4</v>
      </c>
      <c r="D694" s="1" t="s">
        <v>5</v>
      </c>
    </row>
    <row r="695" spans="1:4" ht="13.2" x14ac:dyDescent="0.25">
      <c r="A695" s="1" t="s">
        <v>701</v>
      </c>
      <c r="B695" t="str">
        <f ca="1">IFERROR(__xludf.DUMMYFUNCTION("GOOGLETRANSLATE(B695,""en"",""hi"")"),"कर रहे हैं की समीक्षा करो ना, बक बक नही")</f>
        <v>कर रहे हैं की समीक्षा करो ना, बक बक नही</v>
      </c>
      <c r="C695" s="1" t="s">
        <v>19</v>
      </c>
      <c r="D695" s="1" t="s">
        <v>5</v>
      </c>
    </row>
    <row r="696" spans="1:4" ht="13.2" x14ac:dyDescent="0.25">
      <c r="A696" s="1" t="s">
        <v>702</v>
      </c>
      <c r="B696" t="str">
        <f ca="1">IFERROR(__xludf.DUMMYFUNCTION("GOOGLETRANSLATE(B696,""en"",""hi"")"),"madarchodh mardangi दिखाना है सामने करने के लिए एक ऐसा jhapad मुझे mut Dega")</f>
        <v>madarchodh mardangi दिखाना है सामने करने के लिए एक ऐसा jhapad मुझे mut Dega</v>
      </c>
      <c r="C696" s="1" t="s">
        <v>8</v>
      </c>
      <c r="D696" s="1" t="s">
        <v>15</v>
      </c>
    </row>
    <row r="697" spans="1:4" ht="13.2" x14ac:dyDescent="0.25">
      <c r="A697" s="1" t="s">
        <v>703</v>
      </c>
      <c r="B697" t="str">
        <f ca="1">IFERROR(__xludf.DUMMYFUNCTION("GOOGLETRANSLATE(B697,""en"",""hi"")"),"Bahut Achha भाई ...
धन्यवाद....")</f>
        <v>Bahut Achha भाई ...
धन्यवाद....</v>
      </c>
      <c r="C697" s="1" t="s">
        <v>4</v>
      </c>
      <c r="D697" s="1" t="s">
        <v>5</v>
      </c>
    </row>
    <row r="698" spans="1:4" ht="13.2" x14ac:dyDescent="0.25">
      <c r="A698" s="1" t="s">
        <v>704</v>
      </c>
      <c r="B698" t="str">
        <f ca="1">IFERROR(__xludf.DUMMYFUNCTION("GOOGLETRANSLATE(B698,""en"",""hi"")"),"वाही आज तक भी ek रहस्य एच के")</f>
        <v>वाही आज तक भी ek रहस्य एच के</v>
      </c>
      <c r="C698" s="1" t="s">
        <v>4</v>
      </c>
      <c r="D698" s="1" t="s">
        <v>5</v>
      </c>
    </row>
    <row r="699" spans="1:4" ht="13.2" x14ac:dyDescent="0.25">
      <c r="A699" s="1" t="s">
        <v>705</v>
      </c>
      <c r="B699" t="str">
        <f ca="1">IFERROR(__xludf.DUMMYFUNCTION("GOOGLETRANSLATE(B699,""en"",""hi"")"),"@indian रंगा बिल्ला देश ke मोदी शाह hai और dalla मीडिया hai ....")</f>
        <v>@indian रंगा बिल्ला देश ke मोदी शाह hai और dalla मीडिया hai ....</v>
      </c>
      <c r="C699" s="1" t="s">
        <v>19</v>
      </c>
      <c r="D699" s="1" t="s">
        <v>5</v>
      </c>
    </row>
    <row r="700" spans="1:4" ht="13.2" x14ac:dyDescent="0.25">
      <c r="A700" s="1" t="s">
        <v>706</v>
      </c>
      <c r="B700" t="str">
        <f ca="1">IFERROR(__xludf.DUMMYFUNCTION("GOOGLETRANSLATE(B700,""en"",""hi"")"),"साही Kaha bhugat क्रोध हैं हम आज")</f>
        <v>साही Kaha bhugat क्रोध हैं हम आज</v>
      </c>
      <c r="C700" s="1" t="s">
        <v>4</v>
      </c>
      <c r="D700" s="1" t="s">
        <v>5</v>
      </c>
    </row>
    <row r="701" spans="1:4" ht="13.2" x14ac:dyDescent="0.25">
      <c r="A701" s="1" t="s">
        <v>707</v>
      </c>
      <c r="B701" t="str">
        <f ca="1">IFERROR(__xludf.DUMMYFUNCTION("GOOGLETRANSLATE(B701,""en"",""hi"")"),"भाई Bht mast👌👌👌👌👌👌👌")</f>
        <v>भाई Bht mast👌👌👌👌👌👌👌</v>
      </c>
      <c r="C701" s="1" t="s">
        <v>4</v>
      </c>
      <c r="D701" s="1" t="s">
        <v>5</v>
      </c>
    </row>
    <row r="702" spans="1:4" ht="13.2" x14ac:dyDescent="0.25">
      <c r="A702" s="1" t="s">
        <v>708</v>
      </c>
      <c r="B702" t="str">
        <f ca="1">IFERROR(__xludf.DUMMYFUNCTION("GOOGLETRANSLATE(B702,""en"",""hi"")"),"शशि taroor ke thisri औलाद!")</f>
        <v>शशि taroor ke thisri औलाद!</v>
      </c>
      <c r="C702" s="1" t="s">
        <v>4</v>
      </c>
      <c r="D702" s="1" t="s">
        <v>5</v>
      </c>
    </row>
    <row r="703" spans="1:4" ht="13.2" x14ac:dyDescent="0.25">
      <c r="A703" s="1" t="s">
        <v>709</v>
      </c>
      <c r="B703" t="str">
        <f ca="1">IFERROR(__xludf.DUMMYFUNCTION("GOOGLETRANSLATE(B703,""en"",""hi"")"),"नि: शुल्क ऑनलाइन के mein se पर देख ke revew डे राही हो")</f>
        <v>नि: शुल्क ऑनलाइन के mein se पर देख ke revew डे राही हो</v>
      </c>
      <c r="C703" s="1" t="s">
        <v>4</v>
      </c>
      <c r="D703" s="1" t="s">
        <v>5</v>
      </c>
    </row>
    <row r="704" spans="1:4" ht="13.2" x14ac:dyDescent="0.25">
      <c r="A704" s="1" t="s">
        <v>710</v>
      </c>
      <c r="B704" t="str">
        <f ca="1">IFERROR(__xludf.DUMMYFUNCTION("GOOGLETRANSLATE(B704,""en"",""hi"")"),"लिबरलों एम सी को बुरका अंडर लिपस्टिक अच्छी लगती है।")</f>
        <v>लिबरलों एम सी को बुरका अंडर लिपस्टिक अच्छी लगती है।</v>
      </c>
      <c r="C704" s="1" t="s">
        <v>8</v>
      </c>
      <c r="D704" s="1" t="s">
        <v>15</v>
      </c>
    </row>
    <row r="705" spans="1:4" ht="13.2" x14ac:dyDescent="0.25">
      <c r="A705" s="1" t="s">
        <v>711</v>
      </c>
      <c r="B705" t="str">
        <f ca="1">IFERROR(__xludf.DUMMYFUNCTION("GOOGLETRANSLATE(B705,""en"",""hi"")"),"[07:26] (https://www.youtube.com/watch?v=N_ZMfQMZos0&amp;t=7m26s) सत्य Kaha गया
hai ... 😂😂😂")</f>
        <v>[07:26] (https://www.youtube.com/watch?v=N_ZMfQMZos0&amp;t=7m26s) सत्य Kaha गया
hai ... 😂😂😂</v>
      </c>
      <c r="C705" s="1" t="s">
        <v>4</v>
      </c>
      <c r="D705" s="1" t="s">
        <v>5</v>
      </c>
    </row>
    <row r="706" spans="1:4" ht="13.2" x14ac:dyDescent="0.25">
      <c r="A706" s="1" t="s">
        <v>712</v>
      </c>
      <c r="B706" t="str">
        <f ca="1">IFERROR(__xludf.DUMMYFUNCTION("GOOGLETRANSLATE(B706,""en"",""hi"")"),"इक दम साही मात्र Mooh की बात चुरा ली आपने भैया")</f>
        <v>इक दम साही मात्र Mooh की बात चुरा ली आपने भैया</v>
      </c>
      <c r="C706" s="1" t="s">
        <v>4</v>
      </c>
      <c r="D706" s="1" t="s">
        <v>5</v>
      </c>
    </row>
    <row r="707" spans="1:4" ht="13.2" x14ac:dyDescent="0.25">
      <c r="A707" s="1" t="s">
        <v>713</v>
      </c>
      <c r="B707" t="str">
        <f ca="1">IFERROR(__xludf.DUMMYFUNCTION("GOOGLETRANSLATE(B707,""en"",""hi"")"),"बांग्ला वाक्य dikhao")</f>
        <v>बांग्ला वाक्य dikhao</v>
      </c>
      <c r="C707" s="1" t="s">
        <v>4</v>
      </c>
      <c r="D707" s="1" t="s">
        <v>5</v>
      </c>
    </row>
    <row r="708" spans="1:4" ht="13.2" x14ac:dyDescent="0.25">
      <c r="A708" s="1" t="s">
        <v>714</v>
      </c>
      <c r="B708" t="str">
        <f ca="1">IFERROR(__xludf.DUMMYFUNCTION("GOOGLETRANSLATE(B708,""en"",""hi"")"),"जहांगीर भाई ne को गज़ब का kaam किया")</f>
        <v>जहांगीर भाई ne को गज़ब का kaam किया</v>
      </c>
      <c r="C708" s="1" t="s">
        <v>4</v>
      </c>
      <c r="D708" s="1" t="s">
        <v>5</v>
      </c>
    </row>
    <row r="709" spans="1:4" ht="13.2" x14ac:dyDescent="0.25">
      <c r="A709" s="1" t="s">
        <v>715</v>
      </c>
      <c r="B709" t="str">
        <f ca="1">IFERROR(__xludf.DUMMYFUNCTION("GOOGLETRANSLATE(B709,""en"",""hi"")"),"@ching पांग भाई मेरी जान ... 2 Saal +2 bs ... मेरा 7 Saal का संबंध hai ...
25 साल की उम्र hai ... अनुभव उम्र aapse zyda ज ... Achi बल्ले ज अगर lyf tym sath
rhe ..... या bhgwan na अगर गोलमाल हुआ kch Hoge kre ... nam Yad rkhna राहुल के लिए
शर्मा .... bhot क"&amp;"ठिन होता है Krna पर ले जाएं ...")</f>
        <v>@ching पांग भाई मेरी जान ... 2 Saal +2 bs ... मेरा 7 Saal का संबंध hai ...
25 साल की उम्र hai ... अनुभव उम्र aapse zyda ज ... Achi बल्ले ज अगर lyf tym sath
rhe ..... या bhgwan na अगर गोलमाल हुआ kch Hoge kre ... nam Yad rkhna राहुल के लिए
शर्मा .... bhot कठिन होता है Krna पर ले जाएं ...</v>
      </c>
      <c r="C709" s="1" t="s">
        <v>4</v>
      </c>
      <c r="D709" s="1" t="s">
        <v>5</v>
      </c>
    </row>
    <row r="710" spans="1:4" ht="13.2" x14ac:dyDescent="0.25">
      <c r="A710" s="1" t="s">
        <v>716</v>
      </c>
      <c r="B710" t="str">
        <f ca="1">IFERROR(__xludf.DUMMYFUNCTION("GOOGLETRANSLATE(B710,""en"",""hi"")"),"Tu समलैंगिक hain क्या bc")</f>
        <v>Tu समलैंगिक hain क्या bc</v>
      </c>
      <c r="C710" s="1" t="s">
        <v>8</v>
      </c>
      <c r="D710" s="1" t="s">
        <v>15</v>
      </c>
    </row>
    <row r="711" spans="1:4" ht="13.2" x14ac:dyDescent="0.25">
      <c r="A711" s="1" t="s">
        <v>717</v>
      </c>
      <c r="B711" t="str">
        <f ca="1">IFERROR(__xludf.DUMMYFUNCTION("GOOGLETRANSLATE(B711,""en"",""hi"")"),"** प्रशासक समिति✊🚩 **
😡😡😡😡😡😡😡😡😡
 ** आर्यो को आंतकी बताने वाली नेटफ्लिक्स की सीरीज जिस को हुमा कुरेशी (जिहादी)
बना रही है, हिंदुओं और हिन्दू राष्ट्र को बदनाम करने का काम किया जा रहा है।
100 करोड़ हिन्दुओं के देश में हिंदुओं को ही बदनाम किया जा"&amp;" रहा है😡😡😡😡😡 **
 ** इस सीरियल मे आर्य बाहर से आए और बच्चों का अपहरण किया, गौ मांस खा कर देश मे
फैल गए ऐसा दिखाया गया है **
** 😡कुछ स्थानीय कुरीतियों का सहारा लेकर पूरे हिन्दू समाज ओर सनातन धर्म को गलत
तरीके से दिखाया जा रहा है **
 ** 🚩हिंद"&amp;"ुओं ने तो अपनी कुरीतियों को समझा और संघर्ष कर उन्हें दूर भी किया और अब
भी कोशिश चालू है, लेकिन इन जिहादियों🐷 ने कभी अपनी कुरीति नहीं दिखाई और न ही
उन्हें दूर करने की कोई कोशिश की✊ **
 ** 😡खतना, तीन तलाक, हलाला, मुताह, बकरीद ओर बेजुबानों की हत्या, बुर"&amp;"खा, ओर
असंख्य कुरीतियां भरी पड़ी हैं लेकिन इसिपर इन जिहादियों का ध्यान नहीं
जाता😡😡😡😡😡😡 **
&lt;Https://youtu.be/1HfIlxdxRhE&gt;
** आखिर कब तक हिन्दू सहन करेगा, कब तक अपने धर्म का अपमान सहता रहेगा ... ओर
क्यों🤔🤔😔 **
 ** 🤺जागो हिंदुओं अपने धर्म की "&amp;"रक्षा करो अन्यथा एक दिन आएगा जब तुम्हें रक्षा की
आवश्यकता होगी और तुम्हारी रक्षा करने कोई नहीं आएगा😔 **
 ** इन जिहादियों🐷 का पूर्ण बहिष्कार ओर जबरदस्त प्रतिकार होना चाहिए😡😡😡🤺 **
[Https://m.facebook.com/story.php?story_fbid=3329309197094463&amp;id="&amp;"2262905757068151](https://m.facebook.com/story.php?story_fbid=3329309197094463&amp;id=2262905757068151)
🙏🚩🇮🇳🔱🏹🐚🕉")</f>
        <v>** प्रशासक समिति✊🚩 **
😡😡😡😡😡😡😡😡😡
 ** आर्यो को आंतकी बताने वाली नेटफ्लिक्स की सीरीज जिस को हुमा कुरेशी (जिहादी)
बना रही है, हिंदुओं और हिन्दू राष्ट्र को बदनाम करने का काम किया जा रहा है।
100 करोड़ हिन्दुओं के देश में हिंदुओं को ही बदनाम किया जा रहा है😡😡😡😡😡 **
 ** इस सीरियल मे आर्य बाहर से आए और बच्चों का अपहरण किया, गौ मांस खा कर देश मे
फैल गए ऐसा दिखाया गया है **
** 😡कुछ स्थानीय कुरीतियों का सहारा लेकर पूरे हिन्दू समाज ओर सनातन धर्म को गलत
तरीके से दिखाया जा रहा है **
 ** 🚩हिंदुओं ने तो अपनी कुरीतियों को समझा और संघर्ष कर उन्हें दूर भी किया और अब
भी कोशिश चालू है, लेकिन इन जिहादियों🐷 ने कभी अपनी कुरीति नहीं दिखाई और न ही
उन्हें दूर करने की कोई कोशिश की✊ **
 ** 😡खतना, तीन तलाक, हलाला, मुताह, बकरीद ओर बेजुबानों की हत्या, बुरखा, ओर
असंख्य कुरीतियां भरी पड़ी हैं लेकिन इसिपर इन जिहादियों का ध्यान नहीं
जाता😡😡😡😡😡😡 **
&lt;Https://youtu.be/1HfIlxdxRhE&gt;
** आखिर कब तक हिन्दू सहन करेगा, कब तक अपने धर्म का अपमान सहता रहेगा ... ओर
क्यों🤔🤔😔 **
 ** 🤺जागो हिंदुओं अपने धर्म की रक्षा करो अन्यथा एक दिन आएगा जब तुम्हें रक्षा की
आवश्यकता होगी और तुम्हारी रक्षा करने कोई नहीं आएगा😔 **
 ** इन जिहादियों🐷 का पूर्ण बहिष्कार ओर जबरदस्त प्रतिकार होना चाहिए😡😡😡🤺 **
[Https://m.facebook.com/story.php?story_fbid=3329309197094463&amp;id=2262905757068151](https://m.facebook.com/story.php?story_fbid=3329309197094463&amp;id=2262905757068151)
🙏🚩🇮🇳🔱🏹🐚🕉</v>
      </c>
      <c r="C711" s="1" t="s">
        <v>4</v>
      </c>
      <c r="D711" s="1" t="s">
        <v>5</v>
      </c>
    </row>
    <row r="712" spans="1:4" ht="13.2" x14ac:dyDescent="0.25">
      <c r="A712" s="1" t="s">
        <v>718</v>
      </c>
      <c r="B712" t="str">
        <f ca="1">IFERROR(__xludf.DUMMYFUNCTION("GOOGLETRANSLATE(B712,""en"",""hi"")"),"यार तु चोपड़ा यद्यपि आज Kastro bana देवदार राहा hai isane बिक्री nee अपान buut khud
हाय Piche बंवा कर राख लिया hai 🤣😂😂😂bludy jockar 🍼🍼🍼🍼")</f>
        <v>यार तु चोपड़ा यद्यपि आज Kastro bana देवदार राहा hai isane बिक्री nee अपान buut khud
हाय Piche बंवा कर राख लिया hai 🤣😂😂😂bludy jockar 🍼🍼🍼🍼</v>
      </c>
      <c r="C712" s="1" t="s">
        <v>8</v>
      </c>
      <c r="D712" s="1" t="s">
        <v>5</v>
      </c>
    </row>
    <row r="713" spans="1:4" ht="13.2" x14ac:dyDescent="0.25">
      <c r="A713" s="1" t="s">
        <v>719</v>
      </c>
      <c r="B713" t="str">
        <f ca="1">IFERROR(__xludf.DUMMYFUNCTION("GOOGLETRANSLATE(B713,""en"",""hi"")"),"Kaha Milte ज ऐसे लॉग")</f>
        <v>Kaha Milte ज ऐसे लॉग</v>
      </c>
      <c r="C713" s="1" t="s">
        <v>4</v>
      </c>
      <c r="D713" s="1" t="s">
        <v>5</v>
      </c>
    </row>
    <row r="714" spans="1:4" ht="13.2" x14ac:dyDescent="0.25">
      <c r="A714" s="1" t="s">
        <v>720</v>
      </c>
      <c r="B714" t="str">
        <f ca="1">IFERROR(__xludf.DUMMYFUNCTION("GOOGLETRANSLATE(B714,""en"",""hi"")"),"MERKO तो khud bhot chutiya फिल्म लगी bhenchod MERKO मेरा दोस्त keh राहा पर देख
भाई bhot Achhi फिल्म है दिल चूके लिया मेरा मीटर ne isaliye Dekhi फिल्म Warna
माई बॉलीवुड की फिल्म नही dekhta माई हॉलीवुड वह hu टा देख")</f>
        <v>MERKO तो khud bhot chutiya फिल्म लगी bhenchod MERKO मेरा दोस्त keh राहा पर देख
भाई bhot Achhi फिल्म है दिल चूके लिया मेरा मीटर ne isaliye Dekhi फिल्म Warna
माई बॉलीवुड की फिल्म नही dekhta माई हॉलीवुड वह hu टा देख</v>
      </c>
      <c r="C714" s="1" t="s">
        <v>19</v>
      </c>
      <c r="D714" s="1" t="s">
        <v>5</v>
      </c>
    </row>
    <row r="715" spans="1:4" ht="13.2" x14ac:dyDescent="0.25">
      <c r="A715" s="1" t="s">
        <v>721</v>
      </c>
      <c r="B715" t="str">
        <f ca="1">IFERROR(__xludf.DUMMYFUNCTION("GOOGLETRANSLATE(B715,""en"",""hi"")"),"भाई एपी भी निदेशक अरब jao shyad कोई अची फिल्म आ Jye बाजार माई 😂")</f>
        <v>भाई एपी भी निदेशक अरब jao shyad कोई अची फिल्म आ Jye बाजार माई 😂</v>
      </c>
      <c r="C715" s="1" t="s">
        <v>4</v>
      </c>
      <c r="D715" s="1" t="s">
        <v>5</v>
      </c>
    </row>
    <row r="716" spans="1:4" ht="13.2" x14ac:dyDescent="0.25">
      <c r="A716" s="1" t="s">
        <v>722</v>
      </c>
      <c r="B716" t="str">
        <f ca="1">IFERROR(__xludf.DUMMYFUNCTION("GOOGLETRANSLATE(B716,""en"",""hi"")"),"ड्रीम गर्ल का करो कृपया")</f>
        <v>ड्रीम गर्ल का करो कृपया</v>
      </c>
      <c r="C716" s="1" t="s">
        <v>4</v>
      </c>
      <c r="D716" s="1" t="s">
        <v>5</v>
      </c>
    </row>
    <row r="717" spans="1:4" ht="13.2" x14ac:dyDescent="0.25">
      <c r="A717" s="1" t="s">
        <v>723</v>
      </c>
      <c r="B717" t="str">
        <f ca="1">IFERROR(__xludf.DUMMYFUNCTION("GOOGLETRANSLATE(B717,""en"",""hi"")"),"इन उदारवादी और नारीवादियों की बढ़ती जनसंख्या को 'THANOS' ही को नियंत्रित कर सकता है l")</f>
        <v>इन उदारवादी और नारीवादियों की बढ़ती जनसंख्या को 'THANOS' ही को नियंत्रित कर सकता है l</v>
      </c>
      <c r="C717" s="1" t="s">
        <v>19</v>
      </c>
      <c r="D717" s="1" t="s">
        <v>5</v>
      </c>
    </row>
    <row r="718" spans="1:4" ht="13.2" x14ac:dyDescent="0.25">
      <c r="A718" s="1" t="s">
        <v>724</v>
      </c>
      <c r="B718" t="str">
        <f ca="1">IFERROR(__xludf.DUMMYFUNCTION("GOOGLETRANSLATE(B718,""en"",""hi"")"),"Babhut Sukoon Mila [00:36] (https://www.youtube.com/watch?v=J2J5ssSP5yQ&amp;t=0m36s)
Savage😎")</f>
        <v>Babhut Sukoon Mila [00:36] (https://www.youtube.com/watch?v=J2J5ssSP5yQ&amp;t=0m36s)
Savage😎</v>
      </c>
      <c r="C718" s="1" t="s">
        <v>4</v>
      </c>
      <c r="D718" s="1" t="s">
        <v>5</v>
      </c>
    </row>
    <row r="719" spans="1:4" ht="13.2" x14ac:dyDescent="0.25">
      <c r="A719" s="1" t="s">
        <v>725</v>
      </c>
      <c r="B719" t="str">
        <f ca="1">IFERROR(__xludf.DUMMYFUNCTION("GOOGLETRANSLATE(B719,""en"",""hi"")"),"🤣🤣sahi hai गुरु ..")</f>
        <v>🤣🤣sahi hai गुरु ..</v>
      </c>
      <c r="C719" s="1" t="s">
        <v>4</v>
      </c>
      <c r="D719" s="1" t="s">
        <v>5</v>
      </c>
    </row>
    <row r="720" spans="1:4" ht="13.2" x14ac:dyDescent="0.25">
      <c r="A720" s="1" t="s">
        <v>726</v>
      </c>
      <c r="B720" t="str">
        <f ca="1">IFERROR(__xludf.DUMMYFUNCTION("GOOGLETRANSLATE(B720,""en"",""hi"")"),"@vivek शाही विवेक शाही Moodi k BAP से वी नै drty एआइके वर जिहाद का Ailan मानद
आईएसआई वीडियो के लिए डी RHI बल्ले इस्लाम की पे धरम पे दुरुपयोग किये tuuhe नज़र नई wo
aya आईएसआई liye मुझे cmnt किआ")</f>
        <v>@vivek शाही विवेक शाही Moodi k BAP से वी नै drty एआइके वर जिहाद का Ailan मानद
आईएसआई वीडियो के लिए डी RHI बल्ले इस्लाम की पे धरम पे दुरुपयोग किये tuuhe नज़र नई wo
aya आईएसआई liye मुझे cmnt किआ</v>
      </c>
      <c r="C720" s="1" t="s">
        <v>19</v>
      </c>
      <c r="D720" s="1" t="s">
        <v>5</v>
      </c>
    </row>
    <row r="721" spans="1:4" ht="13.2" x14ac:dyDescent="0.25">
      <c r="A721" s="1" t="s">
        <v>727</v>
      </c>
      <c r="B721" t="str">
        <f ca="1">IFERROR(__xludf.DUMMYFUNCTION("GOOGLETRANSLATE(B721,""en"",""hi"")"),"# टोपी तेरी ... Ooooh")</f>
        <v># टोपी तेरी ... Ooooh</v>
      </c>
      <c r="C721" s="1" t="s">
        <v>4</v>
      </c>
      <c r="D721" s="1" t="s">
        <v>5</v>
      </c>
    </row>
    <row r="722" spans="1:4" ht="13.2" x14ac:dyDescent="0.25">
      <c r="A722" s="1" t="s">
        <v>728</v>
      </c>
      <c r="B722" t="str">
        <f ca="1">IFERROR(__xludf.DUMMYFUNCTION("GOOGLETRANSLATE(B722,""en"",""hi"")"),"क्रिसमस क्रिसमस कल पर टुकड़े के लिए कस्तूरी शंकर चाहते हैं वह का उपयोग yaha क्यु
bulana देश se का उपयोग कोई matlab नही hai ... शांत samjhne वाली")</f>
        <v>क्रिसमस क्रिसमस कल पर टुकड़े के लिए कस्तूरी शंकर चाहते हैं वह का उपयोग yaha क्यु
bulana देश se का उपयोग कोई matlab नही hai ... शांत samjhne वाली</v>
      </c>
      <c r="C722" s="1" t="s">
        <v>19</v>
      </c>
      <c r="D722" s="1" t="s">
        <v>5</v>
      </c>
    </row>
    <row r="723" spans="1:4" ht="13.2" x14ac:dyDescent="0.25">
      <c r="A723" s="1" t="s">
        <v>729</v>
      </c>
      <c r="B723" t="str">
        <f ca="1">IFERROR(__xludf.DUMMYFUNCTION("GOOGLETRANSLATE(B723,""en"",""hi"")"),"समलैंगिकों ko Dimagh कश्मीर elaaj की jaroorat हा
Saale मनोवैज्ञानिक, pragriti कश्मीर khilaaf dunya Barbaad हो जाए गी को जे जीई")</f>
        <v>समलैंगिकों ko Dimagh कश्मीर elaaj की jaroorat हा
Saale मनोवैज्ञानिक, pragriti कश्मीर khilaaf dunya Barbaad हो जाए गी को जे जीई</v>
      </c>
      <c r="C723" s="1" t="s">
        <v>8</v>
      </c>
      <c r="D723" s="1" t="s">
        <v>15</v>
      </c>
    </row>
    <row r="724" spans="1:4" ht="13.2" x14ac:dyDescent="0.25">
      <c r="A724" s="1" t="s">
        <v>730</v>
      </c>
      <c r="B724" t="str">
        <f ca="1">IFERROR(__xludf.DUMMYFUNCTION("GOOGLETRANSLATE(B724,""en"",""hi"")"),"कुछ काम दंदा करता है या खालि फाल्तु के वीडियॊज बनाते बैटा हॆ! तु ऒर तेरे
वीडियो! तुपुक !!!!")</f>
        <v>कुछ काम दंदा करता है या खालि फाल्तु के वीडियॊज बनाते बैटा हॆ! तु ऒर तेरे
वीडियो! तुपुक !!!!</v>
      </c>
      <c r="C724" s="1" t="s">
        <v>19</v>
      </c>
      <c r="D724" s="1" t="s">
        <v>5</v>
      </c>
    </row>
    <row r="725" spans="1:4" ht="13.2" x14ac:dyDescent="0.25">
      <c r="A725" s="1" t="s">
        <v>731</v>
      </c>
      <c r="B725" t="str">
        <f ca="1">IFERROR(__xludf.DUMMYFUNCTION("GOOGLETRANSLATE(B725,""en"",""hi"")"),"गुजरात मुझे Kaha")</f>
        <v>गुजरात मुझे Kaha</v>
      </c>
      <c r="C725" s="1" t="s">
        <v>4</v>
      </c>
      <c r="D725" s="1" t="s">
        <v>5</v>
      </c>
    </row>
    <row r="726" spans="1:4" ht="13.2" x14ac:dyDescent="0.25">
      <c r="A726" s="1" t="s">
        <v>732</v>
      </c>
      <c r="B726" t="str">
        <f ca="1">IFERROR(__xludf.DUMMYFUNCTION("GOOGLETRANSLATE(B726,""en"",""hi"")"),"फिल्म दिखा रहे हो तो रिएलिटी बताओ वरना कोई काम की बात नहीं ..")</f>
        <v>फिल्म दिखा रहे हो तो रिएलिटी बताओ वरना कोई काम की बात नहीं ..</v>
      </c>
      <c r="C726" s="1" t="s">
        <v>19</v>
      </c>
      <c r="D726" s="1" t="s">
        <v>5</v>
      </c>
    </row>
    <row r="727" spans="1:4" ht="13.2" x14ac:dyDescent="0.25">
      <c r="A727" s="1" t="s">
        <v>733</v>
      </c>
      <c r="B727" t="str">
        <f ca="1">IFERROR(__xludf.DUMMYFUNCTION("GOOGLETRANSLATE(B727,""en"",""hi"")"),"मेरे Itne वीडियो देख Chuka हू Saare, इसके, लेकिन अभी भी मैं तु समझ में नहीं आता लड़की
बनके क्यु एटीए वह? भाई लड़का बने Rehne मुझे क्या dikkat वह?")</f>
        <v>मेरे Itne वीडियो देख Chuka हू Saare, इसके, लेकिन अभी भी मैं तु समझ में नहीं आता लड़की
बनके क्यु एटीए वह? भाई लड़का बने Rehne मुझे क्या dikkat वह?</v>
      </c>
      <c r="C727" s="1" t="s">
        <v>4</v>
      </c>
      <c r="D727" s="1" t="s">
        <v>5</v>
      </c>
    </row>
    <row r="728" spans="1:4" ht="13.2" x14ac:dyDescent="0.25">
      <c r="A728" s="1" t="s">
        <v>734</v>
      </c>
      <c r="B728" t="str">
        <f ca="1">IFERROR(__xludf.DUMMYFUNCTION("GOOGLETRANSLATE(B728,""en"",""hi"")"),"नाइस vidiyo Yarr")</f>
        <v>नाइस vidiyo Yarr</v>
      </c>
      <c r="C728" s="1" t="s">
        <v>4</v>
      </c>
      <c r="D728" s="1" t="s">
        <v>5</v>
      </c>
    </row>
    <row r="729" spans="1:4" ht="13.2" x14ac:dyDescent="0.25">
      <c r="A729" s="1" t="s">
        <v>735</v>
      </c>
      <c r="B729" t="str">
        <f ca="1">IFERROR(__xludf.DUMMYFUNCTION("GOOGLETRANSLATE(B729,""en"",""hi"")"),"साही hai")</f>
        <v>साही hai</v>
      </c>
      <c r="C729" s="1" t="s">
        <v>4</v>
      </c>
      <c r="D729" s="1" t="s">
        <v>5</v>
      </c>
    </row>
    <row r="730" spans="1:4" ht="13.2" x14ac:dyDescent="0.25">
      <c r="A730" s="1" t="s">
        <v>736</v>
      </c>
      <c r="B730" t="str">
        <f ca="1">IFERROR(__xludf.DUMMYFUNCTION("GOOGLETRANSLATE(B730,""en"",""hi"")"),"Bhaaaaaisaaaab gand maaaar ri🔥🔥🔥🤣🤣")</f>
        <v>Bhaaaaaisaaaab gand maaaar ri🔥🔥🔥🤣🤣</v>
      </c>
      <c r="C730" s="1" t="s">
        <v>8</v>
      </c>
      <c r="D730" s="1" t="s">
        <v>15</v>
      </c>
    </row>
    <row r="731" spans="1:4" ht="13.2" x14ac:dyDescent="0.25">
      <c r="A731" s="1" t="s">
        <v>737</v>
      </c>
      <c r="B731" t="str">
        <f ca="1">IFERROR(__xludf.DUMMYFUNCTION("GOOGLETRANSLATE(B731,""en"",""hi"")"),"लिबरल na क्या रूढ़िवादी Hona साही hai को बानो ??")</f>
        <v>लिबरल na क्या रूढ़िवादी Hona साही hai को बानो ??</v>
      </c>
      <c r="C731" s="1" t="s">
        <v>4</v>
      </c>
      <c r="D731" s="1" t="s">
        <v>5</v>
      </c>
    </row>
    <row r="732" spans="1:4" ht="13.2" x14ac:dyDescent="0.25">
      <c r="A732" s="1" t="s">
        <v>738</v>
      </c>
      <c r="B732" t="str">
        <f ca="1">IFERROR(__xludf.DUMMYFUNCTION("GOOGLETRANSLATE(B732,""en"",""hi"")"),"समलैंगिक hijde nhi होते")</f>
        <v>समलैंगिक hijde nhi होते</v>
      </c>
      <c r="C732" s="1" t="s">
        <v>8</v>
      </c>
      <c r="D732" s="1" t="s">
        <v>5</v>
      </c>
    </row>
    <row r="733" spans="1:4" ht="13.2" x14ac:dyDescent="0.25">
      <c r="A733" s="1" t="s">
        <v>739</v>
      </c>
      <c r="B733" t="str">
        <f ca="1">IFERROR(__xludf.DUMMYFUNCTION("GOOGLETRANSLATE(B733,""en"",""hi"")"),"क्यों भाई समलैंगिक नहीं की अनुमति देने hai")</f>
        <v>क्यों भाई समलैंगिक नहीं की अनुमति देने hai</v>
      </c>
      <c r="C733" s="1" t="s">
        <v>4</v>
      </c>
      <c r="D733" s="1" t="s">
        <v>5</v>
      </c>
    </row>
    <row r="734" spans="1:4" ht="13.2" x14ac:dyDescent="0.25">
      <c r="A734" s="1" t="s">
        <v>740</v>
      </c>
      <c r="B734" t="str">
        <f ca="1">IFERROR(__xludf.DUMMYFUNCTION("GOOGLETRANSLATE(B734,""en"",""hi"")"),"भाई अगर समाज wo मुझे unhe को नमस्ते समस्या का सामना कर्ण पड़ेगा rahenge
समाज परिवर्तन हो नै sakti khud ko परिवर्तन करो अगर iss सममूल्य पर गर्व Khud wo
dusre ke Kahne से कोई फार्क नै पड़ेगा करने होंगे")</f>
        <v>भाई अगर समाज wo मुझे unhe को नमस्ते समस्या का सामना कर्ण पड़ेगा rahenge
समाज परिवर्तन हो नै sakti khud ko परिवर्तन करो अगर iss सममूल्य पर गर्व Khud wo
dusre ke Kahne से कोई फार्क नै पड़ेगा करने होंगे</v>
      </c>
      <c r="C734" s="1" t="s">
        <v>19</v>
      </c>
      <c r="D734" s="1" t="s">
        <v>5</v>
      </c>
    </row>
    <row r="735" spans="1:4" ht="13.2" x14ac:dyDescent="0.25">
      <c r="A735" s="1" t="s">
        <v>741</v>
      </c>
      <c r="B735" t="str">
        <f ca="1">IFERROR(__xludf.DUMMYFUNCTION("GOOGLETRANSLATE(B735,""en"",""hi"")"),"Bolne Aajaadi तभी hai प्रहार aap साही बोल rhe हो ...
Raajdeep भी कांग्रेस पार्टी का अनौपचारिक सदस्य hai .....")</f>
        <v>Bolne Aajaadi तभी hai प्रहार aap साही बोल rhe हो ...
Raajdeep भी कांग्रेस पार्टी का अनौपचारिक सदस्य hai .....</v>
      </c>
      <c r="C735" s="1" t="s">
        <v>4</v>
      </c>
      <c r="D735" s="1" t="s">
        <v>5</v>
      </c>
    </row>
    <row r="736" spans="1:4" ht="13.2" x14ac:dyDescent="0.25">
      <c r="A736" s="1" t="s">
        <v>742</v>
      </c>
      <c r="B736" t="str">
        <f ca="1">IFERROR(__xludf.DUMMYFUNCTION("GOOGLETRANSLATE(B736,""en"",""hi"")"),"कोई Mujhey Batao की एक लड़की को चाकू बिंदु पे लगभग बलात्कार कर्ण, apni नौकरानी ko
कांच todne पे जुलम कर्ण kaunsa प्यार sikhata hai? प्रीति से pehle भी
कबीर की व्यक्तित्व समस्याग्रस्त थी। usey क्रोध प्रबंधन के मुद्दों। उसने
कुछ गंभीर मानसिक इलाज की जरूरत।")</f>
        <v>कोई Mujhey Batao की एक लड़की को चाकू बिंदु पे लगभग बलात्कार कर्ण, apni नौकरानी ko
कांच todne पे जुलम कर्ण kaunsa प्यार sikhata hai? प्रीति से pehle भी
कबीर की व्यक्तित्व समस्याग्रस्त थी। usey क्रोध प्रबंधन के मुद्दों। उसने
कुछ गंभीर मानसिक इलाज की जरूरत।</v>
      </c>
      <c r="C736" s="1" t="s">
        <v>19</v>
      </c>
      <c r="D736" s="1" t="s">
        <v>5</v>
      </c>
    </row>
    <row r="737" spans="1:4" ht="13.2" x14ac:dyDescent="0.25">
      <c r="A737" s="1" t="s">
        <v>743</v>
      </c>
      <c r="B737" t="str">
        <f ca="1">IFERROR(__xludf.DUMMYFUNCTION("GOOGLETRANSLATE(B737,""en"",""hi"")"),"भाई तू उदारवादियों को कुछ भी बोल लेकिन परोक्ष रूप से मुसलमानों को क्यूं लक्ष्य कार
राहा hai मैं मीटर आप और अगर कोई mjhse sehmat नापसंद इसको करने के लिए हो और सदस्यता समाप्त
सदस्यता समाप्त करो")</f>
        <v>भाई तू उदारवादियों को कुछ भी बोल लेकिन परोक्ष रूप से मुसलमानों को क्यूं लक्ष्य कार
राहा hai मैं मीटर आप और अगर कोई mjhse sehmat नापसंद इसको करने के लिए हो और सदस्यता समाप्त
सदस्यता समाप्त करो</v>
      </c>
      <c r="C737" s="1" t="s">
        <v>19</v>
      </c>
      <c r="D737" s="1" t="s">
        <v>5</v>
      </c>
    </row>
    <row r="738" spans="1:4" ht="13.2" x14ac:dyDescent="0.25">
      <c r="A738" s="1" t="s">
        <v>744</v>
      </c>
      <c r="B738" t="str">
        <f ca="1">IFERROR(__xludf.DUMMYFUNCTION("GOOGLETRANSLATE(B738,""en"",""hi"")"),"Jutha mukedma Kerne valo ko कर साजा")</f>
        <v>Jutha mukedma Kerne valo ko कर साजा</v>
      </c>
      <c r="C738" s="1" t="s">
        <v>19</v>
      </c>
      <c r="D738" s="1" t="s">
        <v>5</v>
      </c>
    </row>
    <row r="739" spans="1:4" ht="13.2" x14ac:dyDescent="0.25">
      <c r="A739" s="1" t="s">
        <v>745</v>
      </c>
      <c r="B739" t="str">
        <f ca="1">IFERROR(__xludf.DUMMYFUNCTION("GOOGLETRANSLATE(B739,""en"",""hi"")"),"Asadharan")</f>
        <v>Asadharan</v>
      </c>
      <c r="C739" s="1" t="s">
        <v>4</v>
      </c>
      <c r="D739" s="1" t="s">
        <v>5</v>
      </c>
    </row>
    <row r="740" spans="1:4" ht="13.2" x14ac:dyDescent="0.25">
      <c r="A740" s="1" t="s">
        <v>746</v>
      </c>
      <c r="B740" t="str">
        <f ca="1">IFERROR(__xludf.DUMMYFUNCTION("GOOGLETRANSLATE(B740,""en"",""hi"")"),"Kisi ne maanga था क्या भाई?
अरे माँ chudaye कबीर सिंह। Mensutra गिरोह ये सब फिल्में नही dekhte।")</f>
        <v>Kisi ne maanga था क्या भाई?
अरे माँ chudaye कबीर सिंह। Mensutra गिरोह ये सब फिल्में नही dekhte।</v>
      </c>
      <c r="C740" s="1" t="s">
        <v>8</v>
      </c>
      <c r="D740" s="1" t="s">
        <v>15</v>
      </c>
    </row>
    <row r="741" spans="1:4" ht="13.2" x14ac:dyDescent="0.25">
      <c r="A741" s="1" t="s">
        <v>747</v>
      </c>
      <c r="B741" t="str">
        <f ca="1">IFERROR(__xludf.DUMMYFUNCTION("GOOGLETRANSLATE(B741,""en"",""hi"")"),"साली vikarin cody sali ranagat Vik मागो ranu मंडल")</f>
        <v>साली vikarin cody sali ranagat Vik मागो ranu मंडल</v>
      </c>
      <c r="C741" s="1" t="s">
        <v>8</v>
      </c>
      <c r="D741" s="1" t="s">
        <v>5</v>
      </c>
    </row>
    <row r="742" spans="1:4" ht="13.2" x14ac:dyDescent="0.25">
      <c r="A742" s="1" t="s">
        <v>748</v>
      </c>
      <c r="B742" t="str">
        <f ca="1">IFERROR(__xludf.DUMMYFUNCTION("GOOGLETRANSLATE(B742,""en"",""hi"")"),"भाई तू नासिक से hain क्या ??? 🤔🤔🤔")</f>
        <v>भाई तू नासिक से hain क्या ??? 🤔🤔🤔</v>
      </c>
      <c r="C742" s="1" t="s">
        <v>4</v>
      </c>
      <c r="D742" s="1" t="s">
        <v>5</v>
      </c>
    </row>
    <row r="743" spans="1:4" ht="13.2" x14ac:dyDescent="0.25">
      <c r="A743" s="1" t="s">
        <v>749</v>
      </c>
      <c r="B743" t="str">
        <f ca="1">IFERROR(__xludf.DUMMYFUNCTION("GOOGLETRANSLATE(B743,""en"",""hi"")"),"चाहे जो भी का के सरदेसाई हमेशा अरुंधती को डिफेंड करेंगे, एक ही थैले के चट्टे
बट्टे है।
आप अरूंधटी के बारे में बात करेंगे तो तो अमित मालवीय का एग्जाम्पल देंगे")</f>
        <v>चाहे जो भी का के सरदेसाई हमेशा अरुंधती को डिफेंड करेंगे, एक ही थैले के चट्टे
बट्टे है।
आप अरूंधटी के बारे में बात करेंगे तो तो अमित मालवीय का एग्जाम्पल देंगे</v>
      </c>
      <c r="C743" s="1" t="s">
        <v>19</v>
      </c>
      <c r="D743" s="1" t="s">
        <v>5</v>
      </c>
    </row>
    <row r="744" spans="1:4" ht="13.2" x14ac:dyDescent="0.25">
      <c r="A744" s="1" t="s">
        <v>750</v>
      </c>
      <c r="B744" t="str">
        <f ca="1">IFERROR(__xludf.DUMMYFUNCTION("GOOGLETRANSLATE(B744,""en"",""hi"")"),"मुख्य बैठा सरकार लॉग ऑन प्रहार हम लॉगऑन ko उनका शिक्षा आदि ke मुख्य galat नंगा
jankari deta hai hai साही। मैं और हम galat jankari डे तो सरकार पे बिस्वास नही
hai? साही aur galat कुछ नही होता है। विजेता का Kaha यू हमेशा साही होता है।
हम देखेंगे ............"&amp;".... Kon JIT टा hai।")</f>
        <v>मुख्य बैठा सरकार लॉग ऑन प्रहार हम लॉगऑन ko उनका शिक्षा आदि ke मुख्य galat नंगा
jankari deta hai hai साही। मैं और हम galat jankari डे तो सरकार पे बिस्वास नही
hai? साही aur galat कुछ नही होता है। विजेता का Kaha यू हमेशा साही होता है।
हम देखेंगे ................ Kon JIT टा hai।</v>
      </c>
      <c r="C744" s="1" t="s">
        <v>19</v>
      </c>
      <c r="D744" s="1" t="s">
        <v>5</v>
      </c>
    </row>
    <row r="745" spans="1:4" ht="13.2" x14ac:dyDescent="0.25">
      <c r="A745" s="1" t="s">
        <v>751</v>
      </c>
      <c r="B745" t="str">
        <f ca="1">IFERROR(__xludf.DUMMYFUNCTION("GOOGLETRANSLATE(B745,""en"",""hi"")"),"नकारात्मकता की hai Dukan
Chamche")</f>
        <v>नकारात्मकता की hai Dukan
Chamche</v>
      </c>
      <c r="C745" s="1" t="s">
        <v>19</v>
      </c>
      <c r="D745" s="1" t="s">
        <v>5</v>
      </c>
    </row>
    <row r="746" spans="1:4" ht="13.2" x14ac:dyDescent="0.25">
      <c r="A746" s="1" t="s">
        <v>752</v>
      </c>
      <c r="B746" t="str">
        <f ca="1">IFERROR(__xludf.DUMMYFUNCTION("GOOGLETRANSLATE(B746,""en"",""hi"")"),"@Faluda कट्टरपंथी फिल्म hai Dekhi। ठीक था")</f>
        <v>@Faluda कट्टरपंथी फिल्म hai Dekhi। ठीक था</v>
      </c>
      <c r="C746" s="1" t="s">
        <v>4</v>
      </c>
      <c r="D746" s="1" t="s">
        <v>5</v>
      </c>
    </row>
    <row r="747" spans="1:4" ht="13.2" x14ac:dyDescent="0.25">
      <c r="A747" s="1" t="s">
        <v>753</v>
      </c>
      <c r="B747" t="str">
        <f ca="1">IFERROR(__xludf.DUMMYFUNCTION("GOOGLETRANSLATE(B747,""en"",""hi"")"),"सीधा सा ek कानून बना deejeyey की अगर तुम सबूत होता है की अगर पत्नी कुंजी
आरोपों galat saabit hotey hain Chahey usmain कितना हाय समय लेसी .... lekin
अगर तुम हो की आरोपों galat पत्नी को जेल hogi को hain saabit ....")</f>
        <v>सीधा सा ek कानून बना deejeyey की अगर तुम सबूत होता है की अगर पत्नी कुंजी
आरोपों galat saabit hotey hain Chahey usmain कितना हाय समय लेसी .... lekin
अगर तुम हो की आरोपों galat पत्नी को जेल hogi को hain saabit ....</v>
      </c>
      <c r="C747" s="1" t="s">
        <v>4</v>
      </c>
      <c r="D747" s="1" t="s">
        <v>5</v>
      </c>
    </row>
    <row r="748" spans="1:4" ht="13.2" x14ac:dyDescent="0.25">
      <c r="A748" s="1" t="s">
        <v>754</v>
      </c>
      <c r="B748" t="str">
        <f ca="1">IFERROR(__xludf.DUMMYFUNCTION("GOOGLETRANSLATE(B748,""en"",""hi"")"),"Areee साल सशस्त्र बलों alg rkho साल aur bhot sare तरीके hai देश की को ko
क्रने ke सेवा करते हैं।")</f>
        <v>Areee साल सशस्त्र बलों alg rkho साल aur bhot sare तरीके hai देश की को ko
क्रने ke सेवा करते हैं।</v>
      </c>
      <c r="C748" s="1" t="s">
        <v>19</v>
      </c>
      <c r="D748" s="1" t="s">
        <v>5</v>
      </c>
    </row>
    <row r="749" spans="1:4" ht="13.2" x14ac:dyDescent="0.25">
      <c r="A749" s="1" t="s">
        <v>755</v>
      </c>
      <c r="B749" t="str">
        <f ca="1">IFERROR(__xludf.DUMMYFUNCTION("GOOGLETRANSLATE(B749,""en"",""hi"")"),"जियो मालिक जियो")</f>
        <v>जियो मालिक जियो</v>
      </c>
      <c r="C749" s="1" t="s">
        <v>4</v>
      </c>
      <c r="D749" s="1" t="s">
        <v>5</v>
      </c>
    </row>
    <row r="750" spans="1:4" ht="13.2" x14ac:dyDescent="0.25">
      <c r="A750" s="1" t="s">
        <v>756</v>
      </c>
      <c r="B750" t="str">
        <f ca="1">IFERROR(__xludf.DUMMYFUNCTION("GOOGLETRANSLATE(B750,""en"",""hi"")"),"नारीवादी की माँ की aankh..main Gussa महसूस कर paa राहा hu..Mere आदमी मुझे भी
Yahi आक्रोश hai")</f>
        <v>नारीवादी की माँ की aankh..main Gussa महसूस कर paa राहा hu..Mere आदमी मुझे भी
Yahi आक्रोश hai</v>
      </c>
      <c r="C750" s="1" t="s">
        <v>8</v>
      </c>
      <c r="D750" s="1" t="s">
        <v>5</v>
      </c>
    </row>
    <row r="751" spans="1:4" ht="13.2" x14ac:dyDescent="0.25">
      <c r="A751" s="1" t="s">
        <v>757</v>
      </c>
      <c r="B751" t="str">
        <f ca="1">IFERROR(__xludf.DUMMYFUNCTION("GOOGLETRANSLATE(B751,""en"",""hi"")"),"सरकार मेई vishwaas हो फिर नी itna पाटा पैड गया गी ये lekhak chutiya hai ...")</f>
        <v>सरकार मेई vishwaas हो फिर नी itna पाटा पैड गया गी ये lekhak chutiya hai ...</v>
      </c>
      <c r="C751" s="1" t="s">
        <v>8</v>
      </c>
      <c r="D751" s="1" t="s">
        <v>15</v>
      </c>
    </row>
    <row r="752" spans="1:4" ht="13.2" x14ac:dyDescent="0.25">
      <c r="A752" s="1" t="s">
        <v>758</v>
      </c>
      <c r="B752" t="str">
        <f ca="1">IFERROR(__xludf.DUMMYFUNCTION("GOOGLETRANSLATE(B752,""en"",""hi"")"),"आ भी जा सनम,
यूं ना कर सितम,
तेरी बह ###")</f>
        <v>आ भी जा सनम,
यूं ना कर सितम,
तेरी बह ###</v>
      </c>
      <c r="C752" s="1" t="s">
        <v>4</v>
      </c>
      <c r="D752" s="1" t="s">
        <v>5</v>
      </c>
    </row>
    <row r="753" spans="1:4" ht="13.2" x14ac:dyDescent="0.25">
      <c r="A753" s="1" t="s">
        <v>759</v>
      </c>
      <c r="B753" t="str">
        <f ca="1">IFERROR(__xludf.DUMMYFUNCTION("GOOGLETRANSLATE(B753,""en"",""hi"")"),"तशरीफ ऐसी तोड़ी है तौबा, की आज भी चींखें निकलती है पैखाने में!
और वो टूटी लाठियों का भी हिसाब जोड़ रहे हैं जुर्माने में,! 😀😀😁")</f>
        <v>तशरीफ ऐसी तोड़ी है तौबा, की आज भी चींखें निकलती है पैखाने में!
और वो टूटी लाठियों का भी हिसाब जोड़ रहे हैं जुर्माने में,! 😀😀😁</v>
      </c>
      <c r="C753" s="1" t="s">
        <v>4</v>
      </c>
      <c r="D753" s="1" t="s">
        <v>5</v>
      </c>
    </row>
    <row r="754" spans="1:4" ht="13.2" x14ac:dyDescent="0.25">
      <c r="A754" s="1" t="s">
        <v>760</v>
      </c>
      <c r="B754" t="str">
        <f ca="1">IFERROR(__xludf.DUMMYFUNCTION("GOOGLETRANSLATE(B754,""en"",""hi"")"),"Issa जैडा ghabraya हुआ apko कभी की नही देखा शक्ति कबीर singh😁")</f>
        <v>Issa जैडा ghabraya हुआ apko कभी की नही देखा शक्ति कबीर singh😁</v>
      </c>
      <c r="C754" s="1" t="s">
        <v>4</v>
      </c>
      <c r="D754" s="1" t="s">
        <v>5</v>
      </c>
    </row>
    <row r="755" spans="1:4" ht="13.2" x14ac:dyDescent="0.25">
      <c r="A755" s="1" t="s">
        <v>761</v>
      </c>
      <c r="B755" t="str">
        <f ca="1">IFERROR(__xludf.DUMMYFUNCTION("GOOGLETRANSLATE(B755,""en"",""hi"")"),"@Aparajita Burjwal Oi Oi Oi दूर 98.2% नकली दहेज मामले और 73.3% झूठे बलात्कार
भारत एनसीआरबी कश्मीर mutabik में मामलों")</f>
        <v>@Aparajita Burjwal Oi Oi Oi दूर 98.2% नकली दहेज मामले और 73.3% झूठे बलात्कार
भारत एनसीआरबी कश्मीर mutabik में मामलों</v>
      </c>
      <c r="C755" s="1" t="s">
        <v>19</v>
      </c>
      <c r="D755" s="1" t="s">
        <v>5</v>
      </c>
    </row>
    <row r="756" spans="1:4" ht="13.2" x14ac:dyDescent="0.25">
      <c r="A756" s="1" t="s">
        <v>762</v>
      </c>
      <c r="B756" t="str">
        <f ca="1">IFERROR(__xludf.DUMMYFUNCTION("GOOGLETRANSLATE(B756,""en"",""hi"")"),"भाई dabaang 3 ke ट्रेलर पे तो समीक्षा बंता hai😂😂")</f>
        <v>भाई dabaang 3 ke ट्रेलर पे तो समीक्षा बंता hai😂😂</v>
      </c>
      <c r="C756" s="1" t="s">
        <v>4</v>
      </c>
      <c r="D756" s="1" t="s">
        <v>5</v>
      </c>
    </row>
    <row r="757" spans="1:4" ht="13.2" x14ac:dyDescent="0.25">
      <c r="A757" s="1" t="s">
        <v>763</v>
      </c>
      <c r="B757" t="str">
        <f ca="1">IFERROR(__xludf.DUMMYFUNCTION("GOOGLETRANSLATE(B757,""en"",""hi"")"),"भाई छोड़ दिया तल पे पर देख वीडियो का कितने Jaldi माई वीडियो संपादन किया hai")</f>
        <v>भाई छोड़ दिया तल पे पर देख वीडियो का कितने Jaldi माई वीडियो संपादन किया hai</v>
      </c>
      <c r="C757" s="1" t="s">
        <v>4</v>
      </c>
      <c r="D757" s="1" t="s">
        <v>5</v>
      </c>
    </row>
    <row r="758" spans="1:4" ht="13.2" x14ac:dyDescent="0.25">
      <c r="A758" s="1" t="s">
        <v>764</v>
      </c>
      <c r="B758" t="str">
        <f ca="1">IFERROR(__xludf.DUMMYFUNCTION("GOOGLETRANSLATE(B758,""en"",""hi"")"),"gand marwati hai .... उसको apni माँ क्यु Bolte हो ...... मैं और करने के लिए लड़की भी
समलैंगिक भी उसी माँ ke bacche hai")</f>
        <v>gand marwati hai .... उसको apni माँ क्यु Bolte हो ...... मैं और करने के लिए लड़की भी
समलैंगिक भी उसी माँ ke bacche hai</v>
      </c>
      <c r="C758" s="1" t="s">
        <v>8</v>
      </c>
      <c r="D758" s="1" t="s">
        <v>15</v>
      </c>
    </row>
    <row r="759" spans="1:4" ht="13.2" x14ac:dyDescent="0.25">
      <c r="A759" s="1" t="s">
        <v>765</v>
      </c>
      <c r="B759" t="str">
        <f ca="1">IFERROR(__xludf.DUMMYFUNCTION("GOOGLETRANSLATE(B759,""en"",""hi"")"),"हाँ बिंदु ekdum साही hai .... फिल्म का प्रभाव bahot होता है ..... मेरा दोस्त
ne अपना अमेरिकन प्लान आईडी n pubg मेई नाम राख लिया hai कबीर सिंह + तस्वीर वी उसी का hai
😂😂😂")</f>
        <v>हाँ बिंदु ekdum साही hai .... फिल्म का प्रभाव bahot होता है ..... मेरा दोस्त
ne अपना अमेरिकन प्लान आईडी n pubg मेई नाम राख लिया hai कबीर सिंह + तस्वीर वी उसी का hai
😂😂😂</v>
      </c>
      <c r="C759" s="1" t="s">
        <v>4</v>
      </c>
      <c r="D759" s="1" t="s">
        <v>5</v>
      </c>
    </row>
    <row r="760" spans="1:4" ht="13.2" x14ac:dyDescent="0.25">
      <c r="A760" s="1" t="s">
        <v>766</v>
      </c>
      <c r="B760" t="str">
        <f ca="1">IFERROR(__xludf.DUMMYFUNCTION("GOOGLETRANSLATE(B760,""en"",""hi"")"),"अगर ऐसा ही समीक्षा के नाम सममूल्य राजनीति की बातें होती rahegi तो mein लिख
ke deta हूं 1M iss चैनल ke कभी nhi honge.100% गारंटी mein deta हूं
nhi होंगे 1M कभी bhi.👍😶
Agar pehle jaise प्रतीक शुद्ध फिल्म समीक्षा डे तो bohut Jaldi ग्राहकों
badhenge.👍")</f>
        <v>अगर ऐसा ही समीक्षा के नाम सममूल्य राजनीति की बातें होती rahegi तो mein लिख
ke deta हूं 1M iss चैनल ke कभी nhi honge.100% गारंटी mein deta हूं
nhi होंगे 1M कभी bhi.👍😶
Agar pehle jaise प्रतीक शुद्ध फिल्म समीक्षा डे तो bohut Jaldi ग्राहकों
badhenge.👍</v>
      </c>
      <c r="C760" s="1" t="s">
        <v>4</v>
      </c>
      <c r="D760" s="1" t="s">
        <v>5</v>
      </c>
    </row>
    <row r="761" spans="1:4" ht="13.2" x14ac:dyDescent="0.25">
      <c r="A761" s="1" t="s">
        <v>767</v>
      </c>
      <c r="B761" t="str">
        <f ca="1">IFERROR(__xludf.DUMMYFUNCTION("GOOGLETRANSLATE(B761,""en"",""hi"")"),"सच bataiye भाषण तैयार की थी na😛")</f>
        <v>सच bataiye भाषण तैयार की थी na😛</v>
      </c>
      <c r="C761" s="1" t="s">
        <v>4</v>
      </c>
      <c r="D761" s="1" t="s">
        <v>5</v>
      </c>
    </row>
    <row r="762" spans="1:4" ht="13.2" x14ac:dyDescent="0.25">
      <c r="A762" s="1" t="s">
        <v>768</v>
      </c>
      <c r="B762" t="str">
        <f ca="1">IFERROR(__xludf.DUMMYFUNCTION("GOOGLETRANSLATE(B762,""en"",""hi"")"),"मूवी फिल्म dekne ke PHLE खंड 375 या 376 dono ke अंक pDNA achaa rhega
KY ...
मेरे padh liya😂😂")</f>
        <v>मूवी फिल्म dekne ke PHLE खंड 375 या 376 dono ke अंक pDNA achaa rhega
KY ...
मेरे padh liya😂😂</v>
      </c>
      <c r="C762" s="1" t="s">
        <v>4</v>
      </c>
      <c r="D762" s="1" t="s">
        <v>5</v>
      </c>
    </row>
    <row r="763" spans="1:4" ht="13.2" x14ac:dyDescent="0.25">
      <c r="A763" s="1" t="s">
        <v>769</v>
      </c>
      <c r="B763" t="str">
        <f ca="1">IFERROR(__xludf.DUMMYFUNCTION("GOOGLETRANSLATE(B763,""en"",""hi"")"),"ए ओ NA")</f>
        <v>ए ओ NA</v>
      </c>
      <c r="C763" s="1" t="s">
        <v>4</v>
      </c>
      <c r="D763" s="1" t="s">
        <v>5</v>
      </c>
    </row>
    <row r="764" spans="1:4" ht="13.2" x14ac:dyDescent="0.25">
      <c r="A764" s="1" t="s">
        <v>770</v>
      </c>
      <c r="B764" t="str">
        <f ca="1">IFERROR(__xludf.DUMMYFUNCTION("GOOGLETRANSLATE(B764,""en"",""hi"")"),"इक समय था जेबी भाई ne हाय अर्जुन readdy सुझाव है की थी .😅")</f>
        <v>इक समय था जेबी भाई ne हाय अर्जुन readdy सुझाव है की थी .😅</v>
      </c>
      <c r="C764" s="1" t="s">
        <v>4</v>
      </c>
      <c r="D764" s="1" t="s">
        <v>5</v>
      </c>
    </row>
    <row r="765" spans="1:4" ht="13.2" x14ac:dyDescent="0.25">
      <c r="A765" s="1" t="s">
        <v>771</v>
      </c>
      <c r="B765" t="str">
        <f ca="1">IFERROR(__xludf.DUMMYFUNCTION("GOOGLETRANSLATE(B765,""en"",""hi"")"),"☺ अब एलजीए की भारत baqai बादल राहा he👭👬👫❤")</f>
        <v>☺ अब एलजीए की भारत baqai बादल राहा he👭👬👫❤</v>
      </c>
      <c r="C765" s="1" t="s">
        <v>4</v>
      </c>
      <c r="D765" s="1" t="s">
        <v>5</v>
      </c>
    </row>
    <row r="766" spans="1:4" ht="13.2" x14ac:dyDescent="0.25">
      <c r="A766" s="1" t="s">
        <v>772</v>
      </c>
      <c r="B766" t="str">
        <f ca="1">IFERROR(__xludf.DUMMYFUNCTION("GOOGLETRANSLATE(B766,""en"",""hi"")"),"Kisi ko auqadh से jiyada nhi मिलना chahiye .. खो दिया हो जाओ")</f>
        <v>Kisi ko auqadh से jiyada nhi मिलना chahiye .. खो दिया हो जाओ</v>
      </c>
      <c r="C766" s="1" t="s">
        <v>8</v>
      </c>
      <c r="D766" s="1" t="s">
        <v>5</v>
      </c>
    </row>
    <row r="767" spans="1:4" ht="13.2" x14ac:dyDescent="0.25">
      <c r="A767" s="1" t="s">
        <v>773</v>
      </c>
      <c r="B767" t="str">
        <f ca="1">IFERROR(__xludf.DUMMYFUNCTION("GOOGLETRANSLATE(B767,""en"",""hi"")"),"** पहले मूवी रिव्यू करना सीखो उसके बाद करो। ** यह मूवी रेप की धारा 375 के
दुरुपयोग के ऊपर है कि महिलाएं किस प्रकार इस धारा का दुरुपयोग करती हैं। और समाज
और अंधा मीडिया किस तरह से एक पुरुष को भी हमेशा दोषी मान लेता है")</f>
        <v>** पहले मूवी रिव्यू करना सीखो उसके बाद करो। ** यह मूवी रेप की धारा 375 के
दुरुपयोग के ऊपर है कि महिलाएं किस प्रकार इस धारा का दुरुपयोग करती हैं। और समाज
और अंधा मीडिया किस तरह से एक पुरुष को भी हमेशा दोषी मान लेता है</v>
      </c>
      <c r="C767" s="1" t="s">
        <v>19</v>
      </c>
      <c r="D767" s="1" t="s">
        <v>5</v>
      </c>
    </row>
    <row r="768" spans="1:4" ht="13.2" x14ac:dyDescent="0.25">
      <c r="A768" s="1" t="s">
        <v>774</v>
      </c>
      <c r="B768" t="str">
        <f ca="1">IFERROR(__xludf.DUMMYFUNCTION("GOOGLETRANSLATE(B768,""en"",""hi"")"),"पुरी फिल्म मुख्य साब bakchodi कर्ली बस पडाई कारी तो नहीं। Upar देख तु एम सी अव्वल
हैं ....
Upar भाई साहब शराब पेशाब ke तु 400 सर्जरी karta hai देखते हैं।")</f>
        <v>पुरी फिल्म मुख्य साब bakchodi कर्ली बस पडाई कारी तो नहीं। Upar देख तु एम सी अव्वल
हैं ....
Upar भाई साहब शराब पेशाब ke तु 400 सर्जरी karta hai देखते हैं।</v>
      </c>
      <c r="C768" s="1" t="s">
        <v>8</v>
      </c>
      <c r="D768" s="1" t="s">
        <v>15</v>
      </c>
    </row>
    <row r="769" spans="1:4" ht="13.2" x14ac:dyDescent="0.25">
      <c r="A769" s="1" t="s">
        <v>775</v>
      </c>
      <c r="B769" t="str">
        <f ca="1">IFERROR(__xludf.DUMMYFUNCTION("GOOGLETRANSLATE(B769,""en"",""hi"")"),"वेल्डन जहांगीर भाई ऐसे kutto कश्मीर sath ऐसा वह Hona ... डूरो कश्मीर को कुछ इनके मा
वह nhi तु लॉग smjhte ...")</f>
        <v>वेल्डन जहांगीर भाई ऐसे kutto कश्मीर sath ऐसा वह Hona ... डूरो कश्मीर को कुछ इनके मा
वह nhi तु लॉग smjhte ...</v>
      </c>
      <c r="C769" s="1" t="s">
        <v>8</v>
      </c>
      <c r="D769" s="1" t="s">
        <v>5</v>
      </c>
    </row>
    <row r="770" spans="1:4" ht="13.2" x14ac:dyDescent="0.25">
      <c r="A770" s="1" t="s">
        <v>776</v>
      </c>
      <c r="B770" t="str">
        <f ca="1">IFERROR(__xludf.DUMMYFUNCTION("GOOGLETRANSLATE(B770,""en"",""hi"")"),"मुझे HANDSOME समलैंगिक पति chahiye 😭")</f>
        <v>मुझे HANDSOME समलैंगिक पति chahiye 😭</v>
      </c>
      <c r="C770" s="1" t="s">
        <v>4</v>
      </c>
      <c r="D770" s="1" t="s">
        <v>5</v>
      </c>
    </row>
    <row r="771" spans="1:4" ht="13.2" x14ac:dyDescent="0.25">
      <c r="A771" s="1" t="s">
        <v>777</v>
      </c>
      <c r="B771" t="str">
        <f ca="1">IFERROR(__xludf.DUMMYFUNCTION("GOOGLETRANSLATE(B771,""en"",""hi"")"),"उदारवादी / नारीवादियों को रटना रंग dekhkar दिल को महाकाव्य sukun मिल gya😂 ... यही था
प्रतीक Bhaiyya❤")</f>
        <v>उदारवादी / नारीवादियों को रटना रंग dekhkar दिल को महाकाव्य sukun मिल gya😂 ... यही था
प्रतीक Bhaiyya❤</v>
      </c>
      <c r="C771" s="1" t="s">
        <v>19</v>
      </c>
      <c r="D771" s="1" t="s">
        <v>5</v>
      </c>
    </row>
    <row r="772" spans="1:4" ht="13.2" x14ac:dyDescent="0.25">
      <c r="A772" s="1" t="s">
        <v>778</v>
      </c>
      <c r="B772" t="str">
        <f ca="1">IFERROR(__xludf.DUMMYFUNCTION("GOOGLETRANSLATE(B772,""en"",""hi"")"),"सर लाइट सफेद की क्या zarurath hai। मूवी thodi bana रहे हो, aur apki की
नारीवादी वाली बात तो साही मगर आप तो अक्सर समीक्षा कुमारी अपना हताशा zyada
nikaal ते हो। 😛")</f>
        <v>सर लाइट सफेद की क्या zarurath hai। मूवी thodi bana रहे हो, aur apki की
नारीवादी वाली बात तो साही मगर आप तो अक्सर समीक्षा कुमारी अपना हताशा zyada
nikaal ते हो। 😛</v>
      </c>
      <c r="C772" s="1" t="s">
        <v>19</v>
      </c>
      <c r="D772" s="1" t="s">
        <v>5</v>
      </c>
    </row>
    <row r="773" spans="1:4" ht="13.2" x14ac:dyDescent="0.25">
      <c r="A773" s="1" t="s">
        <v>779</v>
      </c>
      <c r="B773" t="str">
        <f ca="1">IFERROR(__xludf.DUMMYFUNCTION("GOOGLETRANSLATE(B773,""en"",""hi"")"),"हाँ हाँ हाँ .... वो सबसे अच्छी बात यह Hai वीडियो का 😂😂😂
कोई नारीवादी ISPE कुछ नही bolega अब
प्रतीक भाई चट्टानों 😎😎😎")</f>
        <v>हाँ हाँ हाँ .... वो सबसे अच्छी बात यह Hai वीडियो का 😂😂😂
कोई नारीवादी ISPE कुछ नही bolega अब
प्रतीक भाई चट्टानों 😎😎😎</v>
      </c>
      <c r="C773" s="1" t="s">
        <v>4</v>
      </c>
      <c r="D773" s="1" t="s">
        <v>5</v>
      </c>
    </row>
    <row r="774" spans="1:4" ht="13.2" x14ac:dyDescent="0.25">
      <c r="A774" s="1" t="s">
        <v>780</v>
      </c>
      <c r="B774" t="str">
        <f ca="1">IFERROR(__xludf.DUMMYFUNCTION("GOOGLETRANSLATE(B774,""en"",""hi"")"),"अरुंधति रॉय कल bolegi मुख्य mdrxod hu jo Kaha आई")</f>
        <v>अरुंधति रॉय कल bolegi मुख्य mdrxod hu jo Kaha आई</v>
      </c>
      <c r="C774" s="1" t="s">
        <v>8</v>
      </c>
      <c r="D774" s="1" t="s">
        <v>15</v>
      </c>
    </row>
    <row r="775" spans="1:4" ht="13.2" x14ac:dyDescent="0.25">
      <c r="A775" s="1" t="s">
        <v>781</v>
      </c>
      <c r="B775" t="str">
        <f ca="1">IFERROR(__xludf.DUMMYFUNCTION("GOOGLETRANSLATE(B775,""en"",""hi"")"),"@vinita पैंट 7681831967")</f>
        <v>@vinita पैंट 7681831967</v>
      </c>
      <c r="C775" s="1" t="s">
        <v>4</v>
      </c>
      <c r="D775" s="1" t="s">
        <v>5</v>
      </c>
    </row>
    <row r="776" spans="1:4" ht="13.2" x14ac:dyDescent="0.25">
      <c r="A776" s="1" t="s">
        <v>782</v>
      </c>
      <c r="B776" t="str">
        <f ca="1">IFERROR(__xludf.DUMMYFUNCTION("GOOGLETRANSLATE(B776,""en"",""hi"")"),"Bhenchod मेने Dekhi हाय nhi🤣🤣")</f>
        <v>Bhenchod मेने Dekhi हाय nhi🤣🤣</v>
      </c>
      <c r="C776" s="1" t="s">
        <v>4</v>
      </c>
      <c r="D776" s="1" t="s">
        <v>5</v>
      </c>
    </row>
    <row r="777" spans="1:4" ht="13.2" x14ac:dyDescent="0.25">
      <c r="A777" s="1" t="s">
        <v>783</v>
      </c>
      <c r="B777" t="str">
        <f ca="1">IFERROR(__xludf.DUMMYFUNCTION("GOOGLETRANSLATE(B777,""en"",""hi"")"),"ek मारी Machli पुरा तालाब गंडा कर सकती hai ... बस Yahi Sochta हू साहब ..🤔")</f>
        <v>ek मारी Machli पुरा तालाब गंडा कर सकती hai ... बस Yahi Sochta हू साहब ..🤔</v>
      </c>
      <c r="C777" s="1" t="s">
        <v>4</v>
      </c>
      <c r="D777" s="1" t="s">
        <v>5</v>
      </c>
    </row>
    <row r="778" spans="1:4" ht="13.2" x14ac:dyDescent="0.25">
      <c r="A778" s="1" t="s">
        <v>784</v>
      </c>
      <c r="B778" t="str">
        <f ca="1">IFERROR(__xludf.DUMMYFUNCTION("GOOGLETRANSLATE(B778,""en"",""hi"")"),"बॉलीवुड फिल्म mein आइटम गीत mein ko ladkiyon Bolte माल वह यूएसएस tym कुछ नै
होता। हेट स्टोरी 1 mein लड़की का संवाद था की mein iss seher ki Sabse बड़ी
आर ** di बन्ना चाहती हुन यूएसएस कोई बीसी ख वक्त नारीवादियों ko dikkat नई थी या Yahan
पे UNN एम सी लोगो की"&amp;" gaand phatt RHI ज")</f>
        <v>बॉलीवुड फिल्म mein आइटम गीत mein ko ladkiyon Bolte माल वह यूएसएस tym कुछ नै
होता। हेट स्टोरी 1 mein लड़की का संवाद था की mein iss seher ki Sabse बड़ी
आर ** di बन्ना चाहती हुन यूएसएस कोई बीसी ख वक्त नारीवादियों ko dikkat नई थी या Yahan
पे UNN एम सी लोगो की gaand phatt RHI ज</v>
      </c>
      <c r="C778" s="1" t="s">
        <v>8</v>
      </c>
      <c r="D778" s="1" t="s">
        <v>15</v>
      </c>
    </row>
    <row r="779" spans="1:4" ht="13.2" x14ac:dyDescent="0.25">
      <c r="A779" s="1" t="s">
        <v>785</v>
      </c>
      <c r="B779" t="str">
        <f ca="1">IFERROR(__xludf.DUMMYFUNCTION("GOOGLETRANSLATE(B779,""en"",""hi"")"),"यार ऐसी फिल्में वास्तविक घटना ke Banani uppar फिल्में banayo या वास्तविकता कर चोर
ठिकानों कहानियों पे फिल्म banayo")</f>
        <v>यार ऐसी फिल्में वास्तविक घटना ke Banani uppar फिल्में banayo या वास्तविकता कर चोर
ठिकानों कहानियों पे फिल्म banayo</v>
      </c>
      <c r="C779" s="1" t="s">
        <v>4</v>
      </c>
      <c r="D779" s="1" t="s">
        <v>5</v>
      </c>
    </row>
    <row r="780" spans="1:4" ht="13.2" x14ac:dyDescent="0.25">
      <c r="A780" s="1" t="s">
        <v>786</v>
      </c>
      <c r="B780" t="str">
        <f ca="1">IFERROR(__xludf.DUMMYFUNCTION("GOOGLETRANSLATE(B780,""en"",""hi"")"),"शि Kaha")</f>
        <v>शि Kaha</v>
      </c>
      <c r="C780" s="1" t="s">
        <v>4</v>
      </c>
      <c r="D780" s="1" t="s">
        <v>5</v>
      </c>
    </row>
    <row r="781" spans="1:4" ht="13.2" x14ac:dyDescent="0.25">
      <c r="A781" s="1" t="s">
        <v>787</v>
      </c>
      <c r="B781" t="str">
        <f ca="1">IFERROR(__xludf.DUMMYFUNCTION("GOOGLETRANSLATE(B781,""en"",""hi"")"),"गुड मॉर्निंग बेटी")</f>
        <v>गुड मॉर्निंग बेटी</v>
      </c>
      <c r="C781" s="1" t="s">
        <v>4</v>
      </c>
      <c r="D781" s="1" t="s">
        <v>5</v>
      </c>
    </row>
    <row r="782" spans="1:4" ht="13.2" x14ac:dyDescent="0.25">
      <c r="A782" s="1" t="s">
        <v>788</v>
      </c>
      <c r="B782" t="str">
        <f ca="1">IFERROR(__xludf.DUMMYFUNCTION("GOOGLETRANSLATE(B782,""en"",""hi"")"),"katayi chootiya औरत hai .......")</f>
        <v>katayi chootiya औरत hai .......</v>
      </c>
      <c r="C782" s="1" t="s">
        <v>8</v>
      </c>
      <c r="D782" s="1" t="s">
        <v>5</v>
      </c>
    </row>
    <row r="783" spans="1:4" ht="13.2" x14ac:dyDescent="0.25">
      <c r="A783" s="1" t="s">
        <v>789</v>
      </c>
      <c r="B783" t="str">
        <f ca="1">IFERROR(__xludf.DUMMYFUNCTION("GOOGLETRANSLATE(B783,""en"",""hi"")"),"साही Jawab दिया आपने .....")</f>
        <v>साही Jawab दिया आपने .....</v>
      </c>
      <c r="C783" s="1" t="s">
        <v>4</v>
      </c>
      <c r="D783" s="1" t="s">
        <v>5</v>
      </c>
    </row>
    <row r="784" spans="1:4" ht="13.2" x14ac:dyDescent="0.25">
      <c r="A784" s="1" t="s">
        <v>790</v>
      </c>
      <c r="B784" t="str">
        <f ca="1">IFERROR(__xludf.DUMMYFUNCTION("GOOGLETRANSLATE(B784,""en"",""hi"")"),"Jatt घाव का निशान ko कर Lagao aur teedha कर करते हैं, तो [simple.lol] (http://simple.lol/)")</f>
        <v>Jatt घाव का निशान ko कर Lagao aur teedha कर करते हैं, तो [simple.lol] (http://simple.lol/)</v>
      </c>
      <c r="C784" s="1" t="s">
        <v>8</v>
      </c>
      <c r="D784" s="1" t="s">
        <v>5</v>
      </c>
    </row>
    <row r="785" spans="1:4" ht="13.2" x14ac:dyDescent="0.25">
      <c r="A785" s="1" t="s">
        <v>791</v>
      </c>
      <c r="B785" t="str">
        <f ca="1">IFERROR(__xludf.DUMMYFUNCTION("GOOGLETRANSLATE(B785,""en"",""hi"")"),"@Rewati रमन कुमार मम् HARR फिल्म मुझे libral का Rona jarari hai")</f>
        <v>@Rewati रमन कुमार मम् HARR फिल्म मुझे libral का Rona jarari hai</v>
      </c>
      <c r="C785" s="1" t="s">
        <v>19</v>
      </c>
      <c r="D785" s="1" t="s">
        <v>5</v>
      </c>
    </row>
    <row r="786" spans="1:4" ht="13.2" x14ac:dyDescent="0.25">
      <c r="A786" s="1" t="s">
        <v>792</v>
      </c>
      <c r="B786" t="str">
        <f ca="1">IFERROR(__xludf.DUMMYFUNCTION("GOOGLETRANSLATE(B786,""en"",""hi"")"),"पाखंड की भी SEEMA hoti HAI")</f>
        <v>पाखंड की भी SEEMA hoti HAI</v>
      </c>
      <c r="C786" s="1" t="s">
        <v>19</v>
      </c>
      <c r="D786" s="1" t="s">
        <v>5</v>
      </c>
    </row>
    <row r="787" spans="1:4" ht="13.2" x14ac:dyDescent="0.25">
      <c r="A787" s="1" t="s">
        <v>793</v>
      </c>
      <c r="B787" t="str">
        <f ca="1">IFERROR(__xludf.DUMMYFUNCTION("GOOGLETRANSLATE(B787,""en"",""hi"")"),"रंगा बिल्ला Kon है रैंडी ke gaand मार्ने वाले होंगे।")</f>
        <v>रंगा बिल्ला Kon है रैंडी ke gaand मार्ने वाले होंगे।</v>
      </c>
      <c r="C787" s="1" t="s">
        <v>8</v>
      </c>
      <c r="D787" s="1" t="s">
        <v>15</v>
      </c>
    </row>
    <row r="788" spans="1:4" ht="13.2" x14ac:dyDescent="0.25">
      <c r="A788" s="1" t="s">
        <v>794</v>
      </c>
      <c r="B788" t="str">
        <f ca="1">IFERROR(__xludf.DUMMYFUNCTION("GOOGLETRANSLATE(B788,""en"",""hi"")"),"इक भाई बांध 🤣🤣🤣")</f>
        <v>इक भाई बांध 🤣🤣🤣</v>
      </c>
      <c r="C788" s="1" t="s">
        <v>4</v>
      </c>
      <c r="D788" s="1" t="s">
        <v>5</v>
      </c>
    </row>
    <row r="789" spans="1:4" ht="13.2" x14ac:dyDescent="0.25">
      <c r="A789" s="1" t="s">
        <v>795</v>
      </c>
      <c r="B789" t="str">
        <f ca="1">IFERROR(__xludf.DUMMYFUNCTION("GOOGLETRANSLATE(B789,""en"",""hi"")"),"Kisi का Larka समलैंगिक हो तो कोठा माई bhej करना")</f>
        <v>Kisi का Larka समलैंगिक हो तो कोठा माई bhej करना</v>
      </c>
      <c r="C789" s="1" t="s">
        <v>8</v>
      </c>
      <c r="D789" s="1" t="s">
        <v>15</v>
      </c>
    </row>
    <row r="790" spans="1:4" ht="13.2" x14ac:dyDescent="0.25">
      <c r="A790" s="1" t="s">
        <v>796</v>
      </c>
      <c r="B790" t="str">
        <f ca="1">IFERROR(__xludf.DUMMYFUNCTION("GOOGLETRANSLATE(B790,""en"",""hi"")"),"अबे chutiya हो क्या .... Anapado वली बल्ले karte ho ....")</f>
        <v>अबे chutiya हो क्या .... Anapado वली बल्ले karte ho ....</v>
      </c>
      <c r="C790" s="1" t="s">
        <v>8</v>
      </c>
      <c r="D790" s="1" t="s">
        <v>5</v>
      </c>
    </row>
    <row r="791" spans="1:4" ht="13.2" x14ac:dyDescent="0.25">
      <c r="A791" s="1" t="s">
        <v>797</v>
      </c>
      <c r="B791" t="str">
        <f ca="1">IFERROR(__xludf.DUMMYFUNCTION("GOOGLETRANSLATE(B791,""en"",""hi"")"),"Agar पर देख ke batana होता की समीक्षा tumahara को क्यो dekhete हो")</f>
        <v>Agar पर देख ke batana होता की समीक्षा tumahara को क्यो dekhete हो</v>
      </c>
      <c r="C791" s="1" t="s">
        <v>19</v>
      </c>
      <c r="D791" s="1" t="s">
        <v>5</v>
      </c>
    </row>
    <row r="792" spans="1:4" ht="13.2" x14ac:dyDescent="0.25">
      <c r="A792" s="1" t="s">
        <v>798</v>
      </c>
      <c r="B792" t="str">
        <f ca="1">IFERROR(__xludf.DUMMYFUNCTION("GOOGLETRANSLATE(B792,""en"",""hi"")"),"Bohot ghatiya परिचय था")</f>
        <v>Bohot ghatiya परिचय था</v>
      </c>
      <c r="C792" s="1" t="s">
        <v>4</v>
      </c>
      <c r="D792" s="1" t="s">
        <v>5</v>
      </c>
    </row>
    <row r="793" spans="1:4" ht="13.2" x14ac:dyDescent="0.25">
      <c r="A793" s="1" t="s">
        <v>799</v>
      </c>
      <c r="B793" t="str">
        <f ca="1">IFERROR(__xludf.DUMMYFUNCTION("GOOGLETRANSLATE(B793,""en"",""hi"")"),"उदारवादी pehle Sabse Kise कहते है पाटा Kariye ... Kripaya yaha धर्म Ko bich
मुझे चटाई laiye!")</f>
        <v>उदारवादी pehle Sabse Kise कहते है पाटा Kariye ... Kripaya yaha धर्म Ko bich
मुझे चटाई laiye!</v>
      </c>
      <c r="C793" s="1" t="s">
        <v>4</v>
      </c>
      <c r="D793" s="1" t="s">
        <v>5</v>
      </c>
    </row>
    <row r="794" spans="1:4" ht="13.2" x14ac:dyDescent="0.25">
      <c r="A794" s="1" t="s">
        <v>800</v>
      </c>
      <c r="B794" t="str">
        <f ca="1">IFERROR(__xludf.DUMMYFUNCTION("GOOGLETRANSLATE(B794,""en"",""hi"")"),"भाई जोकर फिल्म का समीक्षा।")</f>
        <v>भाई जोकर फिल्म का समीक्षा।</v>
      </c>
      <c r="C794" s="1" t="s">
        <v>4</v>
      </c>
      <c r="D794" s="1" t="s">
        <v>5</v>
      </c>
    </row>
    <row r="795" spans="1:4" ht="13.2" x14ac:dyDescent="0.25">
      <c r="A795" s="1" t="s">
        <v>801</v>
      </c>
      <c r="B795" t="str">
        <f ca="1">IFERROR(__xludf.DUMMYFUNCTION("GOOGLETRANSLATE(B795,""en"",""hi"")"),"बड़ा आश्चर्य होता है देखकर कि इतने पढ़े लिखे लोग भी ऐसी बेवकूफी वाली बातें करते
हैं।")</f>
        <v>बड़ा आश्चर्य होता है देखकर कि इतने पढ़े लिखे लोग भी ऐसी बेवकूफी वाली बातें करते
हैं।</v>
      </c>
      <c r="C795" s="1" t="s">
        <v>19</v>
      </c>
      <c r="D795" s="1" t="s">
        <v>5</v>
      </c>
    </row>
    <row r="796" spans="1:4" ht="13.2" x14ac:dyDescent="0.25">
      <c r="A796" s="1" t="s">
        <v>802</v>
      </c>
      <c r="B796" t="str">
        <f ca="1">IFERROR(__xludf.DUMMYFUNCTION("GOOGLETRANSLATE(B796,""en"",""hi"")"),"Vai apka किताब कब आ RHA hain? बेसब्री से इंतज़ार है")</f>
        <v>Vai apka किताब कब आ RHA hain? बेसब्री से इंतज़ार है</v>
      </c>
      <c r="C796" s="1" t="s">
        <v>4</v>
      </c>
      <c r="D796" s="1" t="s">
        <v>5</v>
      </c>
    </row>
    <row r="797" spans="1:4" ht="13.2" x14ac:dyDescent="0.25">
      <c r="A797" s="1" t="s">
        <v>803</v>
      </c>
      <c r="B797" t="str">
        <f ca="1">IFERROR(__xludf.DUMMYFUNCTION("GOOGLETRANSLATE(B797,""en"",""hi"")"),"Mazak था भाई")</f>
        <v>Mazak था भाई</v>
      </c>
      <c r="C797" s="1" t="s">
        <v>4</v>
      </c>
      <c r="D797" s="1" t="s">
        <v>5</v>
      </c>
    </row>
    <row r="798" spans="1:4" ht="13.2" x14ac:dyDescent="0.25">
      <c r="A798" s="1" t="s">
        <v>804</v>
      </c>
      <c r="B798" t="str">
        <f ca="1">IFERROR(__xludf.DUMMYFUNCTION("GOOGLETRANSLATE(B798,""en"",""hi"")"),"अल्लाह हिदायत डीवाई आमीन")</f>
        <v>अल्लाह हिदायत डीवाई आमीन</v>
      </c>
      <c r="C798" s="1" t="s">
        <v>4</v>
      </c>
      <c r="D798" s="1" t="s">
        <v>5</v>
      </c>
    </row>
    <row r="799" spans="1:4" ht="13.2" x14ac:dyDescent="0.25">
      <c r="A799" s="1" t="s">
        <v>805</v>
      </c>
      <c r="B799" t="str">
        <f ca="1">IFERROR(__xludf.DUMMYFUNCTION("GOOGLETRANSLATE(B799,""en"",""hi"")"),"Becharo का भूमि bekar होता hoga")</f>
        <v>Becharo का भूमि bekar होता hoga</v>
      </c>
      <c r="C799" s="1" t="s">
        <v>4</v>
      </c>
      <c r="D799" s="1" t="s">
        <v>5</v>
      </c>
    </row>
    <row r="800" spans="1:4" ht="13.2" x14ac:dyDescent="0.25">
      <c r="A800" s="1" t="s">
        <v>806</v>
      </c>
      <c r="B800" t="str">
        <f ca="1">IFERROR(__xludf.DUMMYFUNCTION("GOOGLETRANSLATE(B800,""en"",""hi"")"),"अबे uska बाप नी मान RHA था शादी के liye। कितनी Koshish क्रि थी। Haan के लिए
ह्यूम पीटीए ज की VO डॉक्टर ज aur पैसा अंधा एच। Sirf Chutiyo ne हाय कबीर सिंह
बिना वास्तविकता नी Dekhi हम इसे देख चुके हैं smatpeople। मैं और kisise battamizi
नी क्रि थी usne बीना "&amp;"बात।")</f>
        <v>अबे uska बाप नी मान RHA था शादी के liye। कितनी Koshish क्रि थी। Haan के लिए
ह्यूम पीटीए ज की VO डॉक्टर ज aur पैसा अंधा एच। Sirf Chutiyo ne हाय कबीर सिंह
बिना वास्तविकता नी Dekhi हम इसे देख चुके हैं smatpeople। मैं और kisise battamizi
नी क्रि थी usne बीना बात।</v>
      </c>
      <c r="C800" s="1" t="s">
        <v>8</v>
      </c>
      <c r="D800" s="1" t="s">
        <v>5</v>
      </c>
    </row>
    <row r="801" spans="1:4" ht="13.2" x14ac:dyDescent="0.25">
      <c r="A801" s="1" t="s">
        <v>807</v>
      </c>
      <c r="B801" t="str">
        <f ca="1">IFERROR(__xludf.DUMMYFUNCTION("GOOGLETRANSLATE(B801,""en"",""hi"")"),"भाई ne bilkul आदमी की बात की ..
साला tharak शाहिद ..
मूवी mein ये dikhaye ज की
Agar aap चिकित्सक, हो तो अव्वल
Kisi की भी बेटी को sakte ho छोड़ दो .. Hawas nikal sakte ho")</f>
        <v>भाई ne bilkul आदमी की बात की ..
साला tharak शाहिद ..
मूवी mein ये dikhaye ज की
Agar aap चिकित्सक, हो तो अव्वल
Kisi की भी बेटी को sakte ho छोड़ दो .. Hawas nikal sakte ho</v>
      </c>
      <c r="C801" s="1" t="s">
        <v>8</v>
      </c>
      <c r="D801" s="1" t="s">
        <v>15</v>
      </c>
    </row>
    <row r="802" spans="1:4" ht="13.2" x14ac:dyDescent="0.25">
      <c r="A802" s="1" t="s">
        <v>808</v>
      </c>
      <c r="B802" t="str">
        <f ca="1">IFERROR(__xludf.DUMMYFUNCTION("GOOGLETRANSLATE(B802,""en"",""hi"")"),"@osm भाई 🤡bhai तू itna fadfada RHA हाई, 🤣🤣maja आज्ञा .......... थोड़ा aur 😋")</f>
        <v>@osm भाई 🤡bhai तू itna fadfada RHA हाई, 🤣🤣maja आज्ञा .......... थोड़ा aur 😋</v>
      </c>
      <c r="C802" s="1" t="s">
        <v>4</v>
      </c>
      <c r="D802" s="1" t="s">
        <v>5</v>
      </c>
    </row>
    <row r="803" spans="1:4" ht="13.2" x14ac:dyDescent="0.25">
      <c r="A803" s="1" t="s">
        <v>809</v>
      </c>
      <c r="B803" t="str">
        <f ca="1">IFERROR(__xludf.DUMMYFUNCTION("GOOGLETRANSLATE(B803,""en"",""hi"")"),"साही बात hai bhai")</f>
        <v>साही बात hai bhai</v>
      </c>
      <c r="C803" s="1" t="s">
        <v>19</v>
      </c>
      <c r="D803" s="1" t="s">
        <v>5</v>
      </c>
    </row>
    <row r="804" spans="1:4" ht="13.2" x14ac:dyDescent="0.25">
      <c r="A804" s="1" t="s">
        <v>810</v>
      </c>
      <c r="B804" t="str">
        <f ca="1">IFERROR(__xludf.DUMMYFUNCTION("GOOGLETRANSLATE(B804,""en"",""hi"")"),"काशी राम निषाद काशी राम निषाद 8140358886")</f>
        <v>काशी राम निषाद काशी राम निषाद 8140358886</v>
      </c>
      <c r="C804" s="1" t="s">
        <v>4</v>
      </c>
      <c r="D804" s="1" t="s">
        <v>5</v>
      </c>
    </row>
    <row r="805" spans="1:4" ht="13.2" x14ac:dyDescent="0.25">
      <c r="A805" s="1" t="s">
        <v>811</v>
      </c>
      <c r="B805" t="str">
        <f ca="1">IFERROR(__xludf.DUMMYFUNCTION("GOOGLETRANSLATE(B805,""en"",""hi"")"),"Tu 'दूसरा' कुछ kaam dhoond ले ...")</f>
        <v>Tu 'दूसरा' कुछ kaam dhoond ले ...</v>
      </c>
      <c r="C805" s="1" t="s">
        <v>4</v>
      </c>
      <c r="D805" s="1" t="s">
        <v>5</v>
      </c>
    </row>
    <row r="806" spans="1:4" ht="13.2" x14ac:dyDescent="0.25">
      <c r="A806" s="1" t="s">
        <v>812</v>
      </c>
      <c r="B806" t="str">
        <f ca="1">IFERROR(__xludf.DUMMYFUNCTION("GOOGLETRANSLATE(B806,""en"",""hi"")"),"प्रतीक जी, आप उस भी apne पत्नी फिर देवदार Behan का नाम ek कुत्ते को rakhana, सुनो प्राथमिकी
वीडियो apne घर ko batna walo। देवदार ek वीडियो केला उनकी प्रतिक्रियाओं।")</f>
        <v>प्रतीक जी, आप उस भी apne पत्नी फिर देवदार Behan का नाम ek कुत्ते को rakhana, सुनो प्राथमिकी
वीडियो apne घर ko batna walo। देवदार ek वीडियो केला उनकी प्रतिक्रियाओं।</v>
      </c>
      <c r="C806" s="1" t="s">
        <v>8</v>
      </c>
      <c r="D806" s="1" t="s">
        <v>15</v>
      </c>
    </row>
    <row r="807" spans="1:4" ht="13.2" x14ac:dyDescent="0.25">
      <c r="A807" s="1" t="s">
        <v>813</v>
      </c>
      <c r="B807" t="str">
        <f ca="1">IFERROR(__xludf.DUMMYFUNCTION("GOOGLETRANSLATE(B807,""en"",""hi"")"),"Haaaaa Wao")</f>
        <v>Haaaaa Wao</v>
      </c>
      <c r="C807" s="1" t="s">
        <v>4</v>
      </c>
      <c r="D807" s="1" t="s">
        <v>5</v>
      </c>
    </row>
    <row r="808" spans="1:4" ht="13.2" x14ac:dyDescent="0.25">
      <c r="A808" s="1" t="s">
        <v>814</v>
      </c>
      <c r="B808" t="str">
        <f ca="1">IFERROR(__xludf.DUMMYFUNCTION("GOOGLETRANSLATE(B808,""en"",""hi"")"),"* जबतक इस देश में सनिमा है, लोग चुतिया बनते रहेंगे *। 😂 😂")</f>
        <v>* जबतक इस देश में सनिमा है, लोग चुतिया बनते रहेंगे *। 😂 😂</v>
      </c>
      <c r="C808" s="1" t="s">
        <v>19</v>
      </c>
      <c r="D808" s="1" t="s">
        <v>5</v>
      </c>
    </row>
    <row r="809" spans="1:4" ht="13.2" x14ac:dyDescent="0.25">
      <c r="A809" s="1" t="s">
        <v>815</v>
      </c>
      <c r="B809" t="str">
        <f ca="1">IFERROR(__xludf.DUMMYFUNCTION("GOOGLETRANSLATE(B809,""en"",""hi"")"),"भाई Itne डिनो की आग आज Shant हुई बिक्री womanizer GHR मुझे Ghus ke सेज दृश्य
jabrdasti कर्ण साला तु dikhaya फिल्म बिक्री समाज की मा बी एच एन kr री
फिल्म ..... बिक्री लॉग प्रशंसक hai अभी कोई inki बी एच एन से सेक्स kre VO भी inke GHR मुझे
... करने के लिए ch"&amp;"utiya कबीर सिंह ke प्रशंसकों की gaan श्री jayegi aale hijre kajin
ke ........... संवर्धन ke नाम पे बिक्री aurton की मा बान कर्ण sikhate hai
बॉलीवुड फिल्म मुझे ........ nich कहीं ke Suwar aur है फिल्म ke प्रशंसक मात्र लंड
पे inki bahno ko भी ऐसे ही कबीर Ja"&amp;"isa Koi le राहा hoga")</f>
        <v>भाई Itne डिनो की आग आज Shant हुई बिक्री womanizer GHR मुझे Ghus ke सेज दृश्य
jabrdasti कर्ण साला तु dikhaya फिल्म बिक्री समाज की मा बी एच एन kr री
फिल्म ..... बिक्री लॉग प्रशंसक hai अभी कोई inki बी एच एन से सेक्स kre VO भी inke GHR मुझे
... करने के लिए chutiya कबीर सिंह ke प्रशंसकों की gaan श्री jayegi aale hijre kajin
ke ........... संवर्धन ke नाम पे बिक्री aurton की मा बान कर्ण sikhate hai
बॉलीवुड फिल्म मुझे ........ nich कहीं ke Suwar aur है फिल्म ke प्रशंसक मात्र लंड
पे inki bahno ko भी ऐसे ही कबीर Jaisa Koi le राहा hoga</v>
      </c>
      <c r="C809" s="1" t="s">
        <v>8</v>
      </c>
      <c r="D809" s="1" t="s">
        <v>15</v>
      </c>
    </row>
    <row r="810" spans="1:4" ht="13.2" x14ac:dyDescent="0.25">
      <c r="A810" s="1" t="s">
        <v>816</v>
      </c>
      <c r="B810" t="str">
        <f ca="1">IFERROR(__xludf.DUMMYFUNCTION("GOOGLETRANSLATE(B810,""en"",""hi"")"),"ये क्या था bc😂")</f>
        <v>ये क्या था bc😂</v>
      </c>
      <c r="C810" s="1" t="s">
        <v>8</v>
      </c>
      <c r="D810" s="1" t="s">
        <v>15</v>
      </c>
    </row>
    <row r="811" spans="1:4" ht="13.2" x14ac:dyDescent="0.25">
      <c r="A811" s="1" t="s">
        <v>817</v>
      </c>
      <c r="B811" t="str">
        <f ca="1">IFERROR(__xludf.DUMMYFUNCTION("GOOGLETRANSLATE(B811,""en"",""hi"")"),"कमाल साहब, नारीवादी जलन krti hai bewajah की Baate krke,")</f>
        <v>कमाल साहब, नारीवादी जलन krti hai bewajah की Baate krke,</v>
      </c>
      <c r="C811" s="1" t="s">
        <v>4</v>
      </c>
      <c r="D811" s="1" t="s">
        <v>5</v>
      </c>
    </row>
    <row r="812" spans="1:4" ht="13.2" x14ac:dyDescent="0.25">
      <c r="A812" s="1" t="s">
        <v>818</v>
      </c>
      <c r="B812" t="str">
        <f ca="1">IFERROR(__xludf.DUMMYFUNCTION("GOOGLETRANSLATE(B812,""en"",""hi"")"),"कुंगफू kutia Chdail अरुंधति")</f>
        <v>कुंगफू kutia Chdail अरुंधति</v>
      </c>
      <c r="C812" s="1" t="s">
        <v>8</v>
      </c>
      <c r="D812" s="1" t="s">
        <v>15</v>
      </c>
    </row>
    <row r="813" spans="1:4" ht="13.2" x14ac:dyDescent="0.25">
      <c r="A813" s="1" t="s">
        <v>819</v>
      </c>
      <c r="B813" t="str">
        <f ca="1">IFERROR(__xludf.DUMMYFUNCTION("GOOGLETRANSLATE(B813,""en"",""hi"")"),"Purv kutta वाला")</f>
        <v>Purv kutta वाला</v>
      </c>
      <c r="C813" s="1" t="s">
        <v>8</v>
      </c>
      <c r="D813" s="1" t="s">
        <v>5</v>
      </c>
    </row>
    <row r="814" spans="1:4" ht="13.2" x14ac:dyDescent="0.25">
      <c r="A814" s="1" t="s">
        <v>820</v>
      </c>
      <c r="B814" t="str">
        <f ca="1">IFERROR(__xludf.DUMMYFUNCTION("GOOGLETRANSLATE(B814,""en"",""hi"")"),"ये फिल्म तर्क की माँ बहन ek कर दिया hai aur pata नही लोगो को itna jyada
क्यु pasand आया 😒")</f>
        <v>ये फिल्म तर्क की माँ बहन ek कर दिया hai aur pata नही लोगो को itna jyada
क्यु pasand आया 😒</v>
      </c>
      <c r="C814" s="1" t="s">
        <v>19</v>
      </c>
      <c r="D814" s="1" t="s">
        <v>5</v>
      </c>
    </row>
    <row r="815" spans="1:4" ht="13.2" x14ac:dyDescent="0.25">
      <c r="A815" s="1" t="s">
        <v>821</v>
      </c>
      <c r="B815" t="str">
        <f ca="1">IFERROR(__xludf.DUMMYFUNCTION("GOOGLETRANSLATE(B815,""en"",""hi"")"),"या plzz ह्यूम btayein की aapki पुस्तक केबी aari ज .... मीटर aapki पुस्तक का bhut इंतजार kra
हुन भैया ....")</f>
        <v>या plzz ह्यूम btayein की aapki पुस्तक केबी aari ज .... मीटर aapki पुस्तक का bhut इंतजार kra
हुन भैया ....</v>
      </c>
      <c r="C815" s="1" t="s">
        <v>4</v>
      </c>
      <c r="D815" s="1" t="s">
        <v>5</v>
      </c>
    </row>
    <row r="816" spans="1:4" ht="13.2" x14ac:dyDescent="0.25">
      <c r="A816" s="1" t="s">
        <v>822</v>
      </c>
      <c r="B816" t="str">
        <f ca="1">IFERROR(__xludf.DUMMYFUNCTION("GOOGLETRANSLATE(B816,""en"",""hi"")"),"Dramabaaz godi मीडिया")</f>
        <v>Dramabaaz godi मीडिया</v>
      </c>
      <c r="C816" s="1" t="s">
        <v>19</v>
      </c>
      <c r="D816" s="1" t="s">
        <v>5</v>
      </c>
    </row>
    <row r="817" spans="1:4" ht="13.2" x14ac:dyDescent="0.25">
      <c r="A817" s="1" t="s">
        <v>823</v>
      </c>
      <c r="B817" t="str">
        <f ca="1">IFERROR(__xludf.DUMMYFUNCTION("GOOGLETRANSLATE(B817,""en"",""hi"")"),"[13:08] (https://www.youtube.com/watch?v=N_ZMfQMZos0&amp;t=13m08s) थोड़ा नियंत्रण
करो")</f>
        <v>[13:08] (https://www.youtube.com/watch?v=N_ZMfQMZos0&amp;t=13m08s) थोड़ा नियंत्रण
करो</v>
      </c>
      <c r="C817" s="1" t="s">
        <v>4</v>
      </c>
      <c r="D817" s="1" t="s">
        <v>5</v>
      </c>
    </row>
    <row r="818" spans="1:4" ht="13.2" x14ac:dyDescent="0.25">
      <c r="A818" s="1" t="s">
        <v>824</v>
      </c>
      <c r="B818" t="str">
        <f ca="1">IFERROR(__xludf.DUMMYFUNCTION("GOOGLETRANSLATE(B818,""en"",""hi"")"),"भाई यार ,,,
धीरे हो ja bohot गति मुझे राहा hai tu अंतराल
मैं और भी काई पहलुओं होते hain समीक्षा कश्मीर
वार्ता kaise hain
छायांकन कैसी hai
दिशा कैसा hai
संगीत आदि आदि
तू यार पुरी कहानी suna ke समीक्षा कर रा ज")</f>
        <v>भाई यार ,,,
धीरे हो ja bohot गति मुझे राहा hai tu अंतराल
मैं और भी काई पहलुओं होते hain समीक्षा कश्मीर
वार्ता kaise hain
छायांकन कैसी hai
दिशा कैसा hai
संगीत आदि आदि
तू यार पुरी कहानी suna ke समीक्षा कर रा ज</v>
      </c>
      <c r="C818" s="1" t="s">
        <v>19</v>
      </c>
      <c r="D818" s="1" t="s">
        <v>5</v>
      </c>
    </row>
    <row r="819" spans="1:4" ht="13.2" x14ac:dyDescent="0.25">
      <c r="A819" s="1" t="s">
        <v>825</v>
      </c>
      <c r="B819" t="str">
        <f ca="1">IFERROR(__xludf.DUMMYFUNCTION("GOOGLETRANSLATE(B819,""en"",""hi"")"),"शाहिद khan😂😂")</f>
        <v>शाहिद khan😂😂</v>
      </c>
      <c r="C819" s="1" t="s">
        <v>4</v>
      </c>
      <c r="D819" s="1" t="s">
        <v>5</v>
      </c>
    </row>
    <row r="820" spans="1:4" ht="13.2" x14ac:dyDescent="0.25">
      <c r="A820" s="1" t="s">
        <v>826</v>
      </c>
      <c r="B820" t="str">
        <f ca="1">IFERROR(__xludf.DUMMYFUNCTION("GOOGLETRANSLATE(B820,""en"",""hi"")"),"Kaminaa यी .....
इसको [jangle.me] (http://jangle.me/) कर चोद ..
समीक्षा ke नाम pe..Galat सलत बाते bolke ..
युवा पीढ़ी खरब kara..kamina!")</f>
        <v>Kaminaa यी .....
इसको [jangle.me] (http://jangle.me/) कर चोद ..
समीक्षा ke नाम pe..Galat सलत बाते bolke ..
युवा पीढ़ी खरब kara..kamina!</v>
      </c>
      <c r="C820" s="1" t="s">
        <v>8</v>
      </c>
      <c r="D820" s="1" t="s">
        <v>5</v>
      </c>
    </row>
    <row r="821" spans="1:4" ht="13.2" x14ac:dyDescent="0.25">
      <c r="A821" s="1" t="s">
        <v>827</v>
      </c>
      <c r="B821" t="str">
        <f ca="1">IFERROR(__xludf.DUMMYFUNCTION("GOOGLETRANSLATE(B821,""en"",""hi"")"),"""ओह Launde क्या hal चल"" लाइन याद आ रही है 🤣")</f>
        <v>"ओह Launde क्या hal चल" लाइन याद आ रही है 🤣</v>
      </c>
      <c r="C821" s="1" t="s">
        <v>4</v>
      </c>
      <c r="D821" s="1" t="s">
        <v>5</v>
      </c>
    </row>
    <row r="822" spans="1:4" ht="13.2" x14ac:dyDescent="0.25">
      <c r="A822" s="1" t="s">
        <v>828</v>
      </c>
      <c r="B822" t="str">
        <f ca="1">IFERROR(__xludf.DUMMYFUNCTION("GOOGLETRANSLATE(B822,""en"",""hi"")"),"टा मोदी जी या साहा jhut nehin Bolte?")</f>
        <v>टा मोदी जी या साहा jhut nehin Bolte?</v>
      </c>
      <c r="C822" s="1" t="s">
        <v>4</v>
      </c>
      <c r="D822" s="1" t="s">
        <v>5</v>
      </c>
    </row>
    <row r="823" spans="1:4" ht="13.2" x14ac:dyDescent="0.25">
      <c r="A823" s="1" t="s">
        <v>829</v>
      </c>
      <c r="B823" t="str">
        <f ca="1">IFERROR(__xludf.DUMMYFUNCTION("GOOGLETRANSLATE(B823,""en"",""hi"")"),"@Ramachandra Chhatar हाँ")</f>
        <v>@Ramachandra Chhatar हाँ</v>
      </c>
      <c r="C823" s="1" t="s">
        <v>4</v>
      </c>
      <c r="D823" s="1" t="s">
        <v>5</v>
      </c>
    </row>
    <row r="824" spans="1:4" ht="13.2" x14ac:dyDescent="0.25">
      <c r="A824" s="1" t="s">
        <v>830</v>
      </c>
      <c r="B824" t="str">
        <f ca="1">IFERROR(__xludf.DUMMYFUNCTION("GOOGLETRANSLATE(B824,""en"",""hi"")"),"चल bhaaag YHA से .....
मां सामग्री बेटी ज ...?")</f>
        <v>चल bhaaag YHA से .....
मां सामग्री बेटी ज ...?</v>
      </c>
      <c r="C824" s="1" t="s">
        <v>19</v>
      </c>
      <c r="D824" s="1" t="s">
        <v>5</v>
      </c>
    </row>
    <row r="825" spans="1:4" ht="13.2" x14ac:dyDescent="0.25">
      <c r="A825" s="1" t="s">
        <v>831</v>
      </c>
      <c r="B825" t="str">
        <f ca="1">IFERROR(__xludf.DUMMYFUNCTION("GOOGLETRANSLATE(B825,""en"",""hi"")"),"Krna भी nhi chahiye की अनुमति दें ....")</f>
        <v>Krna भी nhi chahiye की अनुमति दें ....</v>
      </c>
      <c r="C825" s="1" t="s">
        <v>4</v>
      </c>
      <c r="D825" s="1" t="s">
        <v>5</v>
      </c>
    </row>
    <row r="826" spans="1:4" ht="13.2" x14ac:dyDescent="0.25">
      <c r="A826" s="1" t="s">
        <v>832</v>
      </c>
      <c r="B826" t="str">
        <f ca="1">IFERROR(__xludf.DUMMYFUNCTION("GOOGLETRANSLATE(B826,""en"",""hi"")"),"sirf बल्ले ke sath मुद्रा हाय deti हो फिर खेल भी leti ho😂😂😂😂")</f>
        <v>sirf बल्ले ke sath मुद्रा हाय deti हो फिर खेल भी leti ho😂😂😂😂</v>
      </c>
      <c r="C826" s="1" t="s">
        <v>4</v>
      </c>
      <c r="D826" s="1" t="s">
        <v>5</v>
      </c>
    </row>
    <row r="827" spans="1:4" ht="13.2" x14ac:dyDescent="0.25">
      <c r="A827" s="1" t="s">
        <v>833</v>
      </c>
      <c r="B827" t="str">
        <f ca="1">IFERROR(__xludf.DUMMYFUNCTION("GOOGLETRANSLATE(B827,""en"",""hi"")"),"@Avinash Kr। Deveskar usne एके quation की")</f>
        <v>@Avinash Kr। Deveskar usne एके quation की</v>
      </c>
      <c r="C827" s="1" t="s">
        <v>4</v>
      </c>
      <c r="D827" s="1" t="s">
        <v>5</v>
      </c>
    </row>
    <row r="828" spans="1:4" ht="13.2" x14ac:dyDescent="0.25">
      <c r="A828" s="1" t="s">
        <v>834</v>
      </c>
      <c r="B828" t="str">
        <f ca="1">IFERROR(__xludf.DUMMYFUNCTION("GOOGLETRANSLATE(B828,""en"",""hi"")"),"नारीवादी के Madarchod 🤔")</f>
        <v>नारीवादी के Madarchod 🤔</v>
      </c>
      <c r="C828" s="1" t="s">
        <v>8</v>
      </c>
      <c r="D828" s="1" t="s">
        <v>15</v>
      </c>
    </row>
    <row r="829" spans="1:4" ht="13.2" x14ac:dyDescent="0.25">
      <c r="A829" s="1" t="s">
        <v>835</v>
      </c>
      <c r="B829" t="str">
        <f ca="1">IFERROR(__xludf.DUMMYFUNCTION("GOOGLETRANSLATE(B829,""en"",""hi"")"),"isse jyada Sharmnaak aur Nindniya टिप्पणी मैने आज तक नही Padha ... भारतीय
शिवसेना ने बलात्कार किया हो ऐसी आज तक 1 भी ghatna नही हुयी hai ... सब
Vampanthiyo Dwara failaya गया झूठ hai!
मैं और दोबारा कभी ऐसा झूठ चटाई कर्ण फैल ...")</f>
        <v>isse jyada Sharmnaak aur Nindniya टिप्पणी मैने आज तक नही Padha ... भारतीय
शिवसेना ने बलात्कार किया हो ऐसी आज तक 1 भी ghatna नही हुयी hai ... सब
Vampanthiyo Dwara failaya गया झूठ hai!
मैं और दोबारा कभी ऐसा झूठ चटाई कर्ण फैल ...</v>
      </c>
      <c r="C829" s="1" t="s">
        <v>19</v>
      </c>
      <c r="D829" s="1" t="s">
        <v>5</v>
      </c>
    </row>
    <row r="830" spans="1:4" ht="13.2" x14ac:dyDescent="0.25">
      <c r="A830" s="1" t="s">
        <v>836</v>
      </c>
      <c r="B830" t="str">
        <f ca="1">IFERROR(__xludf.DUMMYFUNCTION("GOOGLETRANSLATE(B830,""en"",""hi"")"),"😂 साही बोला, भाई itna मुक्त कर कौन होता है? Itni भोली भाली बताया hai उसको,
aur jo saamnewala कर राहा hai uske भूलभुलैया le राही हाई, ना रोका टोका, बेवकूफ na
मति - मंद")</f>
        <v>😂 साही बोला, भाई itna मुक्त कर कौन होता है? Itni भोली भाली बताया hai उसको,
aur jo saamnewala कर राहा hai uske भूलभुलैया le राही हाई, ना रोका टोका, बेवकूफ na
मति - मंद</v>
      </c>
      <c r="C830" s="1" t="s">
        <v>8</v>
      </c>
      <c r="D830" s="1" t="s">
        <v>5</v>
      </c>
    </row>
    <row r="831" spans="1:4" ht="13.2" x14ac:dyDescent="0.25">
      <c r="A831" s="1" t="s">
        <v>837</v>
      </c>
      <c r="B831" t="str">
        <f ca="1">IFERROR(__xludf.DUMMYFUNCTION("GOOGLETRANSLATE(B831,""en"",""hi"")"),"Ganduo ko वामपंथी समर्थन करके हिंदुस्तान aur हिंदुस्तान की संस्कृति को
barbad कर्ण chahte वह।")</f>
        <v>Ganduo ko वामपंथी समर्थन करके हिंदुस्तान aur हिंदुस्तान की संस्कृति को
barbad कर्ण chahte वह।</v>
      </c>
      <c r="C831" s="1" t="s">
        <v>8</v>
      </c>
      <c r="D831" s="1" t="s">
        <v>5</v>
      </c>
    </row>
    <row r="832" spans="1:4" ht="13.2" x14ac:dyDescent="0.25">
      <c r="A832" s="1" t="s">
        <v>838</v>
      </c>
      <c r="B832" t="str">
        <f ca="1">IFERROR(__xludf.DUMMYFUNCTION("GOOGLETRANSLATE(B832,""en"",""hi"")"),"माई nhi dekhta बॉलीवुड moive कुल कचरा ज !!!!!!!!!!!!!!!")</f>
        <v>माई nhi dekhta बॉलीवुड moive कुल कचरा ज !!!!!!!!!!!!!!!</v>
      </c>
      <c r="C832" s="1" t="s">
        <v>4</v>
      </c>
      <c r="D832" s="1" t="s">
        <v>5</v>
      </c>
    </row>
    <row r="833" spans="1:4" ht="13.2" x14ac:dyDescent="0.25">
      <c r="A833" s="1" t="s">
        <v>839</v>
      </c>
      <c r="B833" t="str">
        <f ca="1">IFERROR(__xludf.DUMMYFUNCTION("GOOGLETRANSLATE(B833,""en"",""hi"")"),"Mainay aadhay Ghante मुख्य बैंड की")</f>
        <v>Mainay aadhay Ghante मुख्य बैंड की</v>
      </c>
      <c r="C833" s="1" t="s">
        <v>4</v>
      </c>
      <c r="D833" s="1" t="s">
        <v>5</v>
      </c>
    </row>
    <row r="834" spans="1:4" ht="13.2" x14ac:dyDescent="0.25">
      <c r="A834" s="1" t="s">
        <v>840</v>
      </c>
      <c r="B834" t="str">
        <f ca="1">IFERROR(__xludf.DUMMYFUNCTION("GOOGLETRANSLATE(B834,""en"",""hi"")"),"Apko dekhte dekhte apki tarah sochne लगी हु बाकि ko lgta हा किया Faltu हा
दुनिया से RHI हेक्टेयर में कटौती लेकिन unhe किया पीटीए Kon साही हा ... thnq")</f>
        <v>Apko dekhte dekhte apki tarah sochne लगी हु बाकि ko lgta हा किया Faltu हा
दुनिया से RHI हेक्टेयर में कटौती लेकिन unhe किया पीटीए Kon साही हा ... thnq</v>
      </c>
      <c r="C834" s="1" t="s">
        <v>4</v>
      </c>
      <c r="D834" s="1" t="s">
        <v>5</v>
      </c>
    </row>
    <row r="835" spans="1:4" ht="13.2" x14ac:dyDescent="0.25">
      <c r="A835" s="1" t="s">
        <v>841</v>
      </c>
      <c r="B835" t="str">
        <f ca="1">IFERROR(__xludf.DUMMYFUNCTION("GOOGLETRANSLATE(B835,""en"",""hi"")"),"कल संदीप जी का majak ..aur आज शाहिद जी का? 😠kya वह कमीने हो")</f>
        <v>कल संदीप जी का majak ..aur आज शाहिद जी का? 😠kya वह कमीने हो</v>
      </c>
      <c r="C835" s="1" t="s">
        <v>8</v>
      </c>
      <c r="D835" s="1" t="s">
        <v>5</v>
      </c>
    </row>
    <row r="836" spans="1:4" ht="13.2" x14ac:dyDescent="0.25">
      <c r="A836" s="1" t="s">
        <v>842</v>
      </c>
      <c r="B836" t="str">
        <f ca="1">IFERROR(__xludf.DUMMYFUNCTION("GOOGLETRANSLATE(B836,""en"",""hi"")"),"हिंदी mein कौन कौन पर देख राहा hai this👈👈👈👈👈👍👍 की तरह")</f>
        <v>हिंदी mein कौन कौन पर देख राहा hai this👈👈👈👈👈👍👍 की तरह</v>
      </c>
      <c r="C836" s="1" t="s">
        <v>4</v>
      </c>
      <c r="D836" s="1" t="s">
        <v>5</v>
      </c>
    </row>
    <row r="837" spans="1:4" ht="13.2" x14ac:dyDescent="0.25">
      <c r="A837" s="1" t="s">
        <v>843</v>
      </c>
      <c r="B837" t="str">
        <f ca="1">IFERROR(__xludf.DUMMYFUNCTION("GOOGLETRANSLATE(B837,""en"",""hi"")"),"Ap एपी apne वीडियो मुझे अंग्रेजी उपशीर्षक sammilit करे। Isse apke muluayvan वाणी
शुद्ध ब्रह्मांड मुझे prakaashit होगी। Bharat Varsh एपी Jaisi tejsavi युवा आत्मा ke
करण जगत गुरु बनेगा। Sraday apka dhanyavaad। सममूल्य पुरी श्रद्धा मुझे एपी
hai ki एपी अंग्रे"&amp;"जी मुझे उपशीर्षक rakhege।")</f>
        <v>Ap एपी apne वीडियो मुझे अंग्रेजी उपशीर्षक sammilit करे। Isse apke muluayvan वाणी
शुद्ध ब्रह्मांड मुझे prakaashit होगी। Bharat Varsh एपी Jaisi tejsavi युवा आत्मा ke
करण जगत गुरु बनेगा। Sraday apka dhanyavaad। सममूल्य पुरी श्रद्धा मुझे एपी
hai ki एपी अंग्रेजी मुझे उपशीर्षक rakhege।</v>
      </c>
      <c r="C837" s="1" t="s">
        <v>4</v>
      </c>
      <c r="D837" s="1" t="s">
        <v>5</v>
      </c>
    </row>
    <row r="838" spans="1:4" ht="13.2" x14ac:dyDescent="0.25">
      <c r="A838" s="1" t="s">
        <v>844</v>
      </c>
      <c r="B838" t="str">
        <f ca="1">IFERROR(__xludf.DUMMYFUNCTION("GOOGLETRANSLATE(B838,""en"",""hi"")"),"भाई जोकर पे समीक्षा करते ...")</f>
        <v>भाई जोकर पे समीक्षा करते ...</v>
      </c>
      <c r="C838" s="1" t="s">
        <v>4</v>
      </c>
      <c r="D838" s="1" t="s">
        <v>5</v>
      </c>
    </row>
    <row r="839" spans="1:4" ht="13.2" x14ac:dyDescent="0.25">
      <c r="A839" s="1" t="s">
        <v>845</v>
      </c>
      <c r="B839" t="str">
        <f ca="1">IFERROR(__xludf.DUMMYFUNCTION("GOOGLETRANSLATE(B839,""en"",""hi"")"),"मेरे चाहता था सममूल्य ek वीडियो है")</f>
        <v>मेरे चाहता था सममूल्य ek वीडियो है</v>
      </c>
      <c r="C839" s="1" t="s">
        <v>4</v>
      </c>
      <c r="D839" s="1" t="s">
        <v>5</v>
      </c>
    </row>
    <row r="840" spans="1:4" ht="13.2" x14ac:dyDescent="0.25">
      <c r="A840" s="1" t="s">
        <v>846</v>
      </c>
      <c r="B840" t="str">
        <f ca="1">IFERROR(__xludf.DUMMYFUNCTION("GOOGLETRANSLATE(B840,""en"",""hi"")"),"भाई स्पॉइलर चेतावनी दाल देते")</f>
        <v>भाई स्पॉइलर चेतावनी दाल देते</v>
      </c>
      <c r="C840" s="1" t="s">
        <v>4</v>
      </c>
      <c r="D840" s="1" t="s">
        <v>5</v>
      </c>
    </row>
    <row r="841" spans="1:4" ht="13.2" x14ac:dyDescent="0.25">
      <c r="A841" s="1" t="s">
        <v>847</v>
      </c>
      <c r="B841" t="str">
        <f ca="1">IFERROR(__xludf.DUMMYFUNCTION("GOOGLETRANSLATE(B841,""en"",""hi"")"),"Tu apne एपी की kaise मर्द keh sakta है यार")</f>
        <v>Tu apne एपी की kaise मर्द keh sakta है यार</v>
      </c>
      <c r="C841" s="1" t="s">
        <v>8</v>
      </c>
      <c r="D841" s="1" t="s">
        <v>15</v>
      </c>
    </row>
    <row r="842" spans="1:4" ht="13.2" x14ac:dyDescent="0.25">
      <c r="A842" s="1" t="s">
        <v>848</v>
      </c>
      <c r="B842" t="str">
        <f ca="1">IFERROR(__xludf.DUMMYFUNCTION("GOOGLETRANSLATE(B842,""en"",""hi"")"),"Plz ऐसा चटाई Samajhna कश्मीर मेरे दिल मुझे k liye hindua कोई mafrat hai मात्र bahot
Saare दोस्त हिंदू hai aur मुझे unsabki bahot सम्मान karta हूं।")</f>
        <v>Plz ऐसा चटाई Samajhna कश्मीर मेरे दिल मुझे k liye hindua कोई mafrat hai मात्र bahot
Saare दोस्त हिंदू hai aur मुझे unsabki bahot सम्मान karta हूं।</v>
      </c>
      <c r="C842" s="1" t="s">
        <v>4</v>
      </c>
      <c r="D842" s="1" t="s">
        <v>5</v>
      </c>
    </row>
    <row r="843" spans="1:4" ht="13.2" x14ac:dyDescent="0.25">
      <c r="A843" s="1" t="s">
        <v>849</v>
      </c>
      <c r="B843" t="str">
        <f ca="1">IFERROR(__xludf.DUMMYFUNCTION("GOOGLETRANSLATE(B843,""en"",""hi"")"),"भाई सूरज, bilkul साही kah RHA जनसंपर्क wo 'एक फिल्म' वाली दीदी backwass कर RHI")</f>
        <v>भाई सूरज, bilkul साही kah RHA जनसंपर्क wo 'एक फिल्म' वाली दीदी backwass कर RHI</v>
      </c>
      <c r="C843" s="1" t="s">
        <v>4</v>
      </c>
      <c r="D843" s="1" t="s">
        <v>5</v>
      </c>
    </row>
    <row r="844" spans="1:4" ht="13.2" x14ac:dyDescent="0.25">
      <c r="A844" s="1" t="s">
        <v>850</v>
      </c>
      <c r="B844" t="str">
        <f ca="1">IFERROR(__xludf.DUMMYFUNCTION("GOOGLETRANSLATE(B844,""en"",""hi"")"),"BAP का बीटा")</f>
        <v>BAP का बीटा</v>
      </c>
      <c r="C844" s="1" t="s">
        <v>4</v>
      </c>
      <c r="D844" s="1" t="s">
        <v>5</v>
      </c>
    </row>
    <row r="845" spans="1:4" ht="13.2" x14ac:dyDescent="0.25">
      <c r="A845" s="1" t="s">
        <v>851</v>
      </c>
      <c r="B845" t="str">
        <f ca="1">IFERROR(__xludf.DUMMYFUNCTION("GOOGLETRANSLATE(B845,""en"",""hi"")"),"@Fact पार्क कुछ टिक टोक का वीडियो दाल देंगे विज्ञापनों mein उसमें खुश हो जाएंगे
हाँ log😂😂")</f>
        <v>@Fact पार्क कुछ टिक टोक का वीडियो दाल देंगे विज्ञापनों mein उसमें खुश हो जाएंगे
हाँ log😂😂</v>
      </c>
      <c r="C845" s="1" t="s">
        <v>4</v>
      </c>
      <c r="D845" s="1" t="s">
        <v>5</v>
      </c>
    </row>
    <row r="846" spans="1:4" ht="13.2" x14ac:dyDescent="0.25">
      <c r="A846" s="1" t="s">
        <v>852</v>
      </c>
      <c r="B846" t="str">
        <f ca="1">IFERROR(__xludf.DUMMYFUNCTION("GOOGLETRANSLATE(B846,""en"",""hi"")"),"भारत का संस्कृति नै ज ..... jao जेक अजंता Elora गुफाओं देखो ..... कामसूत्र
देखो
था भारतीय संस्कृति mein Sb
एन डी दूसरी बात यू लगता है ख chhupke नै होता भारत mein कुछ तो? 🤣
लेकिन Chlo यू देखें कि क्या वह सकारात्मक तो भारत mein समलैंगिकता हाय hai jo sare
ध"&amp;"र्मों ko ek sath KHDA ke deti ज 😋😋 .... * सिर्फ एक मजाक नहीं अपराध *")</f>
        <v>भारत का संस्कृति नै ज ..... jao जेक अजंता Elora गुफाओं देखो ..... कामसूत्र
देखो
था भारतीय संस्कृति mein Sb
एन डी दूसरी बात यू लगता है ख chhupke नै होता भारत mein कुछ तो? 🤣
लेकिन Chlo यू देखें कि क्या वह सकारात्मक तो भारत mein समलैंगिकता हाय hai jo sare
धर्मों ko ek sath KHDA ke deti ज 😋😋 .... * सिर्फ एक मजाक नहीं अपराध *</v>
      </c>
      <c r="C846" s="1" t="s">
        <v>19</v>
      </c>
      <c r="D846" s="1" t="s">
        <v>5</v>
      </c>
    </row>
    <row r="847" spans="1:4" ht="13.2" x14ac:dyDescent="0.25">
      <c r="A847" s="1" t="s">
        <v>853</v>
      </c>
      <c r="B847" t="str">
        <f ca="1">IFERROR(__xludf.DUMMYFUNCTION("GOOGLETRANSLATE(B847,""en"",""hi"")"),"हिंदुस्थान मैं जब तक सनिमा हैं तब तक लोग .... 😂😉")</f>
        <v>हिंदुस्थान मैं जब तक सनिमा हैं तब तक लोग .... 😂😉</v>
      </c>
      <c r="C847" s="1" t="s">
        <v>4</v>
      </c>
      <c r="D847" s="1" t="s">
        <v>5</v>
      </c>
    </row>
    <row r="848" spans="1:4" ht="13.2" x14ac:dyDescent="0.25">
      <c r="A848" s="1" t="s">
        <v>854</v>
      </c>
      <c r="B848" t="str">
        <f ca="1">IFERROR(__xludf.DUMMYFUNCTION("GOOGLETRANSLATE(B848,""en"",""hi"")"),"प्यार hoga भाई को भारतीय की तारा हाय करने के लिए भारतीय hain। भारत का अवधारणा के लिए कुछ
hain jo Ashli ​​hain nehin के शाब को dushre देश shey कॉपी Kaar राहा hain।
प्यार भारत mein Jaisa hain Thik hain को ishliye भारत mein प्यार hain ईए
शाब देश भी samajhta "&amp;"hain")</f>
        <v>प्यार hoga भाई को भारतीय की तारा हाय करने के लिए भारतीय hain। भारत का अवधारणा के लिए कुछ
hain jo Ashli ​​hain nehin के शाब को dushre देश shey कॉपी Kaar राहा hain।
प्यार भारत mein Jaisa hain Thik hain को ishliye भारत mein प्यार hain ईए
शाब देश भी samajhta hain</v>
      </c>
      <c r="C848" s="1" t="s">
        <v>4</v>
      </c>
      <c r="D848" s="1" t="s">
        <v>5</v>
      </c>
    </row>
    <row r="849" spans="1:4" ht="13.2" x14ac:dyDescent="0.25">
      <c r="A849" s="1" t="s">
        <v>855</v>
      </c>
      <c r="B849" t="str">
        <f ca="1">IFERROR(__xludf.DUMMYFUNCTION("GOOGLETRANSLATE(B849,""en"",""hi"")"),"Hummm .. भक्त lagte हो 🤔")</f>
        <v>Hummm .. भक्त lagte हो 🤔</v>
      </c>
      <c r="C849" s="1" t="s">
        <v>4</v>
      </c>
      <c r="D849" s="1" t="s">
        <v>5</v>
      </c>
    </row>
    <row r="850" spans="1:4" ht="13.2" x14ac:dyDescent="0.25">
      <c r="A850" s="1" t="s">
        <v>856</v>
      </c>
      <c r="B850" t="str">
        <f ca="1">IFERROR(__xludf.DUMMYFUNCTION("GOOGLETRANSLATE(B850,""en"",""hi"")"),"धांसू समीक्षा")</f>
        <v>धांसू समीक्षा</v>
      </c>
      <c r="C850" s="1" t="s">
        <v>4</v>
      </c>
      <c r="D850" s="1" t="s">
        <v>5</v>
      </c>
    </row>
    <row r="851" spans="1:4" ht="13.2" x14ac:dyDescent="0.25">
      <c r="A851" s="1" t="s">
        <v>857</v>
      </c>
      <c r="B851" t="str">
        <f ca="1">IFERROR(__xludf.DUMMYFUNCTION("GOOGLETRANSLATE(B851,""en"",""hi"")"),"तेरा देश bsdk तेरा अपना घर ख hain? 🤣🤣")</f>
        <v>तेरा देश bsdk तेरा अपना घर ख hain? 🤣🤣</v>
      </c>
      <c r="C851" s="1" t="s">
        <v>8</v>
      </c>
      <c r="D851" s="1" t="s">
        <v>15</v>
      </c>
    </row>
    <row r="852" spans="1:4" ht="13.2" x14ac:dyDescent="0.25">
      <c r="A852" s="1" t="s">
        <v>858</v>
      </c>
      <c r="B852" t="str">
        <f ca="1">IFERROR(__xludf.DUMMYFUNCTION("GOOGLETRANSLATE(B852,""en"",""hi"")"),"इंडिया के आधे लोग अभी अभी 19 वी सदी में जी रहे है।")</f>
        <v>इंडिया के आधे लोग अभी अभी 19 वी सदी में जी रहे है।</v>
      </c>
      <c r="C852" s="1" t="s">
        <v>19</v>
      </c>
      <c r="D852" s="1" t="s">
        <v>5</v>
      </c>
    </row>
    <row r="853" spans="1:4" ht="13.2" x14ac:dyDescent="0.25">
      <c r="A853" s="1" t="s">
        <v>859</v>
      </c>
      <c r="B853" t="str">
        <f ca="1">IFERROR(__xludf.DUMMYFUNCTION("GOOGLETRANSLATE(B853,""en"",""hi"")"),"सेबल liye hain WO भी smaglita mein hain")</f>
        <v>सेबल liye hain WO भी smaglita mein hain</v>
      </c>
      <c r="C853" s="1" t="s">
        <v>4</v>
      </c>
      <c r="D853" s="1" t="s">
        <v>5</v>
      </c>
    </row>
    <row r="854" spans="1:4" ht="13.2" x14ac:dyDescent="0.25">
      <c r="A854" s="1" t="s">
        <v>860</v>
      </c>
      <c r="B854" t="str">
        <f ca="1">IFERROR(__xludf.DUMMYFUNCTION("GOOGLETRANSLATE(B854,""en"",""hi"")"),"मैं इसे पसंद किया कबीर केवल शाहिद कपूर Bakki को बॉलीवुड के अभिनय के लिए singh
chutiya था और rhega .... 😂😂😂")</f>
        <v>मैं इसे पसंद किया कबीर केवल शाहिद कपूर Bakki को बॉलीवुड के अभिनय के लिए singh
chutiya था और rhega .... 😂😂😂</v>
      </c>
      <c r="C854" s="1" t="s">
        <v>4</v>
      </c>
      <c r="D854" s="1" t="s">
        <v>5</v>
      </c>
    </row>
    <row r="855" spans="1:4" ht="13.2" x14ac:dyDescent="0.25">
      <c r="A855" s="1" t="s">
        <v>861</v>
      </c>
      <c r="B855" t="str">
        <f ca="1">IFERROR(__xludf.DUMMYFUNCTION("GOOGLETRANSLATE(B855,""en"",""hi"")"),"ravishji से पत्रकार सीख लो तो शायद magsese पुरस्कार मिल जाए अन्यथा अभद्र भाषा
चलाना बंद कर!")</f>
        <v>ravishji से पत्रकार सीख लो तो शायद magsese पुरस्कार मिल जाए अन्यथा अभद्र भाषा
चलाना बंद कर!</v>
      </c>
      <c r="C855" s="1" t="s">
        <v>19</v>
      </c>
      <c r="D855" s="1" t="s">
        <v>5</v>
      </c>
    </row>
    <row r="856" spans="1:4" ht="13.2" x14ac:dyDescent="0.25">
      <c r="A856" s="1" t="s">
        <v>862</v>
      </c>
      <c r="B856" t="str">
        <f ca="1">IFERROR(__xludf.DUMMYFUNCTION("GOOGLETRANSLATE(B856,""en"",""hi"")"),"भारत में 25 लाख समलैंगिक, सर तु डेटा nikala kaise😆")</f>
        <v>भारत में 25 लाख समलैंगिक, सर तु डेटा nikala kaise😆</v>
      </c>
      <c r="C856" s="1" t="s">
        <v>4</v>
      </c>
      <c r="D856" s="1" t="s">
        <v>5</v>
      </c>
    </row>
    <row r="857" spans="1:4" ht="13.2" x14ac:dyDescent="0.25">
      <c r="A857" s="1" t="s">
        <v>863</v>
      </c>
      <c r="B857" t="str">
        <f ca="1">IFERROR(__xludf.DUMMYFUNCTION("GOOGLETRANSLATE(B857,""en"",""hi"")"),"बादी Jaldi किया समीक्षा, Aaram se karta भाई ..")</f>
        <v>बादी Jaldi किया समीक्षा, Aaram se karta भाई ..</v>
      </c>
      <c r="C857" s="1" t="s">
        <v>4</v>
      </c>
      <c r="D857" s="1" t="s">
        <v>5</v>
      </c>
    </row>
    <row r="858" spans="1:4" ht="13.2" x14ac:dyDescent="0.25">
      <c r="A858" s="1" t="s">
        <v>864</v>
      </c>
      <c r="B858" t="str">
        <f ca="1">IFERROR(__xludf.DUMMYFUNCTION("GOOGLETRANSLATE(B858,""en"",""hi"")"),"[02:14] (https://www.youtube.com/watch?v=ZzsAuDkXq1M&amp;t=2m14s) Thappad?
कोई समलैंगिक हाई uski क्या Galti usme उपयोग प्रकृति ne ESE बनाया Hai को Agar।")</f>
        <v>[02:14] (https://www.youtube.com/watch?v=ZzsAuDkXq1M&amp;t=2m14s) Thappad?
कोई समलैंगिक हाई uski क्या Galti usme उपयोग प्रकृति ne ESE बनाया Hai को Agar।</v>
      </c>
      <c r="C858" s="1" t="s">
        <v>19</v>
      </c>
      <c r="D858" s="1" t="s">
        <v>5</v>
      </c>
    </row>
    <row r="859" spans="1:4" ht="13.2" x14ac:dyDescent="0.25">
      <c r="A859" s="1" t="s">
        <v>865</v>
      </c>
      <c r="B859" t="str">
        <f ca="1">IFERROR(__xludf.DUMMYFUNCTION("GOOGLETRANSLATE(B859,""en"",""hi"")"),"स्वार्थी औरत")</f>
        <v>स्वार्थी औरत</v>
      </c>
      <c r="C859" s="1" t="s">
        <v>8</v>
      </c>
      <c r="D859" s="1" t="s">
        <v>5</v>
      </c>
    </row>
    <row r="860" spans="1:4" ht="13.2" x14ac:dyDescent="0.25">
      <c r="A860" s="1" t="s">
        <v>866</v>
      </c>
      <c r="B860" t="str">
        <f ca="1">IFERROR(__xludf.DUMMYFUNCTION("GOOGLETRANSLATE(B860,""en"",""hi"")"),"शीर्ष फिल्म hai प्रतीक भाई")</f>
        <v>शीर्ष फिल्म hai प्रतीक भाई</v>
      </c>
      <c r="C860" s="1" t="s">
        <v>4</v>
      </c>
      <c r="D860" s="1" t="s">
        <v>5</v>
      </c>
    </row>
    <row r="861" spans="1:4" ht="13.2" x14ac:dyDescent="0.25">
      <c r="A861" s="1" t="s">
        <v>867</v>
      </c>
      <c r="B861" t="str">
        <f ca="1">IFERROR(__xludf.DUMMYFUNCTION("GOOGLETRANSLATE(B861,""en"",""hi"")"),"aur laundo क्या हाल चाल")</f>
        <v>aur laundo क्या हाल चाल</v>
      </c>
      <c r="C861" s="1" t="s">
        <v>4</v>
      </c>
      <c r="D861" s="1" t="s">
        <v>5</v>
      </c>
    </row>
    <row r="862" spans="1:4" ht="13.2" x14ac:dyDescent="0.25">
      <c r="A862" s="1" t="s">
        <v>868</v>
      </c>
      <c r="B862" t="str">
        <f ca="1">IFERROR(__xludf.DUMMYFUNCTION("GOOGLETRANSLATE(B862,""en"",""hi"")"),"lagta है ये Piddi की चाटने वाली hai")</f>
        <v>lagta है ये Piddi की चाटने वाली hai</v>
      </c>
      <c r="C862" s="1" t="s">
        <v>8</v>
      </c>
      <c r="D862" s="1" t="s">
        <v>15</v>
      </c>
    </row>
    <row r="863" spans="1:4" ht="13.2" x14ac:dyDescent="0.25">
      <c r="A863" s="1" t="s">
        <v>869</v>
      </c>
      <c r="B863" t="str">
        <f ca="1">IFERROR(__xludf.DUMMYFUNCTION("GOOGLETRANSLATE(B863,""en"",""hi"")"),"भाई sirf शाहिद कपूर का हिंसक नज़र aur uska हिंसक चरित्र लोगो को
pasand आया था .... hai bekar बाकि कहानी तो।")</f>
        <v>भाई sirf शाहिद कपूर का हिंसक नज़र aur uska हिंसक चरित्र लोगो को
pasand आया था .... hai bekar बाकि कहानी तो।</v>
      </c>
      <c r="C863" s="1" t="s">
        <v>4</v>
      </c>
      <c r="D863" s="1" t="s">
        <v>5</v>
      </c>
    </row>
    <row r="864" spans="1:4" ht="13.2" x14ac:dyDescent="0.25">
      <c r="A864" s="1" t="s">
        <v>870</v>
      </c>
      <c r="B864" t="str">
        <f ca="1">IFERROR(__xludf.DUMMYFUNCTION("GOOGLETRANSLATE(B864,""en"",""hi"")"),"Billllllllllkul साही बात ज ..bhai तुमसे प्यार")</f>
        <v>Billllllllllkul साही बात ज ..bhai तुमसे प्यार</v>
      </c>
      <c r="C864" s="1" t="s">
        <v>4</v>
      </c>
      <c r="D864" s="1" t="s">
        <v>5</v>
      </c>
    </row>
    <row r="865" spans="1:4" ht="13.2" x14ac:dyDescent="0.25">
      <c r="A865" s="1" t="s">
        <v>871</v>
      </c>
      <c r="B865" t="str">
        <f ca="1">IFERROR(__xludf.DUMMYFUNCTION("GOOGLETRANSLATE(B865,""en"",""hi"")"),"hai बंद मूड?")</f>
        <v>hai बंद मूड?</v>
      </c>
      <c r="C865" s="1" t="s">
        <v>4</v>
      </c>
      <c r="D865" s="1" t="s">
        <v>5</v>
      </c>
    </row>
    <row r="866" spans="1:4" ht="13.2" x14ac:dyDescent="0.25">
      <c r="A866" s="1" t="s">
        <v>872</v>
      </c>
      <c r="B866" t="str">
        <f ca="1">IFERROR(__xludf.DUMMYFUNCTION("GOOGLETRANSLATE(B866,""en"",""hi"")"),"ये librels hai koun😑 Kaha से खाया hai तु loge😐")</f>
        <v>ये librels hai koun😑 Kaha से खाया hai तु loge😐</v>
      </c>
      <c r="C866" s="1" t="s">
        <v>4</v>
      </c>
      <c r="D866" s="1" t="s">
        <v>5</v>
      </c>
    </row>
    <row r="867" spans="1:4" ht="13.2" x14ac:dyDescent="0.25">
      <c r="A867" s="1" t="s">
        <v>873</v>
      </c>
      <c r="B867" t="str">
        <f ca="1">IFERROR(__xludf.DUMMYFUNCTION("GOOGLETRANSLATE(B867,""en"",""hi"")"),"Arudhanti राय दो कौड़ी की लेखिका है। पागल है वह")</f>
        <v>Arudhanti राय दो कौड़ी की लेखिका है। पागल है वह</v>
      </c>
      <c r="C867" s="1" t="s">
        <v>19</v>
      </c>
      <c r="D867" s="1" t="s">
        <v>15</v>
      </c>
    </row>
    <row r="868" spans="1:4" ht="13.2" x14ac:dyDescent="0.25">
      <c r="A868" s="1" t="s">
        <v>874</v>
      </c>
      <c r="B868" t="str">
        <f ca="1">IFERROR(__xludf.DUMMYFUNCTION("GOOGLETRANSLATE(B868,""en"",""hi"")"),"राजदीप की जाल gayi hai बिक्री की Sachi सामने ay gayi hai है")</f>
        <v>राजदीप की जाल gayi hai बिक्री की Sachi सामने ay gayi hai है</v>
      </c>
      <c r="C868" s="1" t="s">
        <v>8</v>
      </c>
      <c r="D868" s="1" t="s">
        <v>15</v>
      </c>
    </row>
    <row r="869" spans="1:4" ht="13.2" x14ac:dyDescent="0.25">
      <c r="A869" s="1" t="s">
        <v>875</v>
      </c>
      <c r="B869" t="str">
        <f ca="1">IFERROR(__xludf.DUMMYFUNCTION("GOOGLETRANSLATE(B869,""en"",""hi"")"),"तेरी माँ की chut Saale। पागल hai tu।")</f>
        <v>तेरी माँ की chut Saale। पागल hai tu।</v>
      </c>
      <c r="C869" s="1" t="s">
        <v>8</v>
      </c>
      <c r="D869" s="1" t="s">
        <v>15</v>
      </c>
    </row>
    <row r="870" spans="1:4" ht="13.2" x14ac:dyDescent="0.25">
      <c r="A870" s="1" t="s">
        <v>876</v>
      </c>
      <c r="B870" t="str">
        <f ca="1">IFERROR(__xludf.DUMMYFUNCTION("GOOGLETRANSLATE(B870,""en"",""hi"")"),"HMM thanku JI")</f>
        <v>HMM thanku JI</v>
      </c>
      <c r="C870" s="1" t="s">
        <v>4</v>
      </c>
      <c r="D870" s="1" t="s">
        <v>5</v>
      </c>
    </row>
    <row r="871" spans="1:4" ht="13.2" x14ac:dyDescent="0.25">
      <c r="A871" s="1" t="s">
        <v>877</v>
      </c>
      <c r="B871" t="str">
        <f ca="1">IFERROR(__xludf.DUMMYFUNCTION("GOOGLETRANSLATE(B871,""en"",""hi"")"),"कबीर सिंह Madarchod मूवी hai")</f>
        <v>कबीर सिंह Madarchod मूवी hai</v>
      </c>
      <c r="C871" s="1" t="s">
        <v>8</v>
      </c>
      <c r="D871" s="1" t="s">
        <v>15</v>
      </c>
    </row>
    <row r="872" spans="1:4" ht="13.2" x14ac:dyDescent="0.25">
      <c r="A872" s="1" t="s">
        <v>878</v>
      </c>
      <c r="B872" t="str">
        <f ca="1">IFERROR(__xludf.DUMMYFUNCTION("GOOGLETRANSLATE(B872,""en"",""hi"")"),"वीडियो का सबसे अच्छा हिस्सा -
[11:14] (https://www.youtube.com/watch?v=J2J5ssSP5yQ&amp;t=11m14s)
कोई नारीवादी ISPE कुछ नही bolega अब, dho डाला प्रतीक भाई ne 😂😂
प्रतीक भाई चट्टानों 😎😎😎")</f>
        <v>वीडियो का सबसे अच्छा हिस्सा -
[11:14] (https://www.youtube.com/watch?v=J2J5ssSP5yQ&amp;t=11m14s)
कोई नारीवादी ISPE कुछ नही bolega अब, dho डाला प्रतीक भाई ne 😂😂
प्रतीक भाई चट्टानों 😎😎😎</v>
      </c>
      <c r="C872" s="1" t="s">
        <v>19</v>
      </c>
      <c r="D872" s="1" t="s">
        <v>5</v>
      </c>
    </row>
    <row r="873" spans="1:4" ht="13.2" x14ac:dyDescent="0.25">
      <c r="A873" s="1" t="s">
        <v>879</v>
      </c>
      <c r="B873" t="str">
        <f ca="1">IFERROR(__xludf.DUMMYFUNCTION("GOOGLETRANSLATE(B873,""en"",""hi"")"),"मुंबई Chakala")</f>
        <v>मुंबई Chakala</v>
      </c>
      <c r="C873" s="1" t="s">
        <v>4</v>
      </c>
      <c r="D873" s="1" t="s">
        <v>5</v>
      </c>
    </row>
    <row r="874" spans="1:4" ht="13.2" x14ac:dyDescent="0.25">
      <c r="A874" s="1" t="s">
        <v>880</v>
      </c>
      <c r="B874" t="str">
        <f ca="1">IFERROR(__xludf.DUMMYFUNCTION("GOOGLETRANSLATE(B874,""en"",""hi"")"),"मुख्य sirf 2 जाने का हाय समीक्षा dekhta हुन इक कोमल नाहटा जी का aur ek Aapka
Aapka समीक्षा aur dekhne se Pahle मुख्य कोमल नाहटा जी का फिल्म समीक्षा पर देख लिया
था isliye कल dekhne ja राहा हुन")</f>
        <v>मुख्य sirf 2 जाने का हाय समीक्षा dekhta हुन इक कोमल नाहटा जी का aur ek Aapka
Aapka समीक्षा aur dekhne se Pahle मुख्य कोमल नाहटा जी का फिल्म समीक्षा पर देख लिया
था isliye कल dekhne ja राहा हुन</v>
      </c>
      <c r="C874" s="1" t="s">
        <v>4</v>
      </c>
      <c r="D874" s="1" t="s">
        <v>5</v>
      </c>
    </row>
    <row r="875" spans="1:4" ht="13.2" x14ac:dyDescent="0.25">
      <c r="A875" s="1" t="s">
        <v>881</v>
      </c>
      <c r="B875" t="str">
        <f ca="1">IFERROR(__xludf.DUMMYFUNCTION("GOOGLETRANSLATE(B875,""en"",""hi"")"),"भाई अभी बहुत लोग ने नही देखी है .. स्पॉइलर मत दो। बाकी एक कहानी दिखाई गई है
जिसको देखनी हो देखे .. ये दिमाग लगाने वाले लोग सलमान की तस्वीर में इतना दिमाग
लगाएं तो उसकी सारी फ़िल्म फ्लॉप हो जाएं😂😂")</f>
        <v>भाई अभी बहुत लोग ने नही देखी है .. स्पॉइलर मत दो। बाकी एक कहानी दिखाई गई है
जिसको देखनी हो देखे .. ये दिमाग लगाने वाले लोग सलमान की तस्वीर में इतना दिमाग
लगाएं तो उसकी सारी फ़िल्म फ्लॉप हो जाएं😂😂</v>
      </c>
      <c r="C875" s="1" t="s">
        <v>19</v>
      </c>
      <c r="D875" s="1" t="s">
        <v>5</v>
      </c>
    </row>
    <row r="876" spans="1:4" ht="13.2" x14ac:dyDescent="0.25">
      <c r="A876" s="1" t="s">
        <v>882</v>
      </c>
      <c r="B876" t="str">
        <f ca="1">IFERROR(__xludf.DUMMYFUNCTION("GOOGLETRANSLATE(B876,""en"",""hi"")"),"Accha बोला भाई !!! वो सुचरिता bohot bhouk रही थी। AAB BAAS वीडियो ट्रेंडिंग
आ जाए पीई।")</f>
        <v>Accha बोला भाई !!! वो सुचरिता bohot bhouk रही थी। AAB BAAS वीडियो ट्रेंडिंग
आ जाए पीई।</v>
      </c>
      <c r="C876" s="1" t="s">
        <v>19</v>
      </c>
      <c r="D876" s="1" t="s">
        <v>5</v>
      </c>
    </row>
    <row r="877" spans="1:4" ht="13.2" x14ac:dyDescent="0.25">
      <c r="A877" s="1" t="s">
        <v>883</v>
      </c>
      <c r="B877" t="str">
        <f ca="1">IFERROR(__xludf.DUMMYFUNCTION("GOOGLETRANSLATE(B877,""en"",""hi"")"),"abbay shrishty kaise chalegi। Mujhey ये पैप नही lagta मगर aabadi kaise
baddagi। एकल करछुल ladkiya sup सीआरटी को कभी MAFF नही aur माँ प्रकृति
सुस्त। न्यायाधीश को baddua lagge सैनिक बिक्री कश्मीर घर मुख्य हर लड़का समलैंगिक हो जय aur
कठिन लड़की lesbion। पुरा"&amp;" खानदान dinosor कश्मीर tatah vilupt हो Jayega।")</f>
        <v>abbay shrishty kaise chalegi। Mujhey ये पैप नही lagta मगर aabadi kaise
baddagi। एकल करछुल ladkiya sup सीआरटी को कभी MAFF नही aur माँ प्रकृति
सुस्त। न्यायाधीश को baddua lagge सैनिक बिक्री कश्मीर घर मुख्य हर लड़का समलैंगिक हो जय aur
कठिन लड़की lesbion। पुरा खानदान dinosor कश्मीर tatah vilupt हो Jayega।</v>
      </c>
      <c r="C877" s="1" t="s">
        <v>8</v>
      </c>
      <c r="D877" s="1" t="s">
        <v>15</v>
      </c>
    </row>
    <row r="878" spans="1:4" ht="13.2" x14ac:dyDescent="0.25">
      <c r="A878" s="1" t="s">
        <v>884</v>
      </c>
      <c r="B878" t="str">
        <f ca="1">IFERROR(__xludf.DUMMYFUNCTION("GOOGLETRANSLATE(B878,""en"",""hi"")"),"भाई मेरे दिल की बात Boldi धुन")</f>
        <v>भाई मेरे दिल की बात Boldi धुन</v>
      </c>
      <c r="C878" s="1" t="s">
        <v>4</v>
      </c>
      <c r="D878" s="1" t="s">
        <v>5</v>
      </c>
    </row>
    <row r="879" spans="1:4" ht="13.2" x14ac:dyDescent="0.25">
      <c r="A879" s="1" t="s">
        <v>885</v>
      </c>
      <c r="B879" t="str">
        <f ca="1">IFERROR(__xludf.DUMMYFUNCTION("GOOGLETRANSLATE(B879,""en"",""hi"")"),"अगर देवदार तु नारीवादियों को बॉलीवुड प्रभाव नी krti वास्तविक जीवन में मैं भाई हैं
ko समस्या क्यु होरी ज फिल्म से? यही कारण है कि स्पष्ट रूप से इसका मतलब है बॉलीवुड Jo khila रा ज VO
तुम खड़े हो aur तु तुमको ulti को नी pachra ज हो Kree 😌")</f>
        <v>अगर देवदार तु नारीवादियों को बॉलीवुड प्रभाव नी krti वास्तविक जीवन में मैं भाई हैं
ko समस्या क्यु होरी ज फिल्म से? यही कारण है कि स्पष्ट रूप से इसका मतलब है बॉलीवुड Jo khila रा ज VO
तुम खड़े हो aur तु तुमको ulti को नी pachra ज हो Kree 😌</v>
      </c>
      <c r="C879" s="1" t="s">
        <v>19</v>
      </c>
      <c r="D879" s="1" t="s">
        <v>5</v>
      </c>
    </row>
    <row r="880" spans="1:4" ht="13.2" x14ac:dyDescent="0.25">
      <c r="A880" s="1" t="s">
        <v>886</v>
      </c>
      <c r="B880" t="str">
        <f ca="1">IFERROR(__xludf.DUMMYFUNCTION("GOOGLETRANSLATE(B880,""en"",""hi"")"),"बॉलीवुड कश्मीर कचरा फिल्में dekhne कश्मीर baad jo साइड इफेक्ट होते वह usiki स्क्रिप्ट
वह कबीर singh😑 .... Relatable isiliye lgta वह sbko क्यूंकि बॉलीवुड पर देख पर देख
ESE हाय प्रतिबंध gye he😑 हम वी के")</f>
        <v>बॉलीवुड कश्मीर कचरा फिल्में dekhne कश्मीर baad jo साइड इफेक्ट होते वह usiki स्क्रिप्ट
वह कबीर singh😑 .... Relatable isiliye lgta वह sbko क्यूंकि बॉलीवुड पर देख पर देख
ESE हाय प्रतिबंध gye he😑 हम वी के</v>
      </c>
      <c r="C880" s="1" t="s">
        <v>4</v>
      </c>
      <c r="D880" s="1" t="s">
        <v>5</v>
      </c>
    </row>
    <row r="881" spans="1:4" ht="13.2" x14ac:dyDescent="0.25">
      <c r="A881" s="1" t="s">
        <v>887</v>
      </c>
      <c r="B881" t="str">
        <f ca="1">IFERROR(__xludf.DUMMYFUNCTION("GOOGLETRANSLATE(B881,""en"",""hi"")"),"साल Jasy रैंडी Baaji फिल्म के छात्र की vajah रों bollyhood की मा Chud rahy
एच")</f>
        <v>साल Jasy रैंडी Baaji फिल्म के छात्र की vajah रों bollyhood की मा Chud rahy
एच</v>
      </c>
      <c r="C881" s="1" t="s">
        <v>8</v>
      </c>
      <c r="D881" s="1" t="s">
        <v>15</v>
      </c>
    </row>
    <row r="882" spans="1:4" ht="13.2" x14ac:dyDescent="0.25">
      <c r="A882" s="1" t="s">
        <v>888</v>
      </c>
      <c r="B882" t="str">
        <f ca="1">IFERROR(__xludf.DUMMYFUNCTION("GOOGLETRANSLATE(B882,""en"",""hi"")"),"भाई बुरा Ka समीक्षा डेडो तोड़ने")</f>
        <v>भाई बुरा Ka समीक्षा डेडो तोड़ने</v>
      </c>
      <c r="C882" s="1" t="s">
        <v>4</v>
      </c>
      <c r="D882" s="1" t="s">
        <v>5</v>
      </c>
    </row>
    <row r="883" spans="1:4" ht="13.2" x14ac:dyDescent="0.25">
      <c r="A883" s="1" t="s">
        <v>889</v>
      </c>
      <c r="B883" t="str">
        <f ca="1">IFERROR(__xludf.DUMMYFUNCTION("GOOGLETRANSLATE(B883,""en"",""hi"")"),"कुतिया साली")</f>
        <v>कुतिया साली</v>
      </c>
      <c r="C883" s="1" t="s">
        <v>8</v>
      </c>
      <c r="D883" s="1" t="s">
        <v>15</v>
      </c>
    </row>
    <row r="884" spans="1:4" ht="13.2" x14ac:dyDescent="0.25">
      <c r="A884" s="1" t="s">
        <v>890</v>
      </c>
      <c r="B884" t="str">
        <f ca="1">IFERROR(__xludf.DUMMYFUNCTION("GOOGLETRANSLATE(B884,""en"",""hi"")"),"ये chutiyapa sirf बॉलीवुड मुख्य हाय होता है हॉलीवुड मुख्य na गीत होते hai
या ना तु प्यार का chutiyapa होता है 😂😂😂😂😅")</f>
        <v>ये chutiyapa sirf बॉलीवुड मुख्य हाय होता है हॉलीवुड मुख्य na गीत होते hai
या ना तु प्यार का chutiyapa होता है 😂😂😂😂😅</v>
      </c>
      <c r="C884" s="1" t="s">
        <v>8</v>
      </c>
      <c r="D884" s="1" t="s">
        <v>5</v>
      </c>
    </row>
    <row r="885" spans="1:4" ht="13.2" x14ac:dyDescent="0.25">
      <c r="A885" s="1" t="s">
        <v>891</v>
      </c>
      <c r="B885" t="str">
        <f ca="1">IFERROR(__xludf.DUMMYFUNCTION("GOOGLETRANSLATE(B885,""en"",""hi"")"),"साही Kaha ज़ैन भाई")</f>
        <v>साही Kaha ज़ैन भाई</v>
      </c>
      <c r="C885" s="1" t="s">
        <v>4</v>
      </c>
      <c r="D885" s="1" t="s">
        <v>5</v>
      </c>
    </row>
    <row r="886" spans="1:4" ht="13.2" x14ac:dyDescent="0.25">
      <c r="A886" s="1" t="s">
        <v>892</v>
      </c>
      <c r="B886" t="str">
        <f ca="1">IFERROR(__xludf.DUMMYFUNCTION("GOOGLETRANSLATE(B886,""en"",""hi"")"),"भाजपा ने इन्वर्टर का पैसा नै मिला ???")</f>
        <v>भाजपा ने इन्वर्टर का पैसा नै मिला ???</v>
      </c>
      <c r="C886" s="1" t="s">
        <v>4</v>
      </c>
      <c r="D886" s="1" t="s">
        <v>5</v>
      </c>
    </row>
    <row r="887" spans="1:4" ht="13.2" x14ac:dyDescent="0.25">
      <c r="A887" s="1" t="s">
        <v>893</v>
      </c>
      <c r="B887" t="str">
        <f ca="1">IFERROR(__xludf.DUMMYFUNCTION("GOOGLETRANSLATE(B887,""en"",""hi"")"),"सर kewl फिल्म की समीक्षा Ka किया Kro साल ..")</f>
        <v>सर kewl फिल्म की समीक्षा Ka किया Kro साल ..</v>
      </c>
      <c r="C887" s="1" t="s">
        <v>4</v>
      </c>
      <c r="D887" s="1" t="s">
        <v>5</v>
      </c>
    </row>
    <row r="888" spans="1:4" ht="13.2" x14ac:dyDescent="0.25">
      <c r="A888" s="1" t="s">
        <v>894</v>
      </c>
      <c r="B888" t="str">
        <f ca="1">IFERROR(__xludf.DUMMYFUNCTION("GOOGLETRANSLATE(B888,""en"",""hi"")"),"@PRATIK Samal HN dekhichi 😂")</f>
        <v>@PRATIK Samal HN dekhichi 😂</v>
      </c>
      <c r="C888" s="1" t="s">
        <v>4</v>
      </c>
      <c r="D888" s="1" t="s">
        <v>5</v>
      </c>
    </row>
    <row r="889" spans="1:4" ht="13.2" x14ac:dyDescent="0.25">
      <c r="A889" s="1" t="s">
        <v>895</v>
      </c>
      <c r="B889" t="str">
        <f ca="1">IFERROR(__xludf.DUMMYFUNCTION("GOOGLETRANSLATE(B889,""en"",""hi"")"),"इक दम साही भाई")</f>
        <v>इक दम साही भाई</v>
      </c>
      <c r="C889" s="1" t="s">
        <v>4</v>
      </c>
      <c r="D889" s="1" t="s">
        <v>5</v>
      </c>
    </row>
    <row r="890" spans="1:4" ht="13.2" x14ac:dyDescent="0.25">
      <c r="A890" s="1" t="s">
        <v>896</v>
      </c>
      <c r="B890" t="str">
        <f ca="1">IFERROR(__xludf.DUMMYFUNCTION("GOOGLETRANSLATE(B890,""en"",""hi"")"),"अगर देश कश्मीर इत्ते बड़े मंच समलैंगिकों को स्वीकार krle तो देश कश्मीर janagan
ko v sikhne ko milega, कश्मीर ek इंसान कश्मीर निजी जीवन या व्यावसायिक जीवन Alag
hain।, ek की koe समलैंगिक hain isliye unke शक्ति को बहुत मूल्यवान समझना nei Krna
chahiye, घंटा e"&amp;"k क्षेत्र मुझे मौका milni chahiye sbko।")</f>
        <v>अगर देश कश्मीर इत्ते बड़े मंच समलैंगिकों को स्वीकार krle तो देश कश्मीर janagan
ko v sikhne ko milega, कश्मीर ek इंसान कश्मीर निजी जीवन या व्यावसायिक जीवन Alag
hain।, ek की koe समलैंगिक hain isliye unke शक्ति को बहुत मूल्यवान समझना nei Krna
chahiye, घंटा ek क्षेत्र मुझे मौका milni chahiye sbko।</v>
      </c>
      <c r="C890" s="1" t="s">
        <v>4</v>
      </c>
      <c r="D890" s="1" t="s">
        <v>5</v>
      </c>
    </row>
    <row r="891" spans="1:4" ht="13.2" x14ac:dyDescent="0.25">
      <c r="A891" s="1" t="s">
        <v>897</v>
      </c>
      <c r="B891" t="str">
        <f ca="1">IFERROR(__xludf.DUMMYFUNCTION("GOOGLETRANSLATE(B891,""en"",""hi"")"),"भारतीय सेना कश्मीर जवान प्रहार Goli बंदूक चोद कर ""तलवार"" बाजीराव karengay😉😝😬😂😂
[#SamajtohgayehoGAY] (http://www.youtube.com/results?search_query=%23samajtohgayehoGAY)")</f>
        <v>भारतीय सेना कश्मीर जवान प्रहार Goli बंदूक चोद कर "तलवार" बाजीराव karengay😉😝😬😂😂
[#SamajtohgayehoGAY] (http://www.youtube.com/results?search_query=%23samajtohgayehoGAY)</v>
      </c>
      <c r="C891" s="1" t="s">
        <v>19</v>
      </c>
      <c r="D891" s="1" t="s">
        <v>15</v>
      </c>
    </row>
    <row r="892" spans="1:4" ht="13.2" x14ac:dyDescent="0.25">
      <c r="A892" s="1" t="s">
        <v>898</v>
      </c>
      <c r="B892" t="str">
        <f ca="1">IFERROR(__xludf.DUMMYFUNCTION("GOOGLETRANSLATE(B892,""en"",""hi"")"),"10 साल Ka की प्रक्रिया क्या हाई जनगणना चा")</f>
        <v>10 साल Ka की प्रक्रिया क्या हाई जनगणना चा</v>
      </c>
      <c r="C892" s="1" t="s">
        <v>4</v>
      </c>
      <c r="D892" s="1" t="s">
        <v>5</v>
      </c>
    </row>
    <row r="893" spans="1:4" ht="13.2" x14ac:dyDescent="0.25">
      <c r="A893" s="1" t="s">
        <v>899</v>
      </c>
      <c r="B893" t="str">
        <f ca="1">IFERROR(__xludf.DUMMYFUNCTION("GOOGLETRANSLATE(B893,""en"",""hi"")"),"Ekdum साही Kaha !! ऐसा कोई भी कानून नही hai ki jisme Bagair sopoot गिरफ्तारी
किया जय। Sirf ये ek हाय कानून hai 498 ए की jisme ऐसा होता है। Accha संशोधन
हुआ है, ये सब chid रहे है तो। कुछ jalate नही हाई, Thode मामलों से ये
अपना व्यवसाय चला। जाओ MGTOW भाई। श"&amp;"ादी चटाई करो।")</f>
        <v>Ekdum साही Kaha !! ऐसा कोई भी कानून नही hai ki jisme Bagair sopoot गिरफ्तारी
किया जय। Sirf ये ek हाय कानून hai 498 ए की jisme ऐसा होता है। Accha संशोधन
हुआ है, ये सब chid रहे है तो। कुछ jalate नही हाई, Thode मामलों से ये
अपना व्यवसाय चला। जाओ MGTOW भाई। शादी चटाई करो।</v>
      </c>
      <c r="C893" s="1" t="s">
        <v>19</v>
      </c>
      <c r="D893" s="1" t="s">
        <v>5</v>
      </c>
    </row>
    <row r="894" spans="1:4" ht="13.2" x14ac:dyDescent="0.25">
      <c r="A894" s="1" t="s">
        <v>900</v>
      </c>
      <c r="B894" t="str">
        <f ca="1">IFERROR(__xludf.DUMMYFUNCTION("GOOGLETRANSLATE(B894,""en"",""hi"")"),"Liberism पुरी दुनिया के liye khatra hai")</f>
        <v>Liberism पुरी दुनिया के liye khatra hai</v>
      </c>
      <c r="C894" s="1" t="s">
        <v>4</v>
      </c>
      <c r="D894" s="1" t="s">
        <v>5</v>
      </c>
    </row>
    <row r="895" spans="1:4" ht="13.2" x14ac:dyDescent="0.25">
      <c r="A895" s="1" t="s">
        <v>901</v>
      </c>
      <c r="B895" t="str">
        <f ca="1">IFERROR(__xludf.DUMMYFUNCTION("GOOGLETRANSLATE(B895,""en"",""hi"")"),"नही VO फिल्म Thik थी")</f>
        <v>नही VO फिल्म Thik थी</v>
      </c>
      <c r="C895" s="1" t="s">
        <v>4</v>
      </c>
      <c r="D895" s="1" t="s">
        <v>5</v>
      </c>
    </row>
    <row r="896" spans="1:4" ht="13.2" x14ac:dyDescent="0.25">
      <c r="A896" s="1" t="s">
        <v>902</v>
      </c>
      <c r="B896" t="str">
        <f ca="1">IFERROR(__xludf.DUMMYFUNCTION("GOOGLETRANSLATE(B896,""en"",""hi"")"),"नापसंद karne Saal उप chutie hai..like घाव का निशान है, तो यू सहमत ..")</f>
        <v>नापसंद karne Saal उप chutie hai..like घाव का निशान है, तो यू सहमत ..</v>
      </c>
      <c r="C896" s="1" t="s">
        <v>8</v>
      </c>
      <c r="D896" s="1" t="s">
        <v>5</v>
      </c>
    </row>
    <row r="897" spans="1:4" ht="13.2" x14ac:dyDescent="0.25">
      <c r="A897" s="1" t="s">
        <v>903</v>
      </c>
      <c r="B897" t="str">
        <f ca="1">IFERROR(__xludf.DUMMYFUNCTION("GOOGLETRANSLATE(B897,""en"",""hi"")"),"भाई आपकी बात सही है, पर सैनिक भी एक इंसान है | समलैंगिकता ना हो ठिक है पर उपाय
तो होना चाहिये।")</f>
        <v>भाई आपकी बात सही है, पर सैनिक भी एक इंसान है | समलैंगिकता ना हो ठिक है पर उपाय
तो होना चाहिये।</v>
      </c>
      <c r="C897" s="1" t="s">
        <v>4</v>
      </c>
      <c r="D897" s="1" t="s">
        <v>5</v>
      </c>
    </row>
    <row r="898" spans="1:4" ht="13.2" x14ac:dyDescent="0.25">
      <c r="A898" s="1" t="s">
        <v>904</v>
      </c>
      <c r="B898" t="str">
        <f ca="1">IFERROR(__xludf.DUMMYFUNCTION("GOOGLETRANSLATE(B898,""en"",""hi"")"),"Bahut din baad बॉलीवुड मुझे Acchi फिल्म dekhne ko मिली aur मैने bahut दिन
baad बॉलीवुड फिल्म Dekhi। अच्छा वीडियो है। Kaafir (zee5) का समीक्षा Kariye")</f>
        <v>Bahut din baad बॉलीवुड मुझे Acchi फिल्म dekhne ko मिली aur मैने bahut दिन
baad बॉलीवुड फिल्म Dekhi। अच्छा वीडियो है। Kaafir (zee5) का समीक्षा Kariye</v>
      </c>
      <c r="C898" s="1" t="s">
        <v>4</v>
      </c>
      <c r="D898" s="1" t="s">
        <v>5</v>
      </c>
    </row>
    <row r="899" spans="1:4" ht="13.2" x14ac:dyDescent="0.25">
      <c r="A899" s="1" t="s">
        <v>905</v>
      </c>
      <c r="B899" t="str">
        <f ca="1">IFERROR(__xludf.DUMMYFUNCTION("GOOGLETRANSLATE(B899,""en"",""hi"")"),"@Koshal शर्मा Galat Chiz का सबूत दे रहे हो। ये जो ऐसा बोलता हो ki कर उसको
कश्मीर मुझे पत्थर पथराव nhi होती। मेन aisa nhi बोला। देवदार बोल RHA, theek se
padho मैने क्या लिखी। तभी mein समझ आएगा।")</f>
        <v>@Koshal शर्मा Galat Chiz का सबूत दे रहे हो। ये जो ऐसा बोलता हो ki कर उसको
कश्मीर मुझे पत्थर पथराव nhi होती। मेन aisa nhi बोला। देवदार बोल RHA, theek se
padho मैने क्या लिखी। तभी mein समझ आएगा।</v>
      </c>
      <c r="C899" s="1" t="s">
        <v>4</v>
      </c>
      <c r="D899" s="1" t="s">
        <v>5</v>
      </c>
    </row>
    <row r="900" spans="1:4" ht="13.2" x14ac:dyDescent="0.25">
      <c r="A900" s="1" t="s">
        <v>906</v>
      </c>
      <c r="B900" t="str">
        <f ca="1">IFERROR(__xludf.DUMMYFUNCTION("GOOGLETRANSLATE(B900,""en"",""hi"")"),"भाई प्यार आप
आपने जीवन को dekhne ka nazariya बादल दिया")</f>
        <v>भाई प्यार आप
आपने जीवन को dekhne ka nazariya बादल दिया</v>
      </c>
      <c r="C900" s="1" t="s">
        <v>4</v>
      </c>
      <c r="D900" s="1" t="s">
        <v>5</v>
      </c>
    </row>
    <row r="901" spans="1:4" ht="13.2" x14ac:dyDescent="0.25">
      <c r="A901" s="1" t="s">
        <v>907</v>
      </c>
      <c r="B901" t="str">
        <f ca="1">IFERROR(__xludf.DUMMYFUNCTION("GOOGLETRANSLATE(B901,""en"",""hi"")"),"अरुंधति रॉय KI MAA KAA BHOSADA")</f>
        <v>अरुंधति रॉय KI MAA KAA BHOSADA</v>
      </c>
      <c r="C901" s="1" t="s">
        <v>8</v>
      </c>
      <c r="D901" s="1" t="s">
        <v>15</v>
      </c>
    </row>
    <row r="902" spans="1:4" ht="13.2" x14ac:dyDescent="0.25">
      <c r="A902" s="1" t="s">
        <v>908</v>
      </c>
      <c r="B902" t="str">
        <f ca="1">IFERROR(__xludf.DUMMYFUNCTION("GOOGLETRANSLATE(B902,""en"",""hi"")"),"अभी तो कबीर सिंह फिल्म की वजह ये लोग पागल हो रखे है, जब RX100 का रीमेक आएगा तब
तो चूड़ियां तोड़ेगी ये फेमिनिस्ट।")</f>
        <v>अभी तो कबीर सिंह फिल्म की वजह ये लोग पागल हो रखे है, जब RX100 का रीमेक आएगा तब
तो चूड़ियां तोड़ेगी ये फेमिनिस्ट।</v>
      </c>
      <c r="C902" s="1" t="s">
        <v>19</v>
      </c>
      <c r="D902" s="1" t="s">
        <v>5</v>
      </c>
    </row>
    <row r="903" spans="1:4" ht="13.2" x14ac:dyDescent="0.25">
      <c r="A903" s="1" t="s">
        <v>909</v>
      </c>
      <c r="B903" t="str">
        <f ca="1">IFERROR(__xludf.DUMMYFUNCTION("GOOGLETRANSLATE(B903,""en"",""hi"")"),"इक कोई। भाई")</f>
        <v>इक कोई। भाई</v>
      </c>
      <c r="C903" s="1" t="s">
        <v>4</v>
      </c>
      <c r="D903" s="1" t="s">
        <v>5</v>
      </c>
    </row>
    <row r="904" spans="1:4" ht="13.2" x14ac:dyDescent="0.25">
      <c r="A904" s="1" t="s">
        <v>910</v>
      </c>
      <c r="B904" t="str">
        <f ca="1">IFERROR(__xludf.DUMMYFUNCTION("GOOGLETRANSLATE(B904,""en"",""hi"")"),"बॉलीवुड वामपंथी यही तो चाहता है .... भारतीय पुरुषों aur womenka कुतिया duri
केले .... टाकी भारतीय संस्कृति को khatam कर खातिर .... सफल भी हो रहा
hai ...")</f>
        <v>बॉलीवुड वामपंथी यही तो चाहता है .... भारतीय पुरुषों aur womenka कुतिया duri
केले .... टाकी भारतीय संस्कृति को khatam कर खातिर .... सफल भी हो रहा
hai ...</v>
      </c>
      <c r="C904" s="1" t="s">
        <v>8</v>
      </c>
      <c r="D904" s="1" t="s">
        <v>5</v>
      </c>
    </row>
    <row r="905" spans="1:4" ht="13.2" x14ac:dyDescent="0.25">
      <c r="A905" s="1" t="s">
        <v>911</v>
      </c>
      <c r="B905" t="str">
        <f ca="1">IFERROR(__xludf.DUMMYFUNCTION("GOOGLETRANSLATE(B905,""en"",""hi"")"),"Ab टिक-टोक walo का क्या होगा ????")</f>
        <v>Ab टिक-टोक walo का क्या होगा ????</v>
      </c>
      <c r="C905" s="1" t="s">
        <v>4</v>
      </c>
      <c r="D905" s="1" t="s">
        <v>5</v>
      </c>
    </row>
    <row r="906" spans="1:4" ht="13.2" x14ac:dyDescent="0.25">
      <c r="A906" s="1" t="s">
        <v>912</v>
      </c>
      <c r="B906" t="str">
        <f ca="1">IFERROR(__xludf.DUMMYFUNCTION("GOOGLETRANSLATE(B906,""en"",""hi"")"),"हिंदी बोल")</f>
        <v>हिंदी बोल</v>
      </c>
      <c r="C906" s="1" t="s">
        <v>4</v>
      </c>
      <c r="D906" s="1" t="s">
        <v>5</v>
      </c>
    </row>
    <row r="907" spans="1:4" ht="13.2" x14ac:dyDescent="0.25">
      <c r="A907" s="1" t="s">
        <v>913</v>
      </c>
      <c r="B907" t="str">
        <f ca="1">IFERROR(__xludf.DUMMYFUNCTION("GOOGLETRANSLATE(B907,""en"",""hi"")"),"मुबारक भाई Achcha समीक्षा देते unhe dikhao फिर VO batayenge .....")</f>
        <v>मुबारक भाई Achcha समीक्षा देते unhe dikhao फिर VO batayenge .....</v>
      </c>
      <c r="C907" s="1" t="s">
        <v>4</v>
      </c>
      <c r="D907" s="1" t="s">
        <v>5</v>
      </c>
    </row>
    <row r="908" spans="1:4" ht="13.2" x14ac:dyDescent="0.25">
      <c r="A908" s="1" t="s">
        <v>914</v>
      </c>
      <c r="B908" t="str">
        <f ca="1">IFERROR(__xludf.DUMMYFUNCTION("GOOGLETRANSLATE(B908,""en"",""hi"")"),"काश देश है मुझे tmhare 50% भी देश Kaha से Kaha pahuch को हो जाए परिपक्व
जाए 🤦")</f>
        <v>काश देश है मुझे tmhare 50% भी देश Kaha से Kaha pahuch को हो जाए परिपक्व
जाए 🤦</v>
      </c>
      <c r="C908" s="1" t="s">
        <v>4</v>
      </c>
      <c r="D908" s="1" t="s">
        <v>5</v>
      </c>
    </row>
    <row r="909" spans="1:4" ht="13.2" x14ac:dyDescent="0.25">
      <c r="A909" s="1" t="s">
        <v>915</v>
      </c>
      <c r="B909" t="str">
        <f ca="1">IFERROR(__xludf.DUMMYFUNCTION("GOOGLETRANSLATE(B909,""en"",""hi"")"),"Ghussa uski kamzori hai
मेरा lawda")</f>
        <v>Ghussa uski kamzori hai
मेरा lawda</v>
      </c>
      <c r="C909" s="1" t="s">
        <v>8</v>
      </c>
      <c r="D909" s="1" t="s">
        <v>15</v>
      </c>
    </row>
    <row r="910" spans="1:4" ht="13.2" x14ac:dyDescent="0.25">
      <c r="A910" s="1" t="s">
        <v>916</v>
      </c>
      <c r="B910" t="str">
        <f ca="1">IFERROR(__xludf.DUMMYFUNCTION("GOOGLETRANSLATE(B910,""en"",""hi"")"),"Vai टूना galty कर डी")</f>
        <v>Vai टूना galty कर डी</v>
      </c>
      <c r="C910" s="1" t="s">
        <v>4</v>
      </c>
      <c r="D910" s="1" t="s">
        <v>5</v>
      </c>
    </row>
    <row r="911" spans="1:4" ht="13.2" x14ac:dyDescent="0.25">
      <c r="A911" s="1" t="s">
        <v>917</v>
      </c>
      <c r="B911" t="str">
        <f ca="1">IFERROR(__xludf.DUMMYFUNCTION("GOOGLETRANSLATE(B911,""en"",""hi"")"),"सर तार चैनल py aapk वीडियो कश्मीर पीडीएफ kue nhi अपलोड kiyeh jatay")</f>
        <v>सर तार चैनल py aapk वीडियो कश्मीर पीडीएफ kue nhi अपलोड kiyeh jatay</v>
      </c>
      <c r="C911" s="1" t="s">
        <v>4</v>
      </c>
      <c r="D911" s="1" t="s">
        <v>5</v>
      </c>
    </row>
    <row r="912" spans="1:4" ht="13.2" x14ac:dyDescent="0.25">
      <c r="A912" s="1" t="s">
        <v>918</v>
      </c>
      <c r="B912" t="str">
        <f ca="1">IFERROR(__xludf.DUMMYFUNCTION("GOOGLETRANSLATE(B912,""en"",""hi"")"),"dislikers ka मानसिकता क्या है में")</f>
        <v>dislikers ka मानसिकता क्या है में</v>
      </c>
      <c r="C912" s="1" t="s">
        <v>4</v>
      </c>
      <c r="D912" s="1" t="s">
        <v>5</v>
      </c>
    </row>
    <row r="913" spans="1:4" ht="13.2" x14ac:dyDescent="0.25">
      <c r="A913" s="1" t="s">
        <v>919</v>
      </c>
      <c r="B913" t="str">
        <f ca="1">IFERROR(__xludf.DUMMYFUNCTION("GOOGLETRANSLATE(B913,""en"",""hi"")"),"Kitmi backchodi")</f>
        <v>Kitmi backchodi</v>
      </c>
      <c r="C913" s="1" t="s">
        <v>4</v>
      </c>
      <c r="D913" s="1" t="s">
        <v>5</v>
      </c>
    </row>
    <row r="914" spans="1:4" ht="13.2" x14ac:dyDescent="0.25">
      <c r="A914" s="1" t="s">
        <v>920</v>
      </c>
      <c r="B914" t="str">
        <f ca="1">IFERROR(__xludf.DUMMYFUNCTION("GOOGLETRANSLATE(B914,""en"",""hi"")"),"बहुत अच्छा किया सुप्रीम कोर्ट ने")</f>
        <v>बहुत अच्छा किया सुप्रीम कोर्ट ने</v>
      </c>
      <c r="C914" s="1" t="s">
        <v>4</v>
      </c>
      <c r="D914" s="1" t="s">
        <v>5</v>
      </c>
    </row>
    <row r="915" spans="1:4" ht="13.2" x14ac:dyDescent="0.25">
      <c r="A915" s="1" t="s">
        <v>921</v>
      </c>
      <c r="B915" t="str">
        <f ca="1">IFERROR(__xludf.DUMMYFUNCTION("GOOGLETRANSLATE(B915,""en"",""hi"")"),"जब तक झूठे और फर्जी केस करने वालों को सजा नहीं, तब तक असल मुजरिम को सजा नहीं,")</f>
        <v>जब तक झूठे और फर्जी केस करने वालों को सजा नहीं, तब तक असल मुजरिम को सजा नहीं,</v>
      </c>
      <c r="C915" s="1" t="s">
        <v>4</v>
      </c>
      <c r="D915" s="1" t="s">
        <v>5</v>
      </c>
    </row>
    <row r="916" spans="1:4" ht="13.2" x14ac:dyDescent="0.25">
      <c r="A916" s="1" t="s">
        <v>922</v>
      </c>
      <c r="B916" t="str">
        <f ca="1">IFERROR(__xludf.DUMMYFUNCTION("GOOGLETRANSLATE(B916,""en"",""hi"")"),"तू पागल है ,, kra ऊपर अपना जांच,")</f>
        <v>तू पागल है ,, kra ऊपर अपना जांच,</v>
      </c>
      <c r="C916" s="1" t="s">
        <v>8</v>
      </c>
      <c r="D916" s="1" t="s">
        <v>5</v>
      </c>
    </row>
    <row r="917" spans="1:4" ht="13.2" x14ac:dyDescent="0.25">
      <c r="A917" s="1" t="s">
        <v>923</v>
      </c>
      <c r="B917" t="str">
        <f ca="1">IFERROR(__xludf.DUMMYFUNCTION("GOOGLETRANSLATE(B917,""en"",""hi"")"),"लड़की ke zyaada से zyaada 10 लाइन hoyenge भाई aur 8 तो न खत्म होने वाली mein हाय")</f>
        <v>लड़की ke zyaada से zyaada 10 लाइन hoyenge भाई aur 8 तो न खत्म होने वाली mein हाय</v>
      </c>
      <c r="C917" s="1" t="s">
        <v>4</v>
      </c>
      <c r="D917" s="1" t="s">
        <v>5</v>
      </c>
    </row>
    <row r="918" spans="1:4" ht="13.2" x14ac:dyDescent="0.25">
      <c r="A918" s="1" t="s">
        <v>924</v>
      </c>
      <c r="B918" t="str">
        <f ca="1">IFERROR(__xludf.DUMMYFUNCTION("GOOGLETRANSLATE(B918,""en"",""hi"")"),"संदीप भाई xodo Yesa पागल ko ... ko पागल banaayega सब हैम")</f>
        <v>संदीप भाई xodo Yesa पागल ko ... ko पागल banaayega सब हैम</v>
      </c>
      <c r="C918" s="1" t="s">
        <v>8</v>
      </c>
      <c r="D918" s="1" t="s">
        <v>5</v>
      </c>
    </row>
    <row r="919" spans="1:4" ht="13.2" x14ac:dyDescent="0.25">
      <c r="A919" s="1" t="s">
        <v>925</v>
      </c>
      <c r="B919" t="str">
        <f ca="1">IFERROR(__xludf.DUMMYFUNCTION("GOOGLETRANSLATE(B919,""en"",""hi"")"),"73% बलात्कार का मामला झूठे होते hai सममूल्य फिर बीएचयू संयुक्त राष्ट्र 73% Ladko की जिंदगी barbad हो
जाति hai")</f>
        <v>73% बलात्कार का मामला झूठे होते hai सममूल्य फिर बीएचयू संयुक्त राष्ट्र 73% Ladko की जिंदगी barbad हो
जाति hai</v>
      </c>
      <c r="C919" s="1" t="s">
        <v>19</v>
      </c>
      <c r="D919" s="1" t="s">
        <v>5</v>
      </c>
    </row>
    <row r="920" spans="1:4" ht="13.2" x14ac:dyDescent="0.25">
      <c r="A920" s="1" t="s">
        <v>926</v>
      </c>
      <c r="B920" t="str">
        <f ca="1">IFERROR(__xludf.DUMMYFUNCTION("GOOGLETRANSLATE(B920,""en"",""hi"")"),"वो मुस्लिम होते अगर प्रीति को Ko तलक lene मुझे Kafi समस्याओं आती, pehle
ट्रिपल तलक uske बुरा देवदार Halala ...
मैं और Vaise भी कबीर देवदार शराब pita हाय नही क्यु की शराब हराम होती hai करने के लिए
मैने Suna hai!")</f>
        <v>वो मुस्लिम होते अगर प्रीति को Ko तलक lene मुझे Kafi समस्याओं आती, pehle
ट्रिपल तलक uske बुरा देवदार Halala ...
मैं और Vaise भी कबीर देवदार शराब pita हाय नही क्यु की शराब हराम होती hai करने के लिए
मैने Suna hai!</v>
      </c>
      <c r="C920" s="1" t="s">
        <v>4</v>
      </c>
      <c r="D920" s="1" t="s">
        <v>15</v>
      </c>
    </row>
    <row r="921" spans="1:4" ht="13.2" x14ac:dyDescent="0.25">
      <c r="A921" s="1" t="s">
        <v>927</v>
      </c>
      <c r="B921" t="str">
        <f ca="1">IFERROR(__xludf.DUMMYFUNCTION("GOOGLETRANSLATE(B921,""en"",""hi"")"),"aney तु Kon chutiya संस्कृति BTA राहा hai")</f>
        <v>aney तु Kon chutiya संस्कृति BTA राहा hai</v>
      </c>
      <c r="C921" s="1" t="s">
        <v>8</v>
      </c>
      <c r="D921" s="1" t="s">
        <v>5</v>
      </c>
    </row>
    <row r="922" spans="1:4" ht="13.2" x14ac:dyDescent="0.25">
      <c r="A922" s="1" t="s">
        <v>928</v>
      </c>
      <c r="B922" t="str">
        <f ca="1">IFERROR(__xludf.DUMMYFUNCTION("GOOGLETRANSLATE(B922,""en"",""hi"")"),"शून्य, judwa2, ठग्स, भारत, Race3, हैरी सेजल Jaisi ghatiya फिल्मों से मुलाकात की
hazarGuna सबसे अच्छा hai धारा 375, अनुच्छेद 15, जॉली एलएलबी jaise कुछ Acchi फिल्में
jo लॉगऑन ko जिंदगी की Asliyat dekhate hai।
ऐसे फिल्में Kohi पुरस्कार chahiye मिलना। Naki तथ"&amp;"ाकथित स्टार aur StarKids ke
filmon ko ???")</f>
        <v>शून्य, judwa2, ठग्स, भारत, Race3, हैरी सेजल Jaisi ghatiya फिल्मों से मुलाकात की
hazarGuna सबसे अच्छा hai धारा 375, अनुच्छेद 15, जॉली एलएलबी jaise कुछ Acchi फिल्में
jo लॉगऑन ko जिंदगी की Asliyat dekhate hai।
ऐसे फिल्में Kohi पुरस्कार chahiye मिलना। Naki तथाकथित स्टार aur StarKids ke
filmon ko ???</v>
      </c>
      <c r="C922" s="1" t="s">
        <v>19</v>
      </c>
      <c r="D922" s="1" t="s">
        <v>5</v>
      </c>
    </row>
    <row r="923" spans="1:4" ht="13.2" x14ac:dyDescent="0.25">
      <c r="A923" s="1" t="s">
        <v>929</v>
      </c>
      <c r="B923" t="str">
        <f ca="1">IFERROR(__xludf.DUMMYFUNCTION("GOOGLETRANSLATE(B923,""en"",""hi"")"),"एम ek बार फिल्म पर देख लू फिर btata hu tuje")</f>
        <v>एम ek बार फिल्म पर देख लू फिर btata hu tuje</v>
      </c>
      <c r="C923" s="1" t="s">
        <v>4</v>
      </c>
      <c r="D923" s="1" t="s">
        <v>5</v>
      </c>
    </row>
    <row r="924" spans="1:4" ht="13.2" x14ac:dyDescent="0.25">
      <c r="A924" s="1" t="s">
        <v>930</v>
      </c>
      <c r="B924" t="str">
        <f ca="1">IFERROR(__xludf.DUMMYFUNCTION("GOOGLETRANSLATE(B924,""en"",""hi"")"),"साही किया")</f>
        <v>साही किया</v>
      </c>
      <c r="C924" s="1" t="s">
        <v>4</v>
      </c>
      <c r="D924" s="1" t="s">
        <v>5</v>
      </c>
    </row>
    <row r="925" spans="1:4" ht="13.2" x14ac:dyDescent="0.25">
      <c r="A925" s="1" t="s">
        <v>931</v>
      </c>
      <c r="B925" t="str">
        <f ca="1">IFERROR(__xludf.DUMMYFUNCTION("GOOGLETRANSLATE(B925,""en"",""hi"")"),"@Pratik Borade सेना Waale भी आईएसआई समाज से आटे hai कोई dusre ग्रह से nhi
आटे Bht अच्छे होते hai। liye अतिरिक्त प्रयास krte hai Hunare")</f>
        <v>@Pratik Borade सेना Waale भी आईएसआई समाज से आटे hai कोई dusre ग्रह से nhi
आटे Bht अच्छे होते hai। liye अतिरिक्त प्रयास krte hai Hunare</v>
      </c>
      <c r="C925" s="1" t="s">
        <v>4</v>
      </c>
      <c r="D925" s="1" t="s">
        <v>5</v>
      </c>
    </row>
    <row r="926" spans="1:4" ht="13.2" x14ac:dyDescent="0.25">
      <c r="A926" s="1" t="s">
        <v>932</v>
      </c>
      <c r="B926" t="str">
        <f ca="1">IFERROR(__xludf.DUMMYFUNCTION("GOOGLETRANSLATE(B926,""en"",""hi"")"),"अमित शाह और अगले (4: 6) साढ़े चार साल गृहमंत्री रहेंगें।
 ** डरा नही रहा हूँ, **
 ** बता रहा हूँ !! **")</f>
        <v>अमित शाह और अगले (4: 6) साढ़े चार साल गृहमंत्री रहेंगें।
 ** डरा नही रहा हूँ, **
 ** बता रहा हूँ !! **</v>
      </c>
      <c r="C926" s="1" t="s">
        <v>4</v>
      </c>
      <c r="D926" s="1" t="s">
        <v>5</v>
      </c>
    </row>
    <row r="927" spans="1:4" ht="13.2" x14ac:dyDescent="0.25">
      <c r="A927" s="1" t="s">
        <v>933</v>
      </c>
      <c r="B927" t="str">
        <f ca="1">IFERROR(__xludf.DUMMYFUNCTION("GOOGLETRANSLATE(B927,""en"",""hi"")"),"कुत्ते ke tarah Kon प्यार krta ज bhaai")</f>
        <v>कुत्ते ke tarah Kon प्यार krta ज bhaai</v>
      </c>
      <c r="C927" s="1" t="s">
        <v>4</v>
      </c>
      <c r="D927" s="1" t="s">
        <v>5</v>
      </c>
    </row>
    <row r="928" spans="1:4" ht="13.2" x14ac:dyDescent="0.25">
      <c r="A928" s="1" t="s">
        <v>934</v>
      </c>
      <c r="B928" t="str">
        <f ca="1">IFERROR(__xludf.DUMMYFUNCTION("GOOGLETRANSLATE(B928,""en"",""hi"")"),"साही बोला बॉस। ..man की बात Boldi धुन")</f>
        <v>साही बोला बॉस। ..man की बात Boldi धुन</v>
      </c>
      <c r="C928" s="1" t="s">
        <v>4</v>
      </c>
      <c r="D928" s="1" t="s">
        <v>5</v>
      </c>
    </row>
    <row r="929" spans="1:4" ht="13.2" x14ac:dyDescent="0.25">
      <c r="A929" s="1" t="s">
        <v>935</v>
      </c>
      <c r="B929" t="str">
        <f ca="1">IFERROR(__xludf.DUMMYFUNCTION("GOOGLETRANSLATE(B929,""en"",""hi"")"),"तुम Ek Larki KO THAPPAR MARTE हो एफआईआर बलात्कार KRTE हो AUR कक्षा कश्मीर सबके saamne KHE
HO KI Yeh Meri बंडी है ये क्या है")</f>
        <v>तुम Ek Larki KO THAPPAR MARTE हो एफआईआर बलात्कार KRTE हो AUR कक्षा कश्मीर सबके saamne KHE
HO KI Yeh Meri बंडी है ये क्या है</v>
      </c>
      <c r="C929" s="1" t="s">
        <v>4</v>
      </c>
      <c r="D929" s="1" t="s">
        <v>5</v>
      </c>
    </row>
    <row r="930" spans="1:4" ht="13.2" x14ac:dyDescent="0.25">
      <c r="A930" s="1" t="s">
        <v>936</v>
      </c>
      <c r="B930" t="str">
        <f ca="1">IFERROR(__xludf.DUMMYFUNCTION("GOOGLETRANSLATE(B930,""en"",""hi"")"),"कुत्ते की traha प्यार karta hai 🤣🤣🤣🤣🤣🤣🤣🤣🤣🤣🤣🤣🤣🤣🤣🤣")</f>
        <v>कुत्ते की traha प्यार karta hai 🤣🤣🤣🤣🤣🤣🤣🤣🤣🤣🤣🤣🤣🤣🤣🤣</v>
      </c>
      <c r="C930" s="1" t="s">
        <v>4</v>
      </c>
      <c r="D930" s="1" t="s">
        <v>5</v>
      </c>
    </row>
    <row r="931" spans="1:4" ht="13.2" x14ac:dyDescent="0.25">
      <c r="A931" s="1" t="s">
        <v>937</v>
      </c>
      <c r="B931" t="str">
        <f ca="1">IFERROR(__xludf.DUMMYFUNCTION("GOOGLETRANSLATE(B931,""en"",""hi"")"),"Galt hai")</f>
        <v>Galt hai</v>
      </c>
      <c r="C931" s="1" t="s">
        <v>4</v>
      </c>
      <c r="D931" s="1" t="s">
        <v>5</v>
      </c>
    </row>
    <row r="932" spans="1:4" ht="13.2" x14ac:dyDescent="0.25">
      <c r="A932" s="1" t="s">
        <v>938</v>
      </c>
      <c r="B932" t="str">
        <f ca="1">IFERROR(__xludf.DUMMYFUNCTION("GOOGLETRANSLATE(B932,""en"",""hi"")"),"pehle माई भी कुछ नारीवादियों कश्मीर बिंदु से krti थी सहमत हैं, लेकिन apke समीक्षा कश्मीर है
baad, कबीर सिंह के बारे में अपने विचारों को पूरी तरह से बदल रहे हैं। अभिनय में कोई संदेह नहीं pehle
se हाय pasand आई थी। अब मान कर RHA hai 1 या baar पर देख aau😛")</f>
        <v>pehle माई भी कुछ नारीवादियों कश्मीर बिंदु से krti थी सहमत हैं, लेकिन apke समीक्षा कश्मीर है
baad, कबीर सिंह के बारे में अपने विचारों को पूरी तरह से बदल रहे हैं। अभिनय में कोई संदेह नहीं pehle
se हाय pasand आई थी। अब मान कर RHA hai 1 या baar पर देख aau😛</v>
      </c>
      <c r="C932" s="1" t="s">
        <v>4</v>
      </c>
      <c r="D932" s="1" t="s">
        <v>5</v>
      </c>
    </row>
    <row r="933" spans="1:4" ht="13.2" x14ac:dyDescent="0.25">
      <c r="A933" s="1" t="s">
        <v>939</v>
      </c>
      <c r="B933" t="str">
        <f ca="1">IFERROR(__xludf.DUMMYFUNCTION("GOOGLETRANSLATE(B933,""en"",""hi"")"),"Arundati कुंगफू kuthiya h😅😅")</f>
        <v>Arundati कुंगफू kuthiya h😅😅</v>
      </c>
      <c r="C933" s="1" t="s">
        <v>8</v>
      </c>
      <c r="D933" s="1" t="s">
        <v>5</v>
      </c>
    </row>
    <row r="934" spans="1:4" ht="13.2" x14ac:dyDescent="0.25">
      <c r="A934" s="1" t="s">
        <v>940</v>
      </c>
      <c r="B934" t="str">
        <f ca="1">IFERROR(__xludf.DUMMYFUNCTION("GOOGLETRANSLATE(B934,""en"",""hi"")"),"अरुंधति raaand hai")</f>
        <v>अरुंधति raaand hai</v>
      </c>
      <c r="C934" s="1" t="s">
        <v>8</v>
      </c>
      <c r="D934" s="1" t="s">
        <v>15</v>
      </c>
    </row>
    <row r="935" spans="1:4" ht="13.2" x14ac:dyDescent="0.25">
      <c r="A935" s="1" t="s">
        <v>941</v>
      </c>
      <c r="B935" t="str">
        <f ca="1">IFERROR(__xludf.DUMMYFUNCTION("GOOGLETRANSLATE(B935,""en"",""hi"")"),"क्यूं गंदा शब्द karte ho का उपयोग .... कृपया इसे रोकने ... मुझ्े विचलित karta hai")</f>
        <v>क्यूं गंदा शब्द karte ho का उपयोग .... कृपया इसे रोकने ... मुझ्े विचलित karta hai</v>
      </c>
      <c r="C935" s="1" t="s">
        <v>4</v>
      </c>
      <c r="D935" s="1" t="s">
        <v>5</v>
      </c>
    </row>
    <row r="936" spans="1:4" ht="13.2" x14ac:dyDescent="0.25">
      <c r="A936" s="1" t="s">
        <v>942</v>
      </c>
      <c r="B936" t="str">
        <f ca="1">IFERROR(__xludf.DUMMYFUNCTION("GOOGLETRANSLATE(B936,""en"",""hi"")"),"कितनी Faltu bakwas कर राहा hai bhai tu")</f>
        <v>कितनी Faltu bakwas कर राहा hai bhai tu</v>
      </c>
      <c r="C936" s="1" t="s">
        <v>19</v>
      </c>
      <c r="D936" s="1" t="s">
        <v>5</v>
      </c>
    </row>
    <row r="937" spans="1:4" ht="13.2" x14ac:dyDescent="0.25">
      <c r="A937" s="1" t="s">
        <v>943</v>
      </c>
      <c r="B937" t="str">
        <f ca="1">IFERROR(__xludf.DUMMYFUNCTION("GOOGLETRANSLATE(B937,""en"",""hi"")"),"ज़हरीला पुरुषत्व 🤣🤣🤣")</f>
        <v>ज़हरीला पुरुषत्व 🤣🤣🤣</v>
      </c>
      <c r="C937" s="1" t="s">
        <v>19</v>
      </c>
      <c r="D937" s="1" t="s">
        <v>5</v>
      </c>
    </row>
    <row r="938" spans="1:4" ht="13.2" x14ac:dyDescent="0.25">
      <c r="A938" s="1" t="s">
        <v>944</v>
      </c>
      <c r="B938" t="str">
        <f ca="1">IFERROR(__xludf.DUMMYFUNCTION("GOOGLETRANSLATE(B938,""en"",""hi"")"),"talaak ko bbhi aasaan बनाया जाए .ager dono लॉग इन करें ek dusre ke sath नही राह
foran talaak मिल खातिर के लिए sakte")</f>
        <v>talaak ko bbhi aasaan बनाया जाए .ager dono लॉग इन करें ek dusre ke sath नही राह
foran talaak मिल खातिर के लिए sakte</v>
      </c>
      <c r="C938" s="1" t="s">
        <v>4</v>
      </c>
      <c r="D938" s="1" t="s">
        <v>5</v>
      </c>
    </row>
    <row r="939" spans="1:4" ht="13.2" x14ac:dyDescent="0.25">
      <c r="A939" s="1" t="s">
        <v>945</v>
      </c>
      <c r="B939" t="str">
        <f ca="1">IFERROR(__xludf.DUMMYFUNCTION("GOOGLETRANSLATE(B939,""en"",""hi"")"),"lagta hai aur रंगा बिल्ला, इसके यार है liye inka नाम sujjest कर राही hai
loogo ko, aur हमारे देश ke तथाकथित धर्मनिरपेक्ष गिरोह Itni jahil hai वाहा, इसके
kehene बराबर ये नाम राख भी लेजे")</f>
        <v>lagta hai aur रंगा बिल्ला, इसके यार है liye inka नाम sujjest कर राही hai
loogo ko, aur हमारे देश ke तथाकथित धर्मनिरपेक्ष गिरोह Itni jahil hai वाहा, इसके
kehene बराबर ये नाम राख भी लेजे</v>
      </c>
      <c r="C939" s="1" t="s">
        <v>19</v>
      </c>
      <c r="D939" s="1" t="s">
        <v>5</v>
      </c>
    </row>
    <row r="940" spans="1:4" ht="13.2" x14ac:dyDescent="0.25">
      <c r="A940" s="1" t="s">
        <v>946</v>
      </c>
      <c r="B940" t="str">
        <f ca="1">IFERROR(__xludf.DUMMYFUNCTION("GOOGLETRANSLATE(B940,""en"",""hi"")"),"मेरा भारत की संस ट्रेलर का समीक्षा करें -
&lt;Https://youtu.be/DSILsKSeM3g&gt;
गुलाबी मूवी की समीक्षा - &lt;https://youtu.be/EiVSu8MPV7M&gt;")</f>
        <v>मेरा भारत की संस ट्रेलर का समीक्षा करें -
&lt;Https://youtu.be/DSILsKSeM3g&gt;
गुलाबी मूवी की समीक्षा - &lt;https://youtu.be/EiVSu8MPV7M&gt;</v>
      </c>
      <c r="C940" s="1" t="s">
        <v>4</v>
      </c>
      <c r="D940" s="1" t="s">
        <v>5</v>
      </c>
    </row>
    <row r="941" spans="1:4" ht="13.2" x14ac:dyDescent="0.25">
      <c r="A941" s="1" t="s">
        <v>947</v>
      </c>
      <c r="B941" t="str">
        <f ca="1">IFERROR(__xludf.DUMMYFUNCTION("GOOGLETRANSLATE(B941,""en"",""hi"")"),"भाई प्लास्टिक की बोतल mein पानी चटाई पीआईओ।")</f>
        <v>भाई प्लास्टिक की बोतल mein पानी चटाई पीआईओ।</v>
      </c>
      <c r="C941" s="1" t="s">
        <v>4</v>
      </c>
      <c r="D941" s="1" t="s">
        <v>5</v>
      </c>
    </row>
    <row r="942" spans="1:4" ht="13.2" x14ac:dyDescent="0.25">
      <c r="A942" s="1" t="s">
        <v>948</v>
      </c>
      <c r="B942" t="str">
        <f ca="1">IFERROR(__xludf.DUMMYFUNCTION("GOOGLETRANSLATE(B942,""en"",""hi"")"),"अबे झंडु gadhe, कहानी विश्लेषण कश्मीर चक्कर मुझे फिल्म ke दृश्य गाली देना कर राहा
hai ... chutiya साला")</f>
        <v>अबे झंडु gadhe, कहानी विश्लेषण कश्मीर चक्कर मुझे फिल्म ke दृश्य गाली देना कर राहा
hai ... chutiya साला</v>
      </c>
      <c r="C942" s="1" t="s">
        <v>8</v>
      </c>
      <c r="D942" s="1" t="s">
        <v>5</v>
      </c>
    </row>
    <row r="943" spans="1:4" ht="13.2" x14ac:dyDescent="0.25">
      <c r="A943" s="1" t="s">
        <v>949</v>
      </c>
      <c r="B943" t="str">
        <f ca="1">IFERROR(__xludf.DUMMYFUNCTION("GOOGLETRANSLATE(B943,""en"",""hi"")"),"Kabtak dalali करोगे godi Midia")</f>
        <v>Kabtak dalali करोगे godi Midia</v>
      </c>
      <c r="C943" s="1" t="s">
        <v>19</v>
      </c>
      <c r="D943" s="1" t="s">
        <v>15</v>
      </c>
    </row>
    <row r="944" spans="1:4" ht="13.2" x14ac:dyDescent="0.25">
      <c r="A944" s="1" t="s">
        <v>950</v>
      </c>
      <c r="B944" t="str">
        <f ca="1">IFERROR(__xludf.DUMMYFUNCTION("GOOGLETRANSLATE(B944,""en"",""hi"")"),"भारतीय नारीवादी होना पुरुषों बलात्कार जैसे लोगों
एक असली बलात्कारी बलात्कार लोगों की तरह हो नारीवादी
जब वी मेट Veere di शादी jaise गांडू फिल्में theyll महसूस चकित प्रहार कबीर आटे
सिंह Jaisa Acha फिल्म aata वह उंगली dikhaate Toh! नारीवादी शब्द का दुरुपयोग
"&amp;"करे ये लोह")</f>
        <v>भारतीय नारीवादी होना पुरुषों बलात्कार जैसे लोगों
एक असली बलात्कारी बलात्कार लोगों की तरह हो नारीवादी
जब वी मेट Veere di शादी jaise गांडू फिल्में theyll महसूस चकित प्रहार कबीर आटे
सिंह Jaisa Acha फिल्म aata वह उंगली dikhaate Toh! नारीवादी शब्द का दुरुपयोग
करे ये लोह</v>
      </c>
      <c r="C944" s="1" t="s">
        <v>19</v>
      </c>
      <c r="D944" s="1" t="s">
        <v>5</v>
      </c>
    </row>
    <row r="945" spans="1:4" ht="13.2" x14ac:dyDescent="0.25">
      <c r="A945" s="1" t="s">
        <v>951</v>
      </c>
      <c r="B945" t="str">
        <f ca="1">IFERROR(__xludf.DUMMYFUNCTION("GOOGLETRANSLATE(B945,""en"",""hi"")"),"Ajeeb सा bnda rkh लिया तु तो समीक्षा के liye")</f>
        <v>Ajeeb सा bnda rkh लिया तु तो समीक्षा के liye</v>
      </c>
      <c r="C945" s="1" t="s">
        <v>19</v>
      </c>
      <c r="D945" s="1" t="s">
        <v>5</v>
      </c>
    </row>
    <row r="946" spans="1:4" ht="13.2" x14ac:dyDescent="0.25">
      <c r="A946" s="1" t="s">
        <v>952</v>
      </c>
      <c r="B946" t="str">
        <f ca="1">IFERROR(__xludf.DUMMYFUNCTION("GOOGLETRANSLATE(B946,""en"",""hi"")"),"फिर dekhiyeyga की झूठी मामलों Hona हाय बैंड हो jayengey Gharon ला tootna बैंड
हो Jayega")</f>
        <v>फिर dekhiyeyga की झूठी मामलों Hona हाय बैंड हो jayengey Gharon ला tootna बैंड
हो Jayega</v>
      </c>
      <c r="C946" s="1" t="s">
        <v>4</v>
      </c>
      <c r="D946" s="1" t="s">
        <v>5</v>
      </c>
    </row>
    <row r="947" spans="1:4" ht="13.2" x14ac:dyDescent="0.25">
      <c r="A947" s="1" t="s">
        <v>953</v>
      </c>
      <c r="B947" t="str">
        <f ca="1">IFERROR(__xludf.DUMMYFUNCTION("GOOGLETRANSLATE(B947,""en"",""hi"")"),"@crazy राम aap अपना whatspp कोई dijiye")</f>
        <v>@crazy राम aap अपना whatspp कोई dijiye</v>
      </c>
      <c r="C947" s="1" t="s">
        <v>4</v>
      </c>
      <c r="D947" s="1" t="s">
        <v>5</v>
      </c>
    </row>
    <row r="948" spans="1:4" ht="13.2" x14ac:dyDescent="0.25">
      <c r="A948" s="1" t="s">
        <v>954</v>
      </c>
      <c r="B948" t="str">
        <f ca="1">IFERROR(__xludf.DUMMYFUNCTION("GOOGLETRANSLATE(B948,""en"",""hi"")"),"Londiya PGLA Gyi ज lgta hai ..")</f>
        <v>Londiya PGLA Gyi ज lgta hai ..</v>
      </c>
      <c r="C948" s="1" t="s">
        <v>8</v>
      </c>
      <c r="D948" s="1" t="s">
        <v>5</v>
      </c>
    </row>
    <row r="949" spans="1:4" ht="13.2" x14ac:dyDescent="0.25">
      <c r="A949" s="1" t="s">
        <v>955</v>
      </c>
      <c r="B949" t="str">
        <f ca="1">IFERROR(__xludf.DUMMYFUNCTION("GOOGLETRANSLATE(B949,""en"",""hi"")"),"सब प्रीति या कबीर की बात kr rhe h, कोई भी शिव की बात नी kr राहा, Jisne
कबीर ko smbhala😢, मुझ्े वास्तविक जीवन मुझे शिव Jaisa दोस्त chahiye jo घंटा आधुनिक पे करने के लिए
मात्र sath rhe मार्टे डम टी .... सहमत Kro पसंद करने के लिए हो .... 👍")</f>
        <v>सब प्रीति या कबीर की बात kr rhe h, कोई भी शिव की बात नी kr राहा, Jisne
कबीर ko smbhala😢, मुझ्े वास्तविक जीवन मुझे शिव Jaisa दोस्त chahiye jo घंटा आधुनिक पे करने के लिए
मात्र sath rhe मार्टे डम टी .... सहमत Kro पसंद करने के लिए हो .... 👍</v>
      </c>
      <c r="C949" s="1" t="s">
        <v>4</v>
      </c>
      <c r="D949" s="1" t="s">
        <v>5</v>
      </c>
    </row>
    <row r="950" spans="1:4" ht="13.2" x14ac:dyDescent="0.25">
      <c r="A950" s="1" t="s">
        <v>956</v>
      </c>
      <c r="B950" t="str">
        <f ca="1">IFERROR(__xludf.DUMMYFUNCTION("GOOGLETRANSLATE(B950,""en"",""hi"")"),"या kisi ko भेजा Kro फिल्म समीक्षा ke liye ...")</f>
        <v>या kisi ko भेजा Kro फिल्म समीक्षा ke liye ...</v>
      </c>
      <c r="C950" s="1" t="s">
        <v>19</v>
      </c>
      <c r="D950" s="1" t="s">
        <v>5</v>
      </c>
    </row>
    <row r="951" spans="1:4" ht="13.2" x14ac:dyDescent="0.25">
      <c r="A951" s="1" t="s">
        <v>957</v>
      </c>
      <c r="B951" t="str">
        <f ca="1">IFERROR(__xludf.DUMMYFUNCTION("GOOGLETRANSLATE(B951,""en"",""hi"")"),"रैंड katwo की")</f>
        <v>रैंड katwo की</v>
      </c>
      <c r="C951" s="1" t="s">
        <v>8</v>
      </c>
      <c r="D951" s="1" t="s">
        <v>15</v>
      </c>
    </row>
    <row r="952" spans="1:4" ht="13.2" x14ac:dyDescent="0.25">
      <c r="A952" s="1" t="s">
        <v>958</v>
      </c>
      <c r="B952" t="str">
        <f ca="1">IFERROR(__xludf.DUMMYFUNCTION("GOOGLETRANSLATE(B952,""en"",""hi"")"),"फिल्म मुझे ek प्रतिभावान डॉक्टर ko tharki nashedi गुंडा या ek sanskari लड़की की
चुदाई या कुछ तो नही हा")</f>
        <v>फिल्म मुझे ek प्रतिभावान डॉक्टर ko tharki nashedi गुंडा या ek sanskari लड़की की
चुदाई या कुछ तो नही हा</v>
      </c>
      <c r="C952" s="1" t="s">
        <v>8</v>
      </c>
      <c r="D952" s="1" t="s">
        <v>15</v>
      </c>
    </row>
    <row r="953" spans="1:4" ht="13.2" x14ac:dyDescent="0.25">
      <c r="A953" s="1" t="s">
        <v>959</v>
      </c>
      <c r="B953" t="str">
        <f ca="1">IFERROR(__xludf.DUMMYFUNCTION("GOOGLETRANSLATE(B953,""en"",""hi"")"),"इतना देर से")</f>
        <v>इतना देर से</v>
      </c>
      <c r="C953" s="1" t="s">
        <v>4</v>
      </c>
      <c r="D953" s="1" t="s">
        <v>5</v>
      </c>
    </row>
    <row r="954" spans="1:4" ht="13.2" x14ac:dyDescent="0.25">
      <c r="A954" s="1" t="s">
        <v>960</v>
      </c>
      <c r="B954" t="str">
        <f ca="1">IFERROR(__xludf.DUMMYFUNCTION("GOOGLETRANSLATE(B954,""en"",""hi"")"),"Sachchai kadvi होती hai ...")</f>
        <v>Sachchai kadvi होती hai ...</v>
      </c>
      <c r="C954" s="1" t="s">
        <v>4</v>
      </c>
      <c r="D954" s="1" t="s">
        <v>5</v>
      </c>
    </row>
    <row r="955" spans="1:4" ht="13.2" x14ac:dyDescent="0.25">
      <c r="A955" s="1" t="s">
        <v>961</v>
      </c>
      <c r="B955" t="str">
        <f ca="1">IFERROR(__xludf.DUMMYFUNCTION("GOOGLETRANSLATE(B955,""en"",""hi"")"),"Ladkiyo ko कबीर सिंह chaiye! Ganjedi darubaj !!")</f>
        <v>Ladkiyo ko कबीर सिंह chaiye! Ganjedi darubaj !!</v>
      </c>
      <c r="C955" s="1" t="s">
        <v>19</v>
      </c>
      <c r="D955" s="1" t="s">
        <v>5</v>
      </c>
    </row>
    <row r="956" spans="1:4" ht="13.2" x14ac:dyDescent="0.25">
      <c r="A956" s="1" t="s">
        <v>962</v>
      </c>
      <c r="B956" t="str">
        <f ca="1">IFERROR(__xludf.DUMMYFUNCTION("GOOGLETRANSLATE(B956,""en"",""hi"")"),"क्या strawman का rayta failaya हुआ है, कुछ तो भी ....
Kisi ko तु फिल्म pasand wo aatankwadiyo का समर्थक हाई, अबे को नही आई
chutiyape की भी सीमा होती hai।")</f>
        <v>क्या strawman का rayta failaya हुआ है, कुछ तो भी ....
Kisi ko तु फिल्म pasand wo aatankwadiyo का समर्थक हाई, अबे को नही आई
chutiyape की भी सीमा होती hai।</v>
      </c>
      <c r="C956" s="1" t="s">
        <v>8</v>
      </c>
      <c r="D956" s="1" t="s">
        <v>5</v>
      </c>
    </row>
    <row r="957" spans="1:4" ht="13.2" x14ac:dyDescent="0.25">
      <c r="A957" s="1" t="s">
        <v>963</v>
      </c>
      <c r="B957" t="str">
        <f ca="1">IFERROR(__xludf.DUMMYFUNCTION("GOOGLETRANSLATE(B957,""en"",""hi"")"),"भाई फिल्म समीक्षा कर na जैडा बल्ले hai टा कर रहे हैं")</f>
        <v>भाई फिल्म समीक्षा कर na जैडा बल्ले hai टा कर रहे हैं</v>
      </c>
      <c r="C957" s="1" t="s">
        <v>19</v>
      </c>
      <c r="D957" s="1" t="s">
        <v>5</v>
      </c>
    </row>
    <row r="958" spans="1:4" ht="13.2" x14ac:dyDescent="0.25">
      <c r="A958" s="1" t="s">
        <v>964</v>
      </c>
      <c r="B958" t="str">
        <f ca="1">IFERROR(__xludf.DUMMYFUNCTION("GOOGLETRANSLATE(B958,""en"",""hi"")"),"Hahahahahbha")</f>
        <v>Hahahahahbha</v>
      </c>
      <c r="C958" s="1" t="s">
        <v>4</v>
      </c>
      <c r="D958" s="1" t="s">
        <v>5</v>
      </c>
    </row>
    <row r="959" spans="1:4" ht="13.2" x14ac:dyDescent="0.25">
      <c r="A959" s="1" t="s">
        <v>965</v>
      </c>
      <c r="B959" t="str">
        <f ca="1">IFERROR(__xludf.DUMMYFUNCTION("GOOGLETRANSLATE(B959,""en"",""hi"")"),"Gazab भाई Gazab, सुनो ekdum वास्तविक समीक्षा था। Aap ek फिल्म समीक्षा चैनल भी
खोल लो, बेस्ट समीक्षक प्रतिबंध jaogay।")</f>
        <v>Gazab भाई Gazab, सुनो ekdum वास्तविक समीक्षा था। Aap ek फिल्म समीक्षा चैनल भी
खोल लो, बेस्ट समीक्षक प्रतिबंध jaogay।</v>
      </c>
      <c r="C959" s="1" t="s">
        <v>4</v>
      </c>
      <c r="D959" s="1" t="s">
        <v>5</v>
      </c>
    </row>
    <row r="960" spans="1:4" ht="13.2" x14ac:dyDescent="0.25">
      <c r="A960" s="1" t="s">
        <v>966</v>
      </c>
      <c r="B960" t="str">
        <f ca="1">IFERROR(__xludf.DUMMYFUNCTION("GOOGLETRANSLATE(B960,""en"",""hi"")"),"स्टार बालू के टीले की jarurat nhi hai..pura likho")</f>
        <v>स्टार बालू के टीले की jarurat nhi hai..pura likho</v>
      </c>
      <c r="C960" s="1" t="s">
        <v>4</v>
      </c>
      <c r="D960" s="1" t="s">
        <v>5</v>
      </c>
    </row>
    <row r="961" spans="1:4" ht="13.2" x14ac:dyDescent="0.25">
      <c r="A961" s="1" t="s">
        <v>967</v>
      </c>
      <c r="B961" t="str">
        <f ca="1">IFERROR(__xludf.DUMMYFUNCTION("GOOGLETRANSLATE(B961,""en"",""hi"")"),"क्या होगा hai aap मैं आपको फिल्म समीक्षा हाय nhi karte sirf नारीवादी और उदारवादियों के लिए
की बात karte ho समीक्षा कारो sirf कोई क्या karta hai usse मैं आपको क्या क्या usne
तुमको Kaha")</f>
        <v>क्या होगा hai aap मैं आपको फिल्म समीक्षा हाय nhi karte sirf नारीवादी और उदारवादियों के लिए
की बात karte ho समीक्षा कारो sirf कोई क्या karta hai usse मैं आपको क्या क्या usne
तुमको Kaha</v>
      </c>
      <c r="C961" s="1" t="s">
        <v>19</v>
      </c>
      <c r="D961" s="1" t="s">
        <v>5</v>
      </c>
    </row>
    <row r="962" spans="1:4" ht="13.2" x14ac:dyDescent="0.25">
      <c r="A962" s="1" t="s">
        <v>968</v>
      </c>
      <c r="B962" t="str">
        <f ca="1">IFERROR(__xludf.DUMMYFUNCTION("GOOGLETRANSLATE(B962,""en"",""hi"")"),"अबे जेएनयू ke keede द्विवेदी .....")</f>
        <v>अबे जेएनयू ke keede द्विवेदी .....</v>
      </c>
      <c r="C962" s="1" t="s">
        <v>19</v>
      </c>
      <c r="D962" s="1" t="s">
        <v>5</v>
      </c>
    </row>
    <row r="963" spans="1:4" ht="13.2" x14ac:dyDescent="0.25">
      <c r="A963" s="1" t="s">
        <v>969</v>
      </c>
      <c r="B963" t="str">
        <f ca="1">IFERROR(__xludf.DUMMYFUNCTION("GOOGLETRANSLATE(B963,""en"",""hi"")"),"रमेश bahut bada को जी aapane कर दिया इक भिखारी ko गायक Banakar aap
Galti कर दिया Ranu जी जी अभी झूठ बात bolata hai VAH भिखारी था VAH बोल
राहा hai मुख्य भिखारी तो नहीं था isliye हमारा गाँव वाला का bolna hai इसको
आला गिरा कर aur aur Iska गण बैंड काड़ा करते "&amp;"हो भिखारी था Achcha था और
aur भिखारी Rahana chahie")</f>
        <v>रमेश bahut bada को जी aapane कर दिया इक भिखारी ko गायक Banakar aap
Galti कर दिया Ranu जी जी अभी झूठ बात bolata hai VAH भिखारी था VAH बोल
राहा hai मुख्य भिखारी तो नहीं था isliye हमारा गाँव वाला का bolna hai इसको
आला गिरा कर aur aur Iska गण बैंड काड़ा करते हो भिखारी था Achcha था और
aur भिखारी Rahana chahie</v>
      </c>
      <c r="C963" s="1" t="s">
        <v>8</v>
      </c>
      <c r="D963" s="1" t="s">
        <v>5</v>
      </c>
    </row>
    <row r="964" spans="1:4" ht="13.2" x14ac:dyDescent="0.25">
      <c r="A964" s="1" t="s">
        <v>970</v>
      </c>
      <c r="B964" t="str">
        <f ca="1">IFERROR(__xludf.DUMMYFUNCTION("GOOGLETRANSLATE(B964,""en"",""hi"")"),"भाई सुचरिता .... तुम्हे हर चीज़ मुझे पुरुष महिला हाय ghusana hai ..... क्यूं फिल्म
शिल्प का Aisi Taisi कर RHI हो ?? कला और शिल्प लिंग विशिष्ट नही होता, मानव
आधारित होता hai.Agar पुरुष महिला ke चक्कर मुझे pade होते करने के लिए नही शिव का
Ardhnarishwar रूप "&amp;"होता ना हाय विष्णु का मोहिनी स्वरूप।")</f>
        <v>भाई सुचरिता .... तुम्हे हर चीज़ मुझे पुरुष महिला हाय ghusana hai ..... क्यूं फिल्म
शिल्प का Aisi Taisi कर RHI हो ?? कला और शिल्प लिंग विशिष्ट नही होता, मानव
आधारित होता hai.Agar पुरुष महिला ke चक्कर मुझे pade होते करने के लिए नही शिव का
Ardhnarishwar रूप होता ना हाय विष्णु का मोहिनी स्वरूप।</v>
      </c>
      <c r="C964" s="1" t="s">
        <v>19</v>
      </c>
      <c r="D964" s="1" t="s">
        <v>5</v>
      </c>
    </row>
    <row r="965" spans="1:4" ht="13.2" x14ac:dyDescent="0.25">
      <c r="A965" s="1" t="s">
        <v>971</v>
      </c>
      <c r="B965" t="str">
        <f ca="1">IFERROR(__xludf.DUMMYFUNCTION("GOOGLETRANSLATE(B965,""en"",""hi"")"),"@Afrid zmn टिप्पणी क्रने वाला")</f>
        <v>@Afrid zmn टिप्पणी क्रने वाला</v>
      </c>
      <c r="C965" s="1" t="s">
        <v>4</v>
      </c>
      <c r="D965" s="1" t="s">
        <v>5</v>
      </c>
    </row>
    <row r="966" spans="1:4" ht="13.2" x14ac:dyDescent="0.25">
      <c r="A966" s="1" t="s">
        <v>972</v>
      </c>
      <c r="B966" t="str">
        <f ca="1">IFERROR(__xludf.DUMMYFUNCTION("GOOGLETRANSLATE(B966,""en"",""hi"")"),"पुरुषों रिया वो प्रतीक daanpanthi rashtradrohi aatankwadi Hai।")</f>
        <v>पुरुषों रिया वो प्रतीक daanpanthi rashtradrohi aatankwadi Hai।</v>
      </c>
      <c r="C966" s="1" t="s">
        <v>19</v>
      </c>
      <c r="D966" s="1" t="s">
        <v>5</v>
      </c>
    </row>
    <row r="967" spans="1:4" ht="13.2" x14ac:dyDescent="0.25">
      <c r="A967" s="1" t="s">
        <v>973</v>
      </c>
      <c r="B967" t="str">
        <f ca="1">IFERROR(__xludf.DUMMYFUNCTION("GOOGLETRANSLATE(B967,""en"",""hi"")"),"HME मार्ने वाला chahiye सैयां की tarah khud ki marwane वाला नही कर्ण जौहर
की tarah")</f>
        <v>HME मार्ने वाला chahiye सैयां की tarah khud ki marwane वाला नही कर्ण जौहर
की tarah</v>
      </c>
      <c r="C967" s="1" t="s">
        <v>19</v>
      </c>
      <c r="D967" s="1" t="s">
        <v>15</v>
      </c>
    </row>
    <row r="968" spans="1:4" ht="13.2" x14ac:dyDescent="0.25">
      <c r="A968" s="1" t="s">
        <v>974</v>
      </c>
      <c r="B968" t="str">
        <f ca="1">IFERROR(__xludf.DUMMYFUNCTION("GOOGLETRANSLATE(B968,""en"",""hi"")"),"इक सहारा था wo भी gaya.biwi nhi gf nhi।")</f>
        <v>इक सहारा था wo भी gaya.biwi nhi gf nhi।</v>
      </c>
      <c r="C968" s="1" t="s">
        <v>4</v>
      </c>
      <c r="D968" s="1" t="s">
        <v>5</v>
      </c>
    </row>
    <row r="969" spans="1:4" ht="13.2" x14ac:dyDescent="0.25">
      <c r="A969" s="1" t="s">
        <v>975</v>
      </c>
      <c r="B969" t="str">
        <f ca="1">IFERROR(__xludf.DUMMYFUNCTION("GOOGLETRANSLATE(B969,""en"",""hi"")"),"@Random लड़का खाकी faukat समय tum jaise Kain पारित होता hain Jho apne fayde ke
liye aarmi ko aarmi ko bharbhad मार्ने की firak mein टिप्पणी hain.tum zaise नाजी
की aur mohd.ghagni की nagayag औलाद हो .agar तू itna bakhwas यद्यपि व्यस्त hain
भाजी चटाई कर")</f>
        <v>@Random लड़का खाकी faukat समय tum jaise Kain पारित होता hain Jho apne fayde ke
liye aarmi ko aarmi ko bharbhad मार्ने की firak mein टिप्पणी hain.tum zaise नाजी
की aur mohd.ghagni की nagayag औलाद हो .agar तू itna bakhwas यद्यपि व्यस्त hain
भाजी चटाई कर</v>
      </c>
      <c r="C969" s="1" t="s">
        <v>8</v>
      </c>
      <c r="D969" s="1" t="s">
        <v>5</v>
      </c>
    </row>
    <row r="970" spans="1:4" ht="13.2" x14ac:dyDescent="0.25">
      <c r="A970" s="1" t="s">
        <v>976</v>
      </c>
      <c r="B970" t="str">
        <f ca="1">IFERROR(__xludf.DUMMYFUNCTION("GOOGLETRANSLATE(B970,""en"",""hi"")"),"लापता, aur Launde क्या hal चल?")</f>
        <v>लापता, aur Launde क्या hal चल?</v>
      </c>
      <c r="C970" s="1" t="s">
        <v>4</v>
      </c>
      <c r="D970" s="1" t="s">
        <v>5</v>
      </c>
    </row>
    <row r="971" spans="1:4" ht="13.2" x14ac:dyDescent="0.25">
      <c r="A971" s="1" t="s">
        <v>977</v>
      </c>
      <c r="B971" t="str">
        <f ca="1">IFERROR(__xludf.DUMMYFUNCTION("GOOGLETRANSLATE(B971,""en"",""hi"")"),"भाई ये अर्जुन रेड्डी फिल्म का रीमेक है")</f>
        <v>भाई ये अर्जुन रेड्डी फिल्म का रीमेक है</v>
      </c>
      <c r="C971" s="1" t="s">
        <v>4</v>
      </c>
      <c r="D971" s="1" t="s">
        <v>5</v>
      </c>
    </row>
    <row r="972" spans="1:4" ht="13.2" x14ac:dyDescent="0.25">
      <c r="A972" s="1" t="s">
        <v>978</v>
      </c>
      <c r="B972" t="str">
        <f ca="1">IFERROR(__xludf.DUMMYFUNCTION("GOOGLETRANSLATE(B972,""en"",""hi"")"),"ये madarchot ko Goli Marna chahiye। .Randi sali।")</f>
        <v>ये madarchot ko Goli Marna chahiye। .Randi sali।</v>
      </c>
      <c r="C972" s="1" t="s">
        <v>8</v>
      </c>
      <c r="D972" s="1" t="s">
        <v>15</v>
      </c>
    </row>
    <row r="973" spans="1:4" ht="13.2" x14ac:dyDescent="0.25">
      <c r="A973" s="1" t="s">
        <v>979</v>
      </c>
      <c r="B973" t="str">
        <f ca="1">IFERROR(__xludf.DUMMYFUNCTION("GOOGLETRANSLATE(B973,""en"",""hi"")"),"Chutiye BND kr ये सब")</f>
        <v>Chutiye BND kr ये सब</v>
      </c>
      <c r="C973" s="1" t="s">
        <v>8</v>
      </c>
      <c r="D973" s="1" t="s">
        <v>5</v>
      </c>
    </row>
    <row r="974" spans="1:4" ht="13.2" x14ac:dyDescent="0.25">
      <c r="A974" s="1" t="s">
        <v>980</v>
      </c>
      <c r="B974" t="str">
        <f ca="1">IFERROR(__xludf.DUMMYFUNCTION("GOOGLETRANSLATE(B974,""en"",""hi"")"),"भाई ... हमारे bhakari ke upr हमारे ek वीडियो bana dena .... हमारी ये बल्ले याद दिलाना
जो लोगो से टोपी Nehi milate बदन से badbu खाया esliye ... Pehle तो Unhi लोगो ke
सामने टोपी felake bhik mangti थी ... तो सच भाई ek बल्ले वह हमारे कोयल kawya
dekte तो ek Ja"&amp;"yse lekin kawya हमारे कोयल फार्क होता वह ......")</f>
        <v>भाई ... हमारे bhakari ke upr हमारे ek वीडियो bana dena .... हमारी ये बल्ले याद दिलाना
जो लोगो से टोपी Nehi milate बदन से badbu खाया esliye ... Pehle तो Unhi लोगो ke
सामने टोपी felake bhik mangti थी ... तो सच भाई ek बल्ले वह हमारे कोयल kawya
dekte तो ek Jayse lekin kawya हमारे कोयल फार्क होता वह ......</v>
      </c>
      <c r="C974" s="1" t="s">
        <v>19</v>
      </c>
      <c r="D974" s="1" t="s">
        <v>5</v>
      </c>
    </row>
    <row r="975" spans="1:4" ht="13.2" x14ac:dyDescent="0.25">
      <c r="A975" s="1" t="s">
        <v>981</v>
      </c>
      <c r="B975" t="str">
        <f ca="1">IFERROR(__xludf.DUMMYFUNCTION("GOOGLETRANSLATE(B975,""en"",""hi"")"),"Mazaa आ गया भाई Aapka समीक्षा पर देख ke")</f>
        <v>Mazaa आ गया भाई Aapka समीक्षा पर देख ke</v>
      </c>
      <c r="C975" s="1" t="s">
        <v>4</v>
      </c>
      <c r="D975" s="1" t="s">
        <v>5</v>
      </c>
    </row>
    <row r="976" spans="1:4" ht="13.2" x14ac:dyDescent="0.25">
      <c r="A976" s="1" t="s">
        <v>982</v>
      </c>
      <c r="B976" t="str">
        <f ca="1">IFERROR(__xludf.DUMMYFUNCTION("GOOGLETRANSLATE(B976,""en"",""hi"")"),"आपने पूरा बैक्ग्राउंड ही बदल दीया। कुछ नया करे")</f>
        <v>आपने पूरा बैक्ग्राउंड ही बदल दीया। कुछ नया करे</v>
      </c>
      <c r="C976" s="1" t="s">
        <v>4</v>
      </c>
      <c r="D976" s="1" t="s">
        <v>5</v>
      </c>
    </row>
    <row r="977" spans="1:4" ht="13.2" x14ac:dyDescent="0.25">
      <c r="A977" s="1" t="s">
        <v>983</v>
      </c>
      <c r="B977" t="str">
        <f ca="1">IFERROR(__xludf.DUMMYFUNCTION("GOOGLETRANSLATE(B977,""en"",""hi"")"),"нιнιнι केवल ѕнтee ғrιendнιp ĸregι 😀😀")</f>
        <v>нιнιнι केवल ѕнтee ғrιendнιp ĸregι 😀😀</v>
      </c>
      <c r="C977" s="1" t="s">
        <v>4</v>
      </c>
      <c r="D977" s="1" t="s">
        <v>5</v>
      </c>
    </row>
    <row r="978" spans="1:4" ht="13.2" x14ac:dyDescent="0.25">
      <c r="A978" s="1" t="s">
        <v>984</v>
      </c>
      <c r="B978" t="str">
        <f ca="1">IFERROR(__xludf.DUMMYFUNCTION("GOOGLETRANSLATE(B978,""en"",""hi"")"),"ऊ स्त्री दोस्ती करोगी अच्छा")</f>
        <v>ऊ स्त्री दोस्ती करोगी अच्छा</v>
      </c>
      <c r="C978" s="1" t="s">
        <v>4</v>
      </c>
      <c r="D978" s="1" t="s">
        <v>5</v>
      </c>
    </row>
    <row r="979" spans="1:4" ht="13.2" x14ac:dyDescent="0.25">
      <c r="A979" s="1" t="s">
        <v>985</v>
      </c>
      <c r="B979" t="str">
        <f ca="1">IFERROR(__xludf.DUMMYFUNCTION("GOOGLETRANSLATE(B979,""en"",""hi"")"),"रूपेश rothore भाई समीक्षा dusri वीडियो मेगावाट ज तु ... उदारवादी ज के लिए उत्तर")</f>
        <v>रूपेश rothore भाई समीक्षा dusri वीडियो मेगावाट ज तु ... उदारवादी ज के लिए उत्तर</v>
      </c>
      <c r="C979" s="1" t="s">
        <v>4</v>
      </c>
      <c r="D979" s="1" t="s">
        <v>5</v>
      </c>
    </row>
    <row r="980" spans="1:4" ht="13.2" x14ac:dyDescent="0.25">
      <c r="A980" s="1" t="s">
        <v>986</v>
      </c>
      <c r="B980" t="str">
        <f ca="1">IFERROR(__xludf.DUMMYFUNCTION("GOOGLETRANSLATE(B980,""en"",""hi"")"),"थ्योरी Chhodiye व्यावहारिक रूप से sochiye!")</f>
        <v>थ्योरी Chhodiye व्यावहारिक रूप से sochiye!</v>
      </c>
      <c r="C980" s="1" t="s">
        <v>4</v>
      </c>
      <c r="D980" s="1" t="s">
        <v>5</v>
      </c>
    </row>
    <row r="981" spans="1:4" ht="13.2" x14ac:dyDescent="0.25">
      <c r="A981" s="1" t="s">
        <v>987</v>
      </c>
      <c r="B981" t="str">
        <f ca="1">IFERROR(__xludf.DUMMYFUNCTION("GOOGLETRANSLATE(B981,""en"",""hi"")"),"EK संख्या बावा")</f>
        <v>EK संख्या बावा</v>
      </c>
      <c r="C981" s="1" t="s">
        <v>4</v>
      </c>
      <c r="D981" s="1" t="s">
        <v>5</v>
      </c>
    </row>
    <row r="982" spans="1:4" ht="13.2" x14ac:dyDescent="0.25">
      <c r="A982" s="1" t="s">
        <v>988</v>
      </c>
      <c r="B982" t="str">
        <f ca="1">IFERROR(__xludf.DUMMYFUNCTION("GOOGLETRANSLATE(B982,""en"",""hi"")"),"है laore फिल्म की को तोड़ने wajese hojaega mera")</f>
        <v>है laore फिल्म की को तोड़ने wajese hojaega mera</v>
      </c>
      <c r="C982" s="1" t="s">
        <v>19</v>
      </c>
      <c r="D982" s="1" t="s">
        <v>5</v>
      </c>
    </row>
    <row r="983" spans="1:4" ht="13.2" x14ac:dyDescent="0.25">
      <c r="A983" s="1" t="s">
        <v>989</v>
      </c>
      <c r="B983" t="str">
        <f ca="1">IFERROR(__xludf.DUMMYFUNCTION("GOOGLETRANSLATE(B983,""en"",""hi"")"),"प्रतीक Teku अब आधुनिक सिनेमा samjh मुझे Aara lagta .. pehle bhot buddhe बाटा
karta था तू, अच्छा, जारी रखें!")</f>
        <v>प्रतीक Teku अब आधुनिक सिनेमा samjh मुझे Aara lagta .. pehle bhot buddhe बाटा
karta था तू, अच्छा, जारी रखें!</v>
      </c>
      <c r="C983" s="1" t="s">
        <v>4</v>
      </c>
      <c r="D983" s="1" t="s">
        <v>5</v>
      </c>
    </row>
    <row r="984" spans="1:4" ht="13.2" x14ac:dyDescent="0.25">
      <c r="A984" s="1" t="s">
        <v>990</v>
      </c>
      <c r="B984" t="str">
        <f ca="1">IFERROR(__xludf.DUMMYFUNCTION("GOOGLETRANSLATE(B984,""en"",""hi"")"),"प्रतीक भाई क्या जवाब दिया hai
लिबरल की वाट अंतराल हो गई")</f>
        <v>प्रतीक भाई क्या जवाब दिया hai
लिबरल की वाट अंतराल हो गई</v>
      </c>
      <c r="C984" s="1" t="s">
        <v>19</v>
      </c>
      <c r="D984" s="1" t="s">
        <v>5</v>
      </c>
    </row>
    <row r="985" spans="1:4" ht="13.2" x14ac:dyDescent="0.25">
      <c r="A985" s="1" t="s">
        <v>991</v>
      </c>
      <c r="B985" t="str">
        <f ca="1">IFERROR(__xludf.DUMMYFUNCTION("GOOGLETRANSLATE(B985,""en"",""hi"")"),"जेबी मैं आपको पीटीए hai ki तु chennal aapki awaj dabane की kosish krta hai aap लॉग में
बहस चल रही है मुझे आटे kiu हो ...")</f>
        <v>जेबी मैं आपको पीटीए hai ki तु chennal aapki awaj dabane की kosish krta hai aap लॉग में
बहस चल रही है मुझे आटे kiu हो ...</v>
      </c>
      <c r="C985" s="1" t="s">
        <v>19</v>
      </c>
      <c r="D985" s="1" t="s">
        <v>5</v>
      </c>
    </row>
    <row r="986" spans="1:4" ht="13.2" x14ac:dyDescent="0.25">
      <c r="A986" s="1" t="s">
        <v>992</v>
      </c>
      <c r="B986" t="str">
        <f ca="1">IFERROR(__xludf.DUMMYFUNCTION("GOOGLETRANSLATE(B986,""en"",""hi"")"),"रमन सिंह ..... प्रहार तेरे पे aayegii na तभी तू samjhega ........... न्यायाधीश,
पुलिस, वकीलों सब मील रंग हैं धंधे में जो ससुराल walo ko uksate है
हैं aur faayda पर देख वो सूरज भी lete hain")</f>
        <v>रमन सिंह ..... प्रहार तेरे पे aayegii na तभी तू samjhega ........... न्यायाधीश,
पुलिस, वकीलों सब मील रंग हैं धंधे में जो ससुराल walo ko uksate है
हैं aur faayda पर देख वो सूरज भी lete hain</v>
      </c>
      <c r="C986" s="1" t="s">
        <v>19</v>
      </c>
      <c r="D986" s="1" t="s">
        <v>5</v>
      </c>
    </row>
    <row r="987" spans="1:4" ht="13.2" x14ac:dyDescent="0.25">
      <c r="A987" s="1" t="s">
        <v>993</v>
      </c>
      <c r="B987" t="str">
        <f ca="1">IFERROR(__xludf.DUMMYFUNCTION("GOOGLETRANSLATE(B987,""en"",""hi"")"),"Bohut bohut Acha lega")</f>
        <v>Bohut bohut Acha lega</v>
      </c>
      <c r="C987" s="1" t="s">
        <v>4</v>
      </c>
      <c r="D987" s="1" t="s">
        <v>5</v>
      </c>
    </row>
    <row r="988" spans="1:4" ht="13.2" x14ac:dyDescent="0.25">
      <c r="A988" s="1" t="s">
        <v>994</v>
      </c>
      <c r="B988" t="str">
        <f ca="1">IFERROR(__xludf.DUMMYFUNCTION("GOOGLETRANSLATE(B988,""en"",""hi"")"),"&lt;Https://youtu.be/0Gy3yBPwevM&gt;
भाई कैंसर का कुछ तो करो है
Chutiye लॉग")</f>
        <v>&lt;Https://youtu.be/0Gy3yBPwevM&gt;
भाई कैंसर का कुछ तो करो है
Chutiye लॉग</v>
      </c>
      <c r="C988" s="1" t="s">
        <v>8</v>
      </c>
      <c r="D988" s="1" t="s">
        <v>5</v>
      </c>
    </row>
    <row r="989" spans="1:4" ht="13.2" x14ac:dyDescent="0.25">
      <c r="A989" s="1" t="s">
        <v>995</v>
      </c>
      <c r="B989" t="str">
        <f ca="1">IFERROR(__xludf.DUMMYFUNCTION("GOOGLETRANSLATE(B989,""en"",""hi"")"),"एंकर भाई, आप कुछ और अभ्यास की जरूरत है।")</f>
        <v>एंकर भाई, आप कुछ और अभ्यास की जरूरत है।</v>
      </c>
      <c r="C989" s="1" t="s">
        <v>19</v>
      </c>
      <c r="D989" s="1" t="s">
        <v>5</v>
      </c>
    </row>
    <row r="990" spans="1:4" ht="13.2" x14ac:dyDescent="0.25">
      <c r="A990" s="1" t="s">
        <v>996</v>
      </c>
      <c r="B990" t="str">
        <f ca="1">IFERROR(__xludf.DUMMYFUNCTION("GOOGLETRANSLATE(B990,""en"",""hi"")"),"भाई तेरी विंग पीटीए चल RHI hai करने के लिए भी")</f>
        <v>भाई तेरी विंग पीटीए चल RHI hai करने के लिए भी</v>
      </c>
      <c r="C990" s="1" t="s">
        <v>4</v>
      </c>
      <c r="D990" s="1" t="s">
        <v>5</v>
      </c>
    </row>
    <row r="991" spans="1:4" ht="13.2" x14ac:dyDescent="0.25">
      <c r="A991" s="1" t="s">
        <v>997</v>
      </c>
      <c r="B991" t="str">
        <f ca="1">IFERROR(__xludf.DUMMYFUNCTION("GOOGLETRANSLATE(B991,""en"",""hi"")"),"Bahot bahot Acchi Muvi hai bhai शहीद की अभिनय JABRA")</f>
        <v>Bahot bahot Acchi Muvi hai bhai शहीद की अभिनय JABRA</v>
      </c>
      <c r="C991" s="1" t="s">
        <v>4</v>
      </c>
      <c r="D991" s="1" t="s">
        <v>5</v>
      </c>
    </row>
    <row r="992" spans="1:4" ht="13.2" x14ac:dyDescent="0.25">
      <c r="A992" s="1" t="s">
        <v>998</v>
      </c>
      <c r="B992" t="str">
        <f ca="1">IFERROR(__xludf.DUMMYFUNCTION("GOOGLETRANSLATE(B992,""en"",""hi"")"),"Hhhhhhhh sary हिंदू chutye namard कली marwaty hai। 🤣🤣🤣🤣🤣🤣
मैं और Chaly हाँ हाय पाकिस्तान एसवाई जंग larny।
Hhhhhh भाड़ में जाओ हिंदू namard😂😂😂😂😂😂🐖🇮🇳🖕😆😆😆😆😆😁😁😁😁")</f>
        <v>Hhhhhhhh sary हिंदू chutye namard कली marwaty hai। 🤣🤣🤣🤣🤣🤣
मैं और Chaly हाँ हाय पाकिस्तान एसवाई जंग larny।
Hhhhhh भाड़ में जाओ हिंदू namard😂😂😂😂😂😂🐖🇮🇳🖕😆😆😆😆😆😁😁😁😁</v>
      </c>
      <c r="C992" s="1" t="s">
        <v>8</v>
      </c>
      <c r="D992" s="1" t="s">
        <v>15</v>
      </c>
    </row>
    <row r="993" spans="1:4" ht="13.2" x14ac:dyDescent="0.25">
      <c r="A993" s="1" t="s">
        <v>999</v>
      </c>
      <c r="B993" t="str">
        <f ca="1">IFERROR(__xludf.DUMMYFUNCTION("GOOGLETRANSLATE(B993,""en"",""hi"")"),"अनुच्छेद 15 mai भी प्यार दाल व्यास lodu ne")</f>
        <v>अनुच्छेद 15 mai भी प्यार दाल व्यास lodu ne</v>
      </c>
      <c r="C993" s="1" t="s">
        <v>19</v>
      </c>
      <c r="D993" s="1" t="s">
        <v>15</v>
      </c>
    </row>
    <row r="994" spans="1:4" ht="13.2" x14ac:dyDescent="0.25">
      <c r="A994" s="1" t="s">
        <v>1000</v>
      </c>
      <c r="B994" t="str">
        <f ca="1">IFERROR(__xludf.DUMMYFUNCTION("GOOGLETRANSLATE(B994,""en"",""hi"")"),"bhen KY लोरी randians")</f>
        <v>bhen KY लोरी randians</v>
      </c>
      <c r="C994" s="1" t="s">
        <v>8</v>
      </c>
      <c r="D994" s="1" t="s">
        <v>15</v>
      </c>
    </row>
    <row r="995" spans="1:4" ht="13.2" x14ac:dyDescent="0.25">
      <c r="A995" s="1" t="s">
        <v>1001</v>
      </c>
      <c r="B995" t="str">
        <f ca="1">IFERROR(__xludf.DUMMYFUNCTION("GOOGLETRANSLATE(B995,""en"",""hi"")"),"hai नारीवादी vedio पे नापसंद karne घाटी लॉग भी है")</f>
        <v>hai नारीवादी vedio पे नापसंद karne घाटी लॉग भी है</v>
      </c>
      <c r="C995" s="1" t="s">
        <v>19</v>
      </c>
      <c r="D995" s="1" t="s">
        <v>5</v>
      </c>
    </row>
    <row r="996" spans="1:4" ht="13.2" x14ac:dyDescent="0.25">
      <c r="A996" s="1" t="s">
        <v>1002</v>
      </c>
      <c r="B996" t="str">
        <f ca="1">IFERROR(__xludf.DUMMYFUNCTION("GOOGLETRANSLATE(B996,""en"",""hi"")"),"प्रतीक barode ne फिल्म समीक्षा Karty bakt हाय खराब कर व्यास 😠")</f>
        <v>प्रतीक barode ne फिल्म समीक्षा Karty bakt हाय खराब कर व्यास 😠</v>
      </c>
      <c r="C996" s="1" t="s">
        <v>19</v>
      </c>
      <c r="D996" s="1" t="s">
        <v>5</v>
      </c>
    </row>
    <row r="997" spans="1:4" ht="13.2" x14ac:dyDescent="0.25">
      <c r="A997" s="1" t="s">
        <v>1003</v>
      </c>
      <c r="B997" t="str">
        <f ca="1">IFERROR(__xludf.DUMMYFUNCTION("GOOGLETRANSLATE(B997,""en"",""hi"")"),"कितना hott .top लड़का ज kas मेरा b.f Hita हम")</f>
        <v>कितना hott .top लड़का ज kas मेरा b.f Hita हम</v>
      </c>
      <c r="C997" s="1" t="s">
        <v>4</v>
      </c>
      <c r="D997" s="1" t="s">
        <v>5</v>
      </c>
    </row>
    <row r="998" spans="1:4" ht="13.2" x14ac:dyDescent="0.25">
      <c r="A998" s="1" t="s">
        <v>1004</v>
      </c>
      <c r="B998" t="str">
        <f ca="1">IFERROR(__xludf.DUMMYFUNCTION("GOOGLETRANSLATE(B998,""en"",""hi"")"),"अरुंधति राय का बॉयफ्रेंड का नाम रंगा बिल्ला है")</f>
        <v>अरुंधति राय का बॉयफ्रेंड का नाम रंगा बिल्ला है</v>
      </c>
      <c r="C998" s="1" t="s">
        <v>19</v>
      </c>
      <c r="D998" s="1" t="s">
        <v>5</v>
      </c>
    </row>
    <row r="999" spans="1:4" ht="13.2" x14ac:dyDescent="0.25">
      <c r="A999" s="1" t="s">
        <v>1005</v>
      </c>
      <c r="B999" t="str">
        <f ca="1">IFERROR(__xludf.DUMMYFUNCTION("GOOGLETRANSLATE(B999,""en"",""hi"")"),"श्री बाकरी ... धीमी गति से बोल ....")</f>
        <v>श्री बाकरी ... धीमी गति से बोल ....</v>
      </c>
      <c r="C999" s="1" t="s">
        <v>4</v>
      </c>
      <c r="D999" s="1" t="s">
        <v>5</v>
      </c>
    </row>
    <row r="1000" spans="1:4" ht="13.2" x14ac:dyDescent="0.25">
      <c r="A1000" s="1" t="s">
        <v>1006</v>
      </c>
      <c r="B1000" t="str">
        <f ca="1">IFERROR(__xludf.DUMMYFUNCTION("GOOGLETRANSLATE(B1000,""en"",""hi"")"),"Maine देखा हाय nahi😁😂")</f>
        <v>Maine देखा हाय nahi😁😂</v>
      </c>
      <c r="C1000" s="1" t="s">
        <v>4</v>
      </c>
      <c r="D1000" s="1" t="s">
        <v>5</v>
      </c>
    </row>
    <row r="1001" spans="1:4" ht="13.2" x14ac:dyDescent="0.25">
      <c r="A1001" s="1" t="s">
        <v>1007</v>
      </c>
      <c r="B1001" t="str">
        <f ca="1">IFERROR(__xludf.DUMMYFUNCTION("GOOGLETRANSLATE(B1001,""en"",""hi"")"),"@Pankaj कुमार स्वेन हिंदू, जनसंपर्क Alag सोच लेकर। Jisme माई jyada बाकि kam लॉग इन करें।
सोच तार्किक hai naki पौराणिक।")</f>
        <v>@Pankaj कुमार स्वेन हिंदू, जनसंपर्क Alag सोच लेकर। Jisme माई jyada बाकि kam लॉग इन करें।
सोच तार्किक hai naki पौराणिक।</v>
      </c>
      <c r="C1001" s="1" t="s">
        <v>19</v>
      </c>
      <c r="D1001" s="1" t="s">
        <v>5</v>
      </c>
    </row>
    <row r="1002" spans="1:4" ht="13.2" x14ac:dyDescent="0.25">
      <c r="A1002" s="1" t="s">
        <v>1008</v>
      </c>
      <c r="B1002" t="str">
        <f ca="1">IFERROR(__xludf.DUMMYFUNCTION("GOOGLETRANSLATE(B1002,""en"",""hi"")"),"भाई मेन के लिए 2 सिगरेट वी देखा hai pite रंग")</f>
        <v>भाई मेन के लिए 2 सिगरेट वी देखा hai pite रंग</v>
      </c>
      <c r="C1002" s="1" t="s">
        <v>4</v>
      </c>
      <c r="D1002" s="1" t="s">
        <v>5</v>
      </c>
    </row>
    <row r="1003" spans="1:4" ht="13.2" x14ac:dyDescent="0.25">
      <c r="A1003" s="1" t="s">
        <v>1009</v>
      </c>
      <c r="B1003" t="str">
        <f ca="1">IFERROR(__xludf.DUMMYFUNCTION("GOOGLETRANSLATE(B1003,""en"",""hi"")"),"भाई wo hai Kon आलोचकों महन")</f>
        <v>भाई wo hai Kon आलोचकों महन</v>
      </c>
      <c r="C1003" s="1" t="s">
        <v>4</v>
      </c>
      <c r="D1003" s="1" t="s">
        <v>5</v>
      </c>
    </row>
    <row r="1004" spans="1:4" ht="13.2" x14ac:dyDescent="0.25">
      <c r="A1004" s="1" t="s">
        <v>1010</v>
      </c>
      <c r="B1004" t="str">
        <f ca="1">IFERROR(__xludf.DUMMYFUNCTION("GOOGLETRANSLATE(B1004,""en"",""hi"")"),"Okkkkk प्रतीक ... मैं सामान्य क्रोध wo गया यह ... अगर ledka thappar मारे
प्रबंधन मुद्दा AUR Agar ledki thappar घोड़ी में असामान्य नारीवाद की wo
hippocrissy !!!!!! 😁
मान gye प्रतीक आप की hippocrissy स्तर को भी .... 😉")</f>
        <v>Okkkkk प्रतीक ... मैं सामान्य क्रोध wo गया यह ... अगर ledka thappar मारे
प्रबंधन मुद्दा AUR Agar ledki thappar घोड़ी में असामान्य नारीवाद की wo
hippocrissy !!!!!! 😁
मान gye प्रतीक आप की hippocrissy स्तर को भी .... 😉</v>
      </c>
      <c r="C1004" s="1" t="s">
        <v>19</v>
      </c>
      <c r="D1004" s="1" t="s">
        <v>5</v>
      </c>
    </row>
    <row r="1005" spans="1:4" ht="13.2" x14ac:dyDescent="0.25">
      <c r="A1005" s="1" t="s">
        <v>1011</v>
      </c>
      <c r="B1005" t="str">
        <f ca="1">IFERROR(__xludf.DUMMYFUNCTION("GOOGLETRANSLATE(B1005,""en"",""hi"")"),"Accha किया साला .... chutiyo ko kharcha kr डाला")</f>
        <v>Accha किया साला .... chutiyo ko kharcha kr डाला</v>
      </c>
      <c r="C1005" s="1" t="s">
        <v>19</v>
      </c>
      <c r="D1005" s="1" t="s">
        <v>5</v>
      </c>
    </row>
    <row r="1006" spans="1:4" ht="13.2" x14ac:dyDescent="0.25">
      <c r="A1006" s="1" t="s">
        <v>1012</v>
      </c>
      <c r="B1006" t="str">
        <f ca="1">IFERROR(__xludf.DUMMYFUNCTION("GOOGLETRANSLATE(B1006,""en"",""hi"")"),"Chutiya भक्त 😒")</f>
        <v>Chutiya भक्त 😒</v>
      </c>
      <c r="C1006" s="1" t="s">
        <v>19</v>
      </c>
      <c r="D1006" s="1" t="s">
        <v>5</v>
      </c>
    </row>
    <row r="1007" spans="1:4" ht="13.2" x14ac:dyDescent="0.25">
      <c r="A1007" s="1" t="s">
        <v>1013</v>
      </c>
      <c r="B1007" t="str">
        <f ca="1">IFERROR(__xludf.DUMMYFUNCTION("GOOGLETRANSLATE(B1007,""en"",""hi"")"),"भाई कबीर गाते Dekhi aur वीडियो bana Daali")</f>
        <v>भाई कबीर गाते Dekhi aur वीडियो bana Daali</v>
      </c>
      <c r="C1007" s="1" t="s">
        <v>4</v>
      </c>
      <c r="D1007" s="1" t="s">
        <v>5</v>
      </c>
    </row>
    <row r="1008" spans="1:4" ht="13.2" x14ac:dyDescent="0.25">
      <c r="A1008" s="1" t="s">
        <v>1014</v>
      </c>
      <c r="B1008" t="str">
        <f ca="1">IFERROR(__xludf.DUMMYFUNCTION("GOOGLETRANSLATE(B1008,""en"",""hi"")"),"Oooo स्त्री ... 😀😀😀😀😀😀😀
दोस्ती करोगी ... 😀😀😀😀😀")</f>
        <v>Oooo स्त्री ... 😀😀😀😀😀😀😀
दोस्ती करोगी ... 😀😀😀😀😀</v>
      </c>
      <c r="C1008" s="1" t="s">
        <v>4</v>
      </c>
      <c r="D1008" s="1" t="s">
        <v>5</v>
      </c>
    </row>
    <row r="1009" spans="1:4" ht="13.2" x14ac:dyDescent="0.25">
      <c r="A1009" s="1" t="s">
        <v>1015</v>
      </c>
      <c r="B1009" t="str">
        <f ca="1">IFERROR(__xludf.DUMMYFUNCTION("GOOGLETRANSLATE(B1009,""en"",""hi"")"),"शौरभ आप अच्छा टिकाकर हैं, आप एक दिन अच्छे राजनेता साबित होंगे यह मेरी
भविष्यवाणी हैं।")</f>
        <v>शौरभ आप अच्छा टिकाकर हैं, आप एक दिन अच्छे राजनेता साबित होंगे यह मेरी
भविष्यवाणी हैं।</v>
      </c>
      <c r="C1009" s="1" t="s">
        <v>4</v>
      </c>
      <c r="D1009" s="1" t="s">
        <v>5</v>
      </c>
    </row>
    <row r="1010" spans="1:4" ht="13.2" x14ac:dyDescent="0.25">
      <c r="A1010" s="1" t="s">
        <v>1016</v>
      </c>
      <c r="B1010" t="str">
        <f ca="1">IFERROR(__xludf.DUMMYFUNCTION("GOOGLETRANSLATE(B1010,""en"",""hi"")"),"आज टी की Dekhi gayi sbse सबसे अच्छा courtdrama फिल्म, 10 मेरे से 10")</f>
        <v>आज टी की Dekhi gayi sbse सबसे अच्छा courtdrama फिल्म, 10 मेरे से 10</v>
      </c>
      <c r="C1010" s="1" t="s">
        <v>4</v>
      </c>
      <c r="D1010" s="1" t="s">
        <v>5</v>
      </c>
    </row>
    <row r="1011" spans="1:4" ht="13.2" x14ac:dyDescent="0.25">
      <c r="A1011" s="1" t="s">
        <v>1017</v>
      </c>
      <c r="B1011" t="str">
        <f ca="1">IFERROR(__xludf.DUMMYFUNCTION("GOOGLETRANSLATE(B1011,""en"",""hi"")"),"तु btao टी-शर्ट्स Khaan से mngaate हो करने के लिए bhaijaan aap")</f>
        <v>तु btao टी-शर्ट्स Khaan से mngaate हो करने के लिए bhaijaan aap</v>
      </c>
      <c r="C1011" s="1" t="s">
        <v>4</v>
      </c>
      <c r="D1011" s="1" t="s">
        <v>5</v>
      </c>
    </row>
    <row r="1012" spans="1:4" ht="13.2" x14ac:dyDescent="0.25">
      <c r="A1012" s="1" t="s">
        <v>1018</v>
      </c>
      <c r="B1012" t="str">
        <f ca="1">IFERROR(__xludf.DUMMYFUNCTION("GOOGLETRANSLATE(B1012,""en"",""hi"")"),"अच्छा होता जब मूवी आइ तब आप वीडियो अपलोड करते ... 👍👌")</f>
        <v>अच्छा होता जब मूवी आइ तब आप वीडियो अपलोड करते ... 👍👌</v>
      </c>
      <c r="C1012" s="1" t="s">
        <v>4</v>
      </c>
      <c r="D1012" s="1" t="s">
        <v>5</v>
      </c>
    </row>
    <row r="1013" spans="1:4" ht="13.2" x14ac:dyDescent="0.25">
      <c r="A1013" s="1" t="s">
        <v>1019</v>
      </c>
      <c r="B1013" t="str">
        <f ca="1">IFERROR(__xludf.DUMMYFUNCTION("GOOGLETRANSLATE(B1013,""en"",""hi"")"),"मेरी burkha फिल्म के तहत बात तो साही hai bhai लिपस्टिक ko कोई भी कुछ नही
बोला")</f>
        <v>मेरी burkha फिल्म के तहत बात तो साही hai bhai लिपस्टिक ko कोई भी कुछ नही
बोला</v>
      </c>
      <c r="C1013" s="1" t="s">
        <v>4</v>
      </c>
      <c r="D1013" s="1" t="s">
        <v>5</v>
      </c>
    </row>
    <row r="1014" spans="1:4" ht="13.2" x14ac:dyDescent="0.25">
      <c r="A1014" s="1" t="s">
        <v>1020</v>
      </c>
      <c r="B1014" t="str">
        <f ca="1">IFERROR(__xludf.DUMMYFUNCTION("GOOGLETRANSLATE(B1014,""en"",""hi"")"),"2 दिन मुझे 4 वीडियो। 👌👌")</f>
        <v>2 दिन मुझे 4 वीडियो। 👌👌</v>
      </c>
      <c r="C1014" s="1" t="s">
        <v>4</v>
      </c>
      <c r="D1014" s="1" t="s">
        <v>5</v>
      </c>
    </row>
    <row r="1015" spans="1:4" ht="13.2" x14ac:dyDescent="0.25">
      <c r="A1015" s="1" t="s">
        <v>1021</v>
      </c>
      <c r="B1015" t="str">
        <f ca="1">IFERROR(__xludf.DUMMYFUNCTION("GOOGLETRANSLATE(B1015,""en"",""hi"")"),"bsdk k 4-4 विज्ञापन दाल RHA deta ज betichod")</f>
        <v>bsdk k 4-4 विज्ञापन दाल RHA deta ज betichod</v>
      </c>
      <c r="C1015" s="1" t="s">
        <v>8</v>
      </c>
      <c r="D1015" s="1" t="s">
        <v>15</v>
      </c>
    </row>
    <row r="1016" spans="1:4" ht="13.2" x14ac:dyDescent="0.25">
      <c r="A1016" s="1" t="s">
        <v>1022</v>
      </c>
      <c r="B1016" t="str">
        <f ca="1">IFERROR(__xludf.DUMMYFUNCTION("GOOGLETRANSLATE(B1016,""en"",""hi"")"),"राजदीप ko कू देर हो भाई ijjat Kro Apne चैनल की करने के लिए कुश")</f>
        <v>राजदीप ko कू देर हो भाई ijjat Kro Apne चैनल की करने के लिए कुश</v>
      </c>
      <c r="C1016" s="1" t="s">
        <v>19</v>
      </c>
      <c r="D1016" s="1" t="s">
        <v>5</v>
      </c>
    </row>
    <row r="1017" spans="1:4" ht="13.2" x14ac:dyDescent="0.25">
      <c r="A1017" s="1" t="s">
        <v>1023</v>
      </c>
      <c r="B1017" t="str">
        <f ca="1">IFERROR(__xludf.DUMMYFUNCTION("GOOGLETRANSLATE(B1017,""en"",""hi"")"),"Chandigdh mein ek nashedi लड़की ne khud galat कार chla कर लड़के को Peeta ..
क्या YHI hai महिला sakhtikarn .. Pls चंडीगढ़ घाव का निशान मामले पे वीडियो bnao")</f>
        <v>Chandigdh mein ek nashedi लड़की ne khud galat कार chla कर लड़के को Peeta ..
क्या YHI hai महिला sakhtikarn .. Pls चंडीगढ़ घाव का निशान मामले पे वीडियो bnao</v>
      </c>
      <c r="C1017" s="1" t="s">
        <v>4</v>
      </c>
      <c r="D1017" s="1" t="s">
        <v>5</v>
      </c>
    </row>
    <row r="1018" spans="1:4" ht="13.2" x14ac:dyDescent="0.25">
      <c r="A1018" s="1" t="s">
        <v>1024</v>
      </c>
      <c r="B1018" t="str">
        <f ca="1">IFERROR(__xludf.DUMMYFUNCTION("GOOGLETRANSLATE(B1018,""en"",""hi"")"),"जय सियाराम 🙏🙏")</f>
        <v>जय सियाराम 🙏🙏</v>
      </c>
      <c r="C1018" s="1" t="s">
        <v>4</v>
      </c>
      <c r="D1018" s="1" t="s">
        <v>5</v>
      </c>
    </row>
    <row r="1019" spans="1:4" ht="13.2" x14ac:dyDescent="0.25">
      <c r="A1019" s="1" t="s">
        <v>1025</v>
      </c>
      <c r="B1019" t="str">
        <f ca="1">IFERROR(__xludf.DUMMYFUNCTION("GOOGLETRANSLATE(B1019,""en"",""hi"")"),"Ldkiya बस chudne कश्मीर किये BNI ज ये लो जान 😅🖕")</f>
        <v>Ldkiya बस chudne कश्मीर किये BNI ज ये लो जान 😅🖕</v>
      </c>
      <c r="C1019" s="1" t="s">
        <v>8</v>
      </c>
      <c r="D1019" s="1" t="s">
        <v>15</v>
      </c>
    </row>
    <row r="1020" spans="1:4" ht="13.2" x14ac:dyDescent="0.25">
      <c r="A1020" s="1" t="s">
        <v>1026</v>
      </c>
      <c r="B1020" t="str">
        <f ca="1">IFERROR(__xludf.DUMMYFUNCTION("GOOGLETRANSLATE(B1020,""en"",""hi"")"),"नेहा गुप्ता @ 22.00 ...
लड़की की लागत पे Kyoon hai ...
Ladke की लागत पे Kyoon नही hai ...
देश mein अगर मैं आपको dabana hai aap ko लड़की हाय dabayenge है ...
Usiki सारी cheezein dabayenge ...
Aap लड़के कश्मीर कभी नही dabayenge ....")</f>
        <v>नेहा गुप्ता @ 22.00 ...
लड़की की लागत पे Kyoon hai ...
Ladke की लागत पे Kyoon नही hai ...
देश mein अगर मैं आपको dabana hai aap ko लड़की हाय dabayenge है ...
Usiki सारी cheezein dabayenge ...
Aap लड़के कश्मीर कभी नही dabayenge ....</v>
      </c>
      <c r="C1020" s="1" t="s">
        <v>19</v>
      </c>
      <c r="D1020" s="1" t="s">
        <v>5</v>
      </c>
    </row>
    <row r="1021" spans="1:4" ht="13.2" x14ac:dyDescent="0.25">
      <c r="A1021" s="1" t="s">
        <v>1027</v>
      </c>
      <c r="B1021" t="str">
        <f ca="1">IFERROR(__xludf.DUMMYFUNCTION("GOOGLETRANSLATE(B1021,""en"",""hi"")"),"महा madarchod hai बॉलीवुड")</f>
        <v>महा madarchod hai बॉलीवुड</v>
      </c>
      <c r="C1021" s="1" t="s">
        <v>8</v>
      </c>
      <c r="D1021" s="1" t="s">
        <v>15</v>
      </c>
    </row>
    <row r="1022" spans="1:4" ht="13.2" x14ac:dyDescent="0.25">
      <c r="A1022" s="1" t="s">
        <v>1028</v>
      </c>
      <c r="B1022" t="str">
        <f ca="1">IFERROR(__xludf.DUMMYFUNCTION("GOOGLETRANSLATE(B1022,""en"",""hi"")"),"लुंड मेरा समझदार ... नैतिक ज VDO ka - फिल्में गंभीरता से लेना नहीं है ... बस
मनोरंजन के उद्देश्य के लिए घड़ी .... हॉलीवुड वी बहुमत स्तर पी chutiyapa
हाय dikhata ज")</f>
        <v>लुंड मेरा समझदार ... नैतिक ज VDO ka - फिल्में गंभीरता से लेना नहीं है ... बस
मनोरंजन के उद्देश्य के लिए घड़ी .... हॉलीवुड वी बहुमत स्तर पी chutiyapa
हाय dikhata ज</v>
      </c>
      <c r="C1022" s="1" t="s">
        <v>8</v>
      </c>
      <c r="D1022" s="1" t="s">
        <v>15</v>
      </c>
    </row>
    <row r="1023" spans="1:4" ht="13.2" x14ac:dyDescent="0.25">
      <c r="A1023" s="1" t="s">
        <v>1029</v>
      </c>
      <c r="B1023" t="str">
        <f ca="1">IFERROR(__xludf.DUMMYFUNCTION("GOOGLETRANSLATE(B1023,""en"",""hi"")"),"समय wo गया प्रहार भाषण करना pareshan होती थी अब समय बादल गया")</f>
        <v>समय wo गया प्रहार भाषण करना pareshan होती थी अब समय बादल गया</v>
      </c>
      <c r="C1023" s="1" t="s">
        <v>4</v>
      </c>
      <c r="D1023" s="1" t="s">
        <v>5</v>
      </c>
    </row>
    <row r="1024" spans="1:4" ht="13.2" x14ac:dyDescent="0.25">
      <c r="A1024" s="1" t="s">
        <v>1030</v>
      </c>
      <c r="B1024" t="str">
        <f ca="1">IFERROR(__xludf.DUMMYFUNCTION("GOOGLETRANSLATE(B1024,""en"",""hi"")"),"सी hiiiii पिछले मीटर chinchilla🤣🤣")</f>
        <v>सी hiiiii पिछले मीटर chinchilla🤣🤣</v>
      </c>
      <c r="C1024" s="1" t="s">
        <v>4</v>
      </c>
      <c r="D1024" s="1" t="s">
        <v>5</v>
      </c>
    </row>
    <row r="1025" spans="1:4" ht="13.2" x14ac:dyDescent="0.25">
      <c r="A1025" s="1" t="s">
        <v>1031</v>
      </c>
      <c r="B1025" t="str">
        <f ca="1">IFERROR(__xludf.DUMMYFUNCTION("GOOGLETRANSLATE(B1025,""en"",""hi"")"),"प्रतीक भाई ... Plz अजय देवगन साहब ki भगत सिंह का भी समीक्षा की पौराणिक कथा
kijiye ......")</f>
        <v>प्रतीक भाई ... Plz अजय देवगन साहब ki भगत सिंह का भी समीक्षा की पौराणिक कथा
kijiye ......</v>
      </c>
      <c r="C1025" s="1" t="s">
        <v>4</v>
      </c>
      <c r="D1025" s="1" t="s">
        <v>5</v>
      </c>
    </row>
    <row r="1026" spans="1:4" ht="13.2" x14ac:dyDescent="0.25">
      <c r="A1026" s="1" t="s">
        <v>1032</v>
      </c>
      <c r="B1026" t="str">
        <f ca="1">IFERROR(__xludf.DUMMYFUNCTION("GOOGLETRANSLATE(B1026,""en"",""hi"")"),"हा lallantop वाला hai librl")</f>
        <v>हा lallantop वाला hai librl</v>
      </c>
      <c r="C1026" s="1" t="s">
        <v>4</v>
      </c>
      <c r="D1026" s="1" t="s">
        <v>5</v>
      </c>
    </row>
    <row r="1027" spans="1:4" ht="13.2" x14ac:dyDescent="0.25">
      <c r="A1027" s="1" t="s">
        <v>1033</v>
      </c>
      <c r="B1027" t="str">
        <f ca="1">IFERROR(__xludf.DUMMYFUNCTION("GOOGLETRANSLATE(B1027,""en"",""hi"")"),"Jaldi")</f>
        <v>Jaldi</v>
      </c>
      <c r="C1027" s="1" t="s">
        <v>4</v>
      </c>
      <c r="D1027" s="1" t="s">
        <v>5</v>
      </c>
    </row>
    <row r="1028" spans="1:4" ht="13.2" x14ac:dyDescent="0.25">
      <c r="A1028" s="1" t="s">
        <v>1034</v>
      </c>
      <c r="B1028" t="str">
        <f ca="1">IFERROR(__xludf.DUMMYFUNCTION("GOOGLETRANSLATE(B1028,""en"",""hi"")"),"आज भाई प्रपत्र mein hai ..3 एक दिन में वीडियो ..")</f>
        <v>आज भाई प्रपत्र mein hai ..3 एक दिन में वीडियो ..</v>
      </c>
      <c r="C1028" s="1" t="s">
        <v>4</v>
      </c>
      <c r="D1028" s="1" t="s">
        <v>5</v>
      </c>
    </row>
    <row r="1029" spans="1:4" ht="13.2" x14ac:dyDescent="0.25">
      <c r="A1029" s="1" t="s">
        <v>1035</v>
      </c>
      <c r="B1029" t="str">
        <f ca="1">IFERROR(__xludf.DUMMYFUNCTION("GOOGLETRANSLATE(B1029,""en"",""hi"")"),"@KHAN शाहब Kaha बोला jhaatu ..... uski फिल्में jhaatu होती hai तु बोला नफरत")</f>
        <v>@KHAN शाहब Kaha बोला jhaatu ..... uski फिल्में jhaatu होती hai तु बोला नफरत</v>
      </c>
      <c r="C1029" s="1" t="s">
        <v>8</v>
      </c>
      <c r="D1029" s="1" t="s">
        <v>5</v>
      </c>
    </row>
    <row r="1030" spans="1:4" ht="13.2" x14ac:dyDescent="0.25">
      <c r="A1030" s="1" t="s">
        <v>1036</v>
      </c>
      <c r="B1030" t="str">
        <f ca="1">IFERROR(__xludf.DUMMYFUNCTION("GOOGLETRANSLATE(B1030,""en"",""hi"")"),"Bhkk तेरी मा की chut")</f>
        <v>Bhkk तेरी मा की chut</v>
      </c>
      <c r="C1030" s="1" t="s">
        <v>8</v>
      </c>
      <c r="D1030" s="1" t="s">
        <v>15</v>
      </c>
    </row>
    <row r="1031" spans="1:4" ht="13.2" x14ac:dyDescent="0.25">
      <c r="A1031" s="1" t="s">
        <v>1037</v>
      </c>
      <c r="B1031" t="str">
        <f ca="1">IFERROR(__xludf.DUMMYFUNCTION("GOOGLETRANSLATE(B1031,""en"",""hi"")"),"khatam kardega matlab?")</f>
        <v>khatam kardega matlab?</v>
      </c>
      <c r="C1031" s="1" t="s">
        <v>4</v>
      </c>
      <c r="D1031" s="1" t="s">
        <v>5</v>
      </c>
    </row>
    <row r="1032" spans="1:4" ht="13.2" x14ac:dyDescent="0.25">
      <c r="A1032" s="1" t="s">
        <v>1038</v>
      </c>
      <c r="B1032" t="str">
        <f ca="1">IFERROR(__xludf.DUMMYFUNCTION("GOOGLETRANSLATE(B1032,""en"",""hi"")"),"इक संख्या भाई .... 🤟🤟 महान एक")</f>
        <v>इक संख्या भाई .... 🤟🤟 महान एक</v>
      </c>
      <c r="C1032" s="1" t="s">
        <v>4</v>
      </c>
      <c r="D1032" s="1" t="s">
        <v>5</v>
      </c>
    </row>
    <row r="1033" spans="1:4" ht="13.2" x14ac:dyDescent="0.25">
      <c r="A1033" s="1" t="s">
        <v>1039</v>
      </c>
      <c r="B1033" t="str">
        <f ca="1">IFERROR(__xludf.DUMMYFUNCTION("GOOGLETRANSLATE(B1033,""en"",""hi"")"),"** पढ़ाई सिखाएगा दुनिया गोल है ** ⚪
 ** अनुभव सिखाएगा दुनिया मादरचोद है ** 🤘🏻🤘🏻❤️")</f>
        <v>** पढ़ाई सिखाएगा दुनिया गोल है ** ⚪
 ** अनुभव सिखाएगा दुनिया मादरचोद है ** 🤘🏻🤘🏻❤️</v>
      </c>
      <c r="C1033" s="1" t="s">
        <v>8</v>
      </c>
      <c r="D1033" s="1" t="s">
        <v>15</v>
      </c>
    </row>
    <row r="1034" spans="1:4" ht="13.2" x14ac:dyDescent="0.25">
      <c r="A1034" s="1" t="s">
        <v>1040</v>
      </c>
      <c r="B1034" t="str">
        <f ca="1">IFERROR(__xludf.DUMMYFUNCTION("GOOGLETRANSLATE(B1034,""en"",""hi"")"),"BHAI एएपी पर बिंदु हो bilkul KI बॉलीवुड KE आईएसएस CHUTYAPE एसई लॉग प्रभाव होते
एच .. ABHI 10 दीन pehle की बात एच EK साइको CHUTYE NE JO Tik Tok Pe Bhi अपना
RANDI रोना कर्ता था usne एक लड़की या 2 Ladko को मार DYA या PHR ई.पू. Khud BHI
मार्च GYA Suar होते है"&amp;"ं या केवल Sheher बिजनौर KA ही था या साला कबीर सिंह एसई BHOT
प्रभाव था WO !!!")</f>
        <v>BHAI एएपी पर बिंदु हो bilkul KI बॉलीवुड KE आईएसएस CHUTYAPE एसई लॉग प्रभाव होते
एच .. ABHI 10 दीन pehle की बात एच EK साइको CHUTYE NE JO Tik Tok Pe Bhi अपना
RANDI रोना कर्ता था usne एक लड़की या 2 Ladko को मार DYA या PHR ई.पू. Khud BHI
मार्च GYA Suar होते हैं या केवल Sheher बिजनौर KA ही था या साला कबीर सिंह एसई BHOT
प्रभाव था WO !!!</v>
      </c>
      <c r="C1034" s="1" t="s">
        <v>4</v>
      </c>
      <c r="D1034" s="1" t="s">
        <v>15</v>
      </c>
    </row>
    <row r="1035" spans="1:4" ht="13.2" x14ac:dyDescent="0.25">
      <c r="A1035" s="1" t="s">
        <v>1041</v>
      </c>
      <c r="B1035" t="str">
        <f ca="1">IFERROR(__xludf.DUMMYFUNCTION("GOOGLETRANSLATE(B1035,""en"",""hi"")"),"chutiyon समाप्त थी फिल्म kii बीसी wali")</f>
        <v>chutiyon समाप्त थी फिल्म kii बीसी wali</v>
      </c>
      <c r="C1035" s="1" t="s">
        <v>8</v>
      </c>
      <c r="D1035" s="1" t="s">
        <v>5</v>
      </c>
    </row>
    <row r="1036" spans="1:4" ht="13.2" x14ac:dyDescent="0.25">
      <c r="A1036" s="1" t="s">
        <v>1042</v>
      </c>
      <c r="B1036" t="str">
        <f ca="1">IFERROR(__xludf.DUMMYFUNCTION("GOOGLETRANSLATE(B1036,""en"",""hi"")"),"साही हो bhaii बोले ..")</f>
        <v>साही हो bhaii बोले ..</v>
      </c>
      <c r="C1036" s="1" t="s">
        <v>4</v>
      </c>
      <c r="D1036" s="1" t="s">
        <v>5</v>
      </c>
    </row>
    <row r="1037" spans="1:4" ht="13.2" x14ac:dyDescent="0.25">
      <c r="A1037" s="1" t="s">
        <v>1043</v>
      </c>
      <c r="B1037" t="str">
        <f ca="1">IFERROR(__xludf.DUMMYFUNCTION("GOOGLETRANSLATE(B1037,""en"",""hi"")"),"साही वह भाई")</f>
        <v>साही वह भाई</v>
      </c>
      <c r="C1037" s="1" t="s">
        <v>4</v>
      </c>
      <c r="D1037" s="1" t="s">
        <v>5</v>
      </c>
    </row>
    <row r="1038" spans="1:4" ht="13.2" x14ac:dyDescent="0.25">
      <c r="A1038" s="1" t="s">
        <v>1044</v>
      </c>
      <c r="B1038" t="str">
        <f ca="1">IFERROR(__xludf.DUMMYFUNCTION("GOOGLETRANSLATE(B1038,""en"",""hi"")"),"यार मज़ा आ गया इनकी बुद्धि भी इनकी तरह ही है, ये अपना नाम स्वयं कुत्ता, रंगा,
बिल्ला रख रहे है। हस हँस कर पेट फूल रहा है")</f>
        <v>यार मज़ा आ गया इनकी बुद्धि भी इनकी तरह ही है, ये अपना नाम स्वयं कुत्ता, रंगा,
बिल्ला रख रहे है। हस हँस कर पेट फूल रहा है</v>
      </c>
      <c r="C1038" s="1" t="s">
        <v>4</v>
      </c>
      <c r="D1038" s="1" t="s">
        <v>5</v>
      </c>
    </row>
    <row r="1039" spans="1:4" ht="13.2" x14ac:dyDescent="0.25">
      <c r="A1039" s="1" t="s">
        <v>1045</v>
      </c>
      <c r="B1039" t="str">
        <f ca="1">IFERROR(__xludf.DUMMYFUNCTION("GOOGLETRANSLATE(B1039,""en"",""hi"")"),"मेरे हिसाब से समलैंगिकों या समाज कश्मीर dusre वर्ग ko apasi talmel bnane मीटर हाय avi
BKT lagega ... अनुमति इनको avi करने के लिए नी milni chahiye ... Qki कवि Islye सेना मीटर
v परिवर्तन Hona Acha होता ज magr uska smaj मीटर या देश जनसंपर्क क्या प्रभव पैड RH"&amp;"A
ज .... बल्ले ko उपेक्षा नी किया ja skta है नंगे मीटर Bichar Thode BKT कश्मीर बुरा हो YHI है
Acha hoga")</f>
        <v>मेरे हिसाब से समलैंगिकों या समाज कश्मीर dusre वर्ग ko apasi talmel bnane मीटर हाय avi
BKT lagega ... अनुमति इनको avi करने के लिए नी milni chahiye ... Qki कवि Islye सेना मीटर
v परिवर्तन Hona Acha होता ज magr uska smaj मीटर या देश जनसंपर्क क्या प्रभव पैड RHA
ज .... बल्ले ko उपेक्षा नी किया ja skta है नंगे मीटर Bichar Thode BKT कश्मीर बुरा हो YHI है
Acha hoga</v>
      </c>
      <c r="C1039" s="1" t="s">
        <v>4</v>
      </c>
      <c r="D1039" s="1" t="s">
        <v>5</v>
      </c>
    </row>
    <row r="1040" spans="1:4" ht="13.2" x14ac:dyDescent="0.25">
      <c r="A1040" s="1" t="s">
        <v>1046</v>
      </c>
      <c r="B1040" t="str">
        <f ca="1">IFERROR(__xludf.DUMMYFUNCTION("GOOGLETRANSLATE(B1040,""en"",""hi"")"),"Bahut था apka apne Saare librel aur नारीवादी का muh बैंड कर की समीक्षा Badiya
दिया .... मेरे तरफ 1 लाख apke liye तरह से ...")</f>
        <v>Bahut था apka apne Saare librel aur नारीवादी का muh बैंड कर की समीक्षा Badiya
दिया .... मेरे तरफ 1 लाख apke liye तरह से ...</v>
      </c>
      <c r="C1040" s="1" t="s">
        <v>4</v>
      </c>
      <c r="D1040" s="1" t="s">
        <v>5</v>
      </c>
    </row>
    <row r="1041" spans="1:4" ht="13.2" x14ac:dyDescent="0.25">
      <c r="A1041" s="1" t="s">
        <v>1047</v>
      </c>
      <c r="B1041" t="str">
        <f ca="1">IFERROR(__xludf.DUMMYFUNCTION("GOOGLETRANSLATE(B1041,""en"",""hi"")"),"Ladke ne पर देख लिया
Khatam भाई। ... प्यार हो गया ..... 😂😂😂")</f>
        <v>Ladke ne पर देख लिया
Khatam भाई। ... प्यार हो गया ..... 😂😂😂</v>
      </c>
      <c r="C1041" s="1" t="s">
        <v>4</v>
      </c>
      <c r="D1041" s="1" t="s">
        <v>5</v>
      </c>
    </row>
    <row r="1042" spans="1:4" ht="13.2" x14ac:dyDescent="0.25">
      <c r="A1042" s="1" t="s">
        <v>1048</v>
      </c>
      <c r="B1042" t="str">
        <f ca="1">IFERROR(__xludf.DUMMYFUNCTION("GOOGLETRANSLATE(B1042,""en"",""hi"")"),"ये पाकिस्तानी Maadarchod ज")</f>
        <v>ये पाकिस्तानी Maadarchod ज</v>
      </c>
      <c r="C1042" s="1" t="s">
        <v>8</v>
      </c>
      <c r="D1042" s="1" t="s">
        <v>15</v>
      </c>
    </row>
    <row r="1043" spans="1:4" ht="13.2" x14ac:dyDescent="0.25">
      <c r="A1043" s="1" t="s">
        <v>1049</v>
      </c>
      <c r="B1043" t="str">
        <f ca="1">IFERROR(__xludf.DUMMYFUNCTION("GOOGLETRANSLATE(B1043,""en"",""hi"")"),"यही launda bacha sakta है पीढ़ी ko है")</f>
        <v>यही launda bacha sakta है पीढ़ी ko है</v>
      </c>
      <c r="C1043" s="1" t="s">
        <v>4</v>
      </c>
      <c r="D1043" s="1" t="s">
        <v>5</v>
      </c>
    </row>
    <row r="1044" spans="1:4" ht="13.2" x14ac:dyDescent="0.25">
      <c r="A1044" s="1" t="s">
        <v>1050</v>
      </c>
      <c r="B1044" t="str">
        <f ca="1">IFERROR(__xludf.DUMMYFUNCTION("GOOGLETRANSLATE(B1044,""en"",""hi"")"),"लिबरलस् को मूल्लों की नजर से स्त्रियोंकी छबी बहुत ही अच्छि लगती होगी!")</f>
        <v>लिबरलस् को मूल्लों की नजर से स्त्रियोंकी छबी बहुत ही अच्छि लगती होगी!</v>
      </c>
      <c r="C1044" s="1" t="s">
        <v>19</v>
      </c>
      <c r="D1044" s="1" t="s">
        <v>5</v>
      </c>
    </row>
    <row r="1045" spans="1:4" ht="13.2" x14ac:dyDescent="0.25">
      <c r="A1045" s="1" t="s">
        <v>1051</v>
      </c>
      <c r="B1045" t="str">
        <f ca="1">IFERROR(__xludf.DUMMYFUNCTION("GOOGLETRANSLATE(B1045,""en"",""hi"")"),"पुलिस को chahie की jhute मामले मुझे ना करे giraftari")</f>
        <v>पुलिस को chahie की jhute मामले मुझे ना करे giraftari</v>
      </c>
      <c r="C1045" s="1" t="s">
        <v>4</v>
      </c>
      <c r="D1045" s="1" t="s">
        <v>5</v>
      </c>
    </row>
    <row r="1046" spans="1:4" ht="13.2" x14ac:dyDescent="0.25">
      <c r="A1046" s="1" t="s">
        <v>1052</v>
      </c>
      <c r="B1046" t="str">
        <f ca="1">IFERROR(__xludf.DUMMYFUNCTION("GOOGLETRANSLATE(B1046,""en"",""hi"")"),"Aap संदीप रेड्डी vanga से मिलो")</f>
        <v>Aap संदीप रेड्डी vanga से मिलो</v>
      </c>
      <c r="C1046" s="1" t="s">
        <v>4</v>
      </c>
      <c r="D1046" s="1" t="s">
        <v>5</v>
      </c>
    </row>
    <row r="1047" spans="1:4" ht="13.2" x14ac:dyDescent="0.25">
      <c r="A1047" s="1" t="s">
        <v>1053</v>
      </c>
      <c r="B1047" t="str">
        <f ca="1">IFERROR(__xludf.DUMMYFUNCTION("GOOGLETRANSLATE(B1047,""en"",""hi"")"),"Aap समीक्षा se jyada Faltu बातों पे jyada बड़ा कर देते ज कर कश्मीर लंबाई पर चर्चा
वीडियो का ... aur हा सब आप की tarah nhi सोच sakte एच।")</f>
        <v>Aap समीक्षा se jyada Faltu बातों पे jyada बड़ा कर देते ज कर कश्मीर लंबाई पर चर्चा
वीडियो का ... aur हा सब आप की tarah nhi सोच sakte एच।</v>
      </c>
      <c r="C1047" s="1" t="s">
        <v>4</v>
      </c>
      <c r="D1047" s="1" t="s">
        <v>5</v>
      </c>
    </row>
    <row r="1048" spans="1:4" ht="13.2" x14ac:dyDescent="0.25">
      <c r="A1048" s="1" t="s">
        <v>1054</v>
      </c>
      <c r="B1048" t="str">
        <f ca="1">IFERROR(__xludf.DUMMYFUNCTION("GOOGLETRANSLATE(B1048,""en"",""hi"")"),"मेने कबीर सिंह Dekhi या पुरी फिल्म मुझे बस एक ही डर लगा रहता था की। कही
फिल्म khatam ना हो जाए osssssssm फिल्म शहीद कपूर में एक सबसे अच्छा अभिनेता है
bollywood😘😘")</f>
        <v>मेने कबीर सिंह Dekhi या पुरी फिल्म मुझे बस एक ही डर लगा रहता था की। कही
फिल्म khatam ना हो जाए osssssssm फिल्म शहीद कपूर में एक सबसे अच्छा अभिनेता है
bollywood😘😘</v>
      </c>
      <c r="C1048" s="1" t="s">
        <v>4</v>
      </c>
      <c r="D1048" s="1" t="s">
        <v>5</v>
      </c>
    </row>
    <row r="1049" spans="1:4" ht="13.2" x14ac:dyDescent="0.25">
      <c r="A1049" s="1" t="s">
        <v>1055</v>
      </c>
      <c r="B1049" t="str">
        <f ca="1">IFERROR(__xludf.DUMMYFUNCTION("GOOGLETRANSLATE(B1049,""en"",""hi"")"),"झूठी बलात्कार का मामला bolke स्पॉइलर समीक्षा hogaya तु तो")</f>
        <v>झूठी बलात्कार का मामला bolke स्पॉइलर समीक्षा hogaya तु तो</v>
      </c>
      <c r="C1049" s="1" t="s">
        <v>4</v>
      </c>
      <c r="D1049" s="1" t="s">
        <v>5</v>
      </c>
    </row>
    <row r="1050" spans="1:4" ht="13.2" x14ac:dyDescent="0.25">
      <c r="A1050" s="1" t="s">
        <v>1056</v>
      </c>
      <c r="B1050" t="str">
        <f ca="1">IFERROR(__xludf.DUMMYFUNCTION("GOOGLETRANSLATE(B1050,""en"",""hi"")"),"Ladko फिर भी सेना बराबर smaglik नही हो sakhta mein हो sakhti hain")</f>
        <v>Ladko फिर भी सेना बराबर smaglik नही हो sakhta mein हो sakhti hain</v>
      </c>
      <c r="C1050" s="1" t="s">
        <v>19</v>
      </c>
      <c r="D1050" s="1" t="s">
        <v>15</v>
      </c>
    </row>
    <row r="1051" spans="1:4" ht="13.2" x14ac:dyDescent="0.25">
      <c r="A1051" s="1" t="s">
        <v>1057</v>
      </c>
      <c r="B1051" t="str">
        <f ca="1">IFERROR(__xludf.DUMMYFUNCTION("GOOGLETRANSLATE(B1051,""en"",""hi"")"),"क्यों राजनीति कर रहे हो भाई")</f>
        <v>क्यों राजनीति कर रहे हो भाई</v>
      </c>
      <c r="C1051" s="1" t="s">
        <v>4</v>
      </c>
      <c r="D1051" s="1" t="s">
        <v>5</v>
      </c>
    </row>
    <row r="1052" spans="1:4" ht="13.2" x14ac:dyDescent="0.25">
      <c r="A1052" s="1" t="s">
        <v>1058</v>
      </c>
      <c r="B1052" t="str">
        <f ca="1">IFERROR(__xludf.DUMMYFUNCTION("GOOGLETRANSLATE(B1052,""en"",""hi"")"),"EAI भाई क्या hain फिल्म समीक्षा कर na उदार ka बात क्यु कर राहा hain")</f>
        <v>EAI भाई क्या hain फिल्म समीक्षा कर na उदार ka बात क्यु कर राहा hain</v>
      </c>
      <c r="C1052" s="1" t="s">
        <v>19</v>
      </c>
      <c r="D1052" s="1" t="s">
        <v>5</v>
      </c>
    </row>
    <row r="1053" spans="1:4" ht="13.2" x14ac:dyDescent="0.25">
      <c r="A1053" s="1" t="s">
        <v>1059</v>
      </c>
      <c r="B1053" t="str">
        <f ca="1">IFERROR(__xludf.DUMMYFUNCTION("GOOGLETRANSLATE(B1053,""en"",""hi"")"),"मोदी शाह रंगा बिल्ला से भी badtar hai")</f>
        <v>मोदी शाह रंगा बिल्ला से भी badtar hai</v>
      </c>
      <c r="C1053" s="1" t="s">
        <v>19</v>
      </c>
      <c r="D1053" s="1" t="s">
        <v>5</v>
      </c>
    </row>
    <row r="1054" spans="1:4" ht="13.2" x14ac:dyDescent="0.25">
      <c r="A1054" s="1" t="s">
        <v>1060</v>
      </c>
      <c r="B1054" t="str">
        <f ca="1">IFERROR(__xludf.DUMMYFUNCTION("GOOGLETRANSLATE(B1054,""en"",""hi"")"),"तो क्या कहता हो भाई AAB भारतीय सेना maugo की फौज banai?")</f>
        <v>तो क्या कहता हो भाई AAB भारतीय सेना maugo की फौज banai?</v>
      </c>
      <c r="C1054" s="1" t="s">
        <v>4</v>
      </c>
      <c r="D1054" s="1" t="s">
        <v>15</v>
      </c>
    </row>
    <row r="1055" spans="1:4" ht="13.2" x14ac:dyDescent="0.25">
      <c r="A1055" s="1" t="s">
        <v>1061</v>
      </c>
      <c r="B1055" t="str">
        <f ca="1">IFERROR(__xludf.DUMMYFUNCTION("GOOGLETRANSLATE(B1055,""en"",""hi"")"),"ये Randhi रॉय मुल्ला का Randhi हाई, चोपड़ा tum लोक पागल कूटा हो, ये
kutristuri 'मुल्ला का Randhi हाई dymak मीटर गोबर भरा Hai")</f>
        <v>ये Randhi रॉय मुल्ला का Randhi हाई, चोपड़ा tum लोक पागल कूटा हो, ये
kutristuri 'मुल्ला का Randhi हाई dymak मीटर गोबर भरा Hai</v>
      </c>
      <c r="C1055" s="1" t="s">
        <v>8</v>
      </c>
      <c r="D1055" s="1" t="s">
        <v>15</v>
      </c>
    </row>
    <row r="1056" spans="1:4" ht="13.2" x14ac:dyDescent="0.25">
      <c r="A1056" s="1" t="s">
        <v>1062</v>
      </c>
      <c r="B1056" t="str">
        <f ca="1">IFERROR(__xludf.DUMMYFUNCTION("GOOGLETRANSLATE(B1056,""en"",""hi"")"),"भाई .. Gajab😂🤣😂🤣😂")</f>
        <v>भाई .. Gajab😂🤣😂🤣😂</v>
      </c>
      <c r="C1056" s="1" t="s">
        <v>4</v>
      </c>
      <c r="D1056" s="1" t="s">
        <v>5</v>
      </c>
    </row>
    <row r="1057" spans="1:4" ht="13.2" x14ac:dyDescent="0.25">
      <c r="A1057" s="1" t="s">
        <v>1063</v>
      </c>
      <c r="B1057" t="str">
        <f ca="1">IFERROR(__xludf.DUMMYFUNCTION("GOOGLETRANSLATE(B1057,""en"",""hi"")"),"Iska बाल Chilwa कर kaleekh पोटो aur Laat मार कर देश से बहार कर्ण
chahiye")</f>
        <v>Iska बाल Chilwa कर kaleekh पोटो aur Laat मार कर देश से बहार कर्ण
chahiye</v>
      </c>
      <c r="C1057" s="1" t="s">
        <v>8</v>
      </c>
      <c r="D1057" s="1" t="s">
        <v>5</v>
      </c>
    </row>
    <row r="1058" spans="1:4" ht="13.2" x14ac:dyDescent="0.25">
      <c r="A1058" s="1" t="s">
        <v>1064</v>
      </c>
      <c r="B1058" t="str">
        <f ca="1">IFERROR(__xludf.DUMMYFUNCTION("GOOGLETRANSLATE(B1058,""en"",""hi"")"),"भाई जोकर का समीक्षा
..")</f>
        <v>भाई जोकर का समीक्षा
..</v>
      </c>
      <c r="C1058" s="1" t="s">
        <v>4</v>
      </c>
      <c r="D1058" s="1" t="s">
        <v>5</v>
      </c>
    </row>
    <row r="1059" spans="1:4" ht="13.2" x14ac:dyDescent="0.25">
      <c r="A1059" s="1" t="s">
        <v>1065</v>
      </c>
      <c r="B1059" t="str">
        <f ca="1">IFERROR(__xludf.DUMMYFUNCTION("GOOGLETRANSLATE(B1059,""en"",""hi"")"),"मस्तूल वह ले जाने के")</f>
        <v>मस्तूल वह ले जाने के</v>
      </c>
      <c r="C1059" s="1" t="s">
        <v>4</v>
      </c>
      <c r="D1059" s="1" t="s">
        <v>5</v>
      </c>
    </row>
    <row r="1060" spans="1:4" ht="13.2" x14ac:dyDescent="0.25">
      <c r="A1060" s="1" t="s">
        <v>1066</v>
      </c>
      <c r="B1060" t="str">
        <f ca="1">IFERROR(__xludf.DUMMYFUNCTION("GOOGLETRANSLATE(B1060,""en"",""hi"")"),"नहीं भाई, ये दोनों तो अरुंधती के सगे भाई हैं। तभी तो उनका नाम बताया.उनका नाम
भी पसंद है, उनका काम भी पसंद है। बाकी भाई भी उनके भाई बन जाओ। बहन पुकारती है।
यही तो चरित्र है बहन का।")</f>
        <v>नहीं भाई, ये दोनों तो अरुंधती के सगे भाई हैं। तभी तो उनका नाम बताया.उनका नाम
भी पसंद है, उनका काम भी पसंद है। बाकी भाई भी उनके भाई बन जाओ। बहन पुकारती है।
यही तो चरित्र है बहन का।</v>
      </c>
      <c r="C1060" s="1" t="s">
        <v>19</v>
      </c>
      <c r="D1060" s="1" t="s">
        <v>5</v>
      </c>
    </row>
    <row r="1061" spans="1:4" ht="13.2" x14ac:dyDescent="0.25">
      <c r="A1061" s="1" t="s">
        <v>1067</v>
      </c>
      <c r="B1061" t="str">
        <f ca="1">IFERROR(__xludf.DUMMYFUNCTION("GOOGLETRANSLATE(B1061,""en"",""hi"")"),"@Prabhat कुमार aurten क्या Mardon का ध्यान तो नहीं rakhtin?
पटनी हो फिर मा, A-Z जो हो खातिर तुम्हारे लिये kartin hai।
मेरे पिता को मीन भुगतान किया तो नहीं, bilkul jaise तुमने Alne मां को तो नहीं
किया।
मीन घृणा प्रसार किया हाई, iss फिल्म ne?
बलात्कार के मा"&amp;"मलों नकली होतें हाई, अगर ऐसा Kahoge, तो Pata Hai, कितनी Masum ladkiyon
ko jhutta karar दीया Jayega?
8 mahine कश्मीर लड़की का बलात्कार हो jata hai, यूएसएस बराबर पुरुष अहंकार फिल्म banane तो नहीं deti
क्या?
जेड
Ladkiyon का iss समाज mein समन yogdaan hai।
तुम"&amp;"्हे इज्जत chahiye, तो Hamme ख chahiye। Jo tum घंटा तो नहीं dette .bas Mauka
chahiye Airton की कोई birai nikalni की aur usse प्रचार Karne की।
Jaban AJJ लैड राहें hai क्यूं की सीमाओं आदमी rullers ne banae। Agar
aurton का राज होता, तो बस सैंटी हाय सैंटी hoti"&amp;".😌")</f>
        <v>@Prabhat कुमार aurten क्या Mardon का ध्यान तो नहीं rakhtin?
पटनी हो फिर मा, A-Z जो हो खातिर तुम्हारे लिये kartin hai।
मेरे पिता को मीन भुगतान किया तो नहीं, bilkul jaise तुमने Alne मां को तो नहीं
किया।
मीन घृणा प्रसार किया हाई, iss फिल्म ne?
बलात्कार के मामलों नकली होतें हाई, अगर ऐसा Kahoge, तो Pata Hai, कितनी Masum ladkiyon
ko jhutta karar दीया Jayega?
8 mahine कश्मीर लड़की का बलात्कार हो jata hai, यूएसएस बराबर पुरुष अहंकार फिल्म banane तो नहीं deti
क्या?
जेड
Ladkiyon का iss समाज mein समन yogdaan hai।
तुम्हे इज्जत chahiye, तो Hamme ख chahiye। Jo tum घंटा तो नहीं dette .bas Mauka
chahiye Airton की कोई birai nikalni की aur usse प्रचार Karne की।
Jaban AJJ लैड राहें hai क्यूं की सीमाओं आदमी rullers ne banae। Agar
aurton का राज होता, तो बस सैंटी हाय सैंटी hoti.😌</v>
      </c>
      <c r="C1061" s="1" t="s">
        <v>19</v>
      </c>
      <c r="D1061" s="1" t="s">
        <v>5</v>
      </c>
    </row>
    <row r="1062" spans="1:4" ht="13.2" x14ac:dyDescent="0.25">
      <c r="A1062" s="1" t="s">
        <v>1068</v>
      </c>
      <c r="B1062" t="str">
        <f ca="1">IFERROR(__xludf.DUMMYFUNCTION("GOOGLETRANSLATE(B1062,""en"",""hi"")"),"अबे bsdk ke pehle pudia thuk ke आ")</f>
        <v>अबे bsdk ke pehle pudia thuk ke आ</v>
      </c>
      <c r="C1062" s="1" t="s">
        <v>8</v>
      </c>
      <c r="D1062" s="1" t="s">
        <v>15</v>
      </c>
    </row>
    <row r="1063" spans="1:4" ht="13.2" x14ac:dyDescent="0.25">
      <c r="A1063" s="1" t="s">
        <v>1069</v>
      </c>
      <c r="B1063" t="str">
        <f ca="1">IFERROR(__xludf.DUMMYFUNCTION("GOOGLETRANSLATE(B1063,""en"",""hi"")"),"कबीर सिंह चुटिया फिल्म hain।")</f>
        <v>कबीर सिंह चुटिया फिल्म hain।</v>
      </c>
      <c r="C1063" s="1" t="s">
        <v>4</v>
      </c>
      <c r="D1063" s="1" t="s">
        <v>5</v>
      </c>
    </row>
    <row r="1064" spans="1:4" ht="13.2" x14ac:dyDescent="0.25">
      <c r="A1064" s="1" t="s">
        <v>1070</v>
      </c>
      <c r="B1064" t="str">
        <f ca="1">IFERROR(__xludf.DUMMYFUNCTION("GOOGLETRANSLATE(B1064,""en"",""hi"")"),"Maza Agaya वास्तविकता jankar🤣🤣🤣🤣")</f>
        <v>Maza Agaya वास्तविकता jankar🤣🤣🤣🤣</v>
      </c>
      <c r="C1064" s="1" t="s">
        <v>4</v>
      </c>
      <c r="D1064" s="1" t="s">
        <v>5</v>
      </c>
    </row>
    <row r="1065" spans="1:4" ht="13.2" x14ac:dyDescent="0.25">
      <c r="A1065" s="1" t="s">
        <v>1071</v>
      </c>
      <c r="B1065" t="str">
        <f ca="1">IFERROR(__xludf.DUMMYFUNCTION("GOOGLETRANSLATE(B1065,""en"",""hi"")"),"भावनात्मक खुफिया kafii jayada dikhai गाय hai Jo की Achi बल्ले hai")</f>
        <v>भावनात्मक खुफिया kafii jayada dikhai गाय hai Jo की Achi बल्ले hai</v>
      </c>
      <c r="C1065" s="1" t="s">
        <v>4</v>
      </c>
      <c r="D1065" s="1" t="s">
        <v>5</v>
      </c>
    </row>
    <row r="1066" spans="1:4" ht="13.2" x14ac:dyDescent="0.25">
      <c r="A1066" s="1" t="s">
        <v>1072</v>
      </c>
      <c r="B1066" t="str">
        <f ca="1">IFERROR(__xludf.DUMMYFUNCTION("GOOGLETRANSLATE(B1066,""en"",""hi"")"),"100 मुझे से 95% बलात्कार महिलाओं कार्ति ज")</f>
        <v>100 मुझे से 95% बलात्कार महिलाओं कार्ति ज</v>
      </c>
      <c r="C1066" s="1" t="s">
        <v>19</v>
      </c>
      <c r="D1066" s="1" t="s">
        <v>5</v>
      </c>
    </row>
    <row r="1067" spans="1:4" ht="13.2" x14ac:dyDescent="0.25">
      <c r="A1067" s="1" t="s">
        <v>1073</v>
      </c>
      <c r="B1067" t="str">
        <f ca="1">IFERROR(__xludf.DUMMYFUNCTION("GOOGLETRANSLATE(B1067,""en"",""hi"")"),"गोलमाल ke baad doosri लड़की से सेक्स nhi karta कबीर ...")</f>
        <v>गोलमाल ke baad doosri लड़की से सेक्स nhi karta कबीर ...</v>
      </c>
      <c r="C1067" s="1" t="s">
        <v>4</v>
      </c>
      <c r="D1067" s="1" t="s">
        <v>5</v>
      </c>
    </row>
    <row r="1068" spans="1:4" ht="13.2" x14ac:dyDescent="0.25">
      <c r="A1068" s="1" t="s">
        <v>1074</v>
      </c>
      <c r="B1068" t="str">
        <f ca="1">IFERROR(__xludf.DUMMYFUNCTION("GOOGLETRANSLATE(B1068,""en"",""hi"")"),"हाँ भिखारी ko कर nikal ऐसा भिखारी ko Mulakat कर्ण Nahin chahie Fikar
Rahana chahie")</f>
        <v>हाँ भिखारी ko कर nikal ऐसा भिखारी ko Mulakat कर्ण Nahin chahie Fikar
Rahana chahie</v>
      </c>
      <c r="C1068" s="1" t="s">
        <v>19</v>
      </c>
      <c r="D1068" s="1" t="s">
        <v>5</v>
      </c>
    </row>
    <row r="1069" spans="1:4" ht="13.2" x14ac:dyDescent="0.25">
      <c r="A1069" s="1" t="s">
        <v>1075</v>
      </c>
      <c r="B1069" t="str">
        <f ca="1">IFERROR(__xludf.DUMMYFUNCTION("GOOGLETRANSLATE(B1069,""en"",""hi"")"),"aap न्यूटन, Tumbbad aur फोटोग्राफ Agar ko ऐसे dekhte तो Accha होता।")</f>
        <v>aap न्यूटन, Tumbbad aur फोटोग्राफ Agar ko ऐसे dekhte तो Accha होता।</v>
      </c>
      <c r="C1069" s="1" t="s">
        <v>4</v>
      </c>
      <c r="D1069" s="1" t="s">
        <v>5</v>
      </c>
    </row>
    <row r="1070" spans="1:4" ht="13.2" x14ac:dyDescent="0.25">
      <c r="A1070" s="1" t="s">
        <v>1076</v>
      </c>
      <c r="B1070" t="str">
        <f ca="1">IFERROR(__xludf.DUMMYFUNCTION("GOOGLETRANSLATE(B1070,""en"",""hi"")"),"@Seedha UP76 से Khullam Khulla Ghoshna।")</f>
        <v>@Seedha UP76 से Khullam Khulla Ghoshna।</v>
      </c>
      <c r="C1070" s="1" t="s">
        <v>4</v>
      </c>
      <c r="D1070" s="1" t="s">
        <v>5</v>
      </c>
    </row>
    <row r="1071" spans="1:4" ht="13.2" x14ac:dyDescent="0.25">
      <c r="A1071" s="1" t="s">
        <v>1077</v>
      </c>
      <c r="B1071" t="str">
        <f ca="1">IFERROR(__xludf.DUMMYFUNCTION("GOOGLETRANSLATE(B1071,""en"",""hi"")"),"कोई hai Jo ऐसे बोलता hai भारत मुख्य करने के लिए। arunditi रॉय अच्छा 👍☑️")</f>
        <v>कोई hai Jo ऐसे बोलता hai भारत मुख्य करने के लिए। arunditi रॉय अच्छा 👍☑️</v>
      </c>
      <c r="C1071" s="1" t="s">
        <v>4</v>
      </c>
      <c r="D1071" s="1" t="s">
        <v>5</v>
      </c>
    </row>
    <row r="1072" spans="1:4" ht="13.2" x14ac:dyDescent="0.25">
      <c r="A1072" s="1" t="s">
        <v>1078</v>
      </c>
      <c r="B1072" t="str">
        <f ca="1">IFERROR(__xludf.DUMMYFUNCTION("GOOGLETRANSLATE(B1072,""en"",""hi"")"),"Apne तो नारीवादी की ijjat utar di🤣🤣")</f>
        <v>Apne तो नारीवादी की ijjat utar di🤣🤣</v>
      </c>
      <c r="C1072" s="1" t="s">
        <v>4</v>
      </c>
      <c r="D1072" s="1" t="s">
        <v>5</v>
      </c>
    </row>
    <row r="1073" spans="1:4" ht="13.2" x14ac:dyDescent="0.25">
      <c r="A1073" s="1" t="s">
        <v>1079</v>
      </c>
      <c r="B1073" t="str">
        <f ca="1">IFERROR(__xludf.DUMMYFUNCTION("GOOGLETRANSLATE(B1073,""en"",""hi"")"),"लड़कियाँ कुतिया होती hain")</f>
        <v>लड़कियाँ कुतिया होती hain</v>
      </c>
      <c r="C1073" s="1" t="s">
        <v>8</v>
      </c>
      <c r="D1073" s="1" t="s">
        <v>5</v>
      </c>
    </row>
    <row r="1074" spans="1:4" ht="13.2" x14ac:dyDescent="0.25">
      <c r="A1074" s="1" t="s">
        <v>1080</v>
      </c>
      <c r="B1074" t="str">
        <f ca="1">IFERROR(__xludf.DUMMYFUNCTION("GOOGLETRANSLATE(B1074,""en"",""hi"")"),"Bahut Acchi फिल्म hai। अनुभाग 375")</f>
        <v>Bahut Acchi फिल्म hai। अनुभाग 375</v>
      </c>
      <c r="C1074" s="1" t="s">
        <v>4</v>
      </c>
      <c r="D1074" s="1" t="s">
        <v>5</v>
      </c>
    </row>
    <row r="1075" spans="1:4" ht="13.2" x14ac:dyDescent="0.25">
      <c r="A1075" s="1" t="s">
        <v>1081</v>
      </c>
      <c r="B1075" t="str">
        <f ca="1">IFERROR(__xludf.DUMMYFUNCTION("GOOGLETRANSLATE(B1075,""en"",""hi"")"),"नहीं होना चाहिए आर्मी वाले दूसरों की मारते है खुद की मरवाते नहीं।")</f>
        <v>नहीं होना चाहिए आर्मी वाले दूसरों की मारते है खुद की मरवाते नहीं।</v>
      </c>
      <c r="C1075" s="1" t="s">
        <v>19</v>
      </c>
      <c r="D1075" s="1" t="s">
        <v>5</v>
      </c>
    </row>
    <row r="1076" spans="1:4" ht="13.2" x14ac:dyDescent="0.25">
      <c r="A1076" s="1" t="s">
        <v>1082</v>
      </c>
      <c r="B1076" t="str">
        <f ca="1">IFERROR(__xludf.DUMMYFUNCTION("GOOGLETRANSLATE(B1076,""en"",""hi"")"),"आयुष्मान ज़िदा baad।")</f>
        <v>आयुष्मान ज़िदा baad।</v>
      </c>
      <c r="C1076" s="1" t="s">
        <v>4</v>
      </c>
      <c r="D1076" s="1" t="s">
        <v>5</v>
      </c>
    </row>
    <row r="1077" spans="1:4" ht="13.2" x14ac:dyDescent="0.25">
      <c r="A1077" s="1" t="s">
        <v>1083</v>
      </c>
      <c r="B1077" t="str">
        <f ca="1">IFERROR(__xludf.DUMMYFUNCTION("GOOGLETRANSLATE(B1077,""en"",""hi"")"),"भाई bollywodd ke लेखक ke Baare मुझे जो बात aap Bolte हो wo हो gya proove ...
बिग बॉस ke दिखाने मुझे ek बॉलीवुड लेखक hai आया ... Wo chutiya hai अखण्ड ....")</f>
        <v>भाई bollywodd ke लेखक ke Baare मुझे जो बात aap Bolte हो wo हो gya proove ...
बिग बॉस ke दिखाने मुझे ek बॉलीवुड लेखक hai आया ... Wo chutiya hai अखण्ड ....</v>
      </c>
      <c r="C1077" s="1" t="s">
        <v>8</v>
      </c>
      <c r="D1077" s="1" t="s">
        <v>5</v>
      </c>
    </row>
    <row r="1078" spans="1:4" ht="13.2" x14ac:dyDescent="0.25">
      <c r="A1078" s="1" t="s">
        <v>1084</v>
      </c>
      <c r="B1078" t="str">
        <f ca="1">IFERROR(__xludf.DUMMYFUNCTION("GOOGLETRANSLATE(B1078,""en"",""hi"")"),"""प्रहार तक हिंदुस्तान mein सिनेमा hai लोग इन chutiya Bante rahnge""")</f>
        <v>"प्रहार तक हिंदुस्तान mein सिनेमा hai लोग इन chutiya Bante rahnge"</v>
      </c>
      <c r="C1078" s="1" t="s">
        <v>19</v>
      </c>
      <c r="D1078" s="1" t="s">
        <v>5</v>
      </c>
    </row>
    <row r="1079" spans="1:4" ht="13.2" x14ac:dyDescent="0.25">
      <c r="A1079" s="1" t="s">
        <v>1085</v>
      </c>
      <c r="B1079" t="str">
        <f ca="1">IFERROR(__xludf.DUMMYFUNCTION("GOOGLETRANSLATE(B1079,""en"",""hi"")"),"अच्छा वीडियो साहब तु भारत मुझे आम होन मुझे 50 साल अंतराल जाएंगे एएसआई ek हमारे वीडियो
बनाओ")</f>
        <v>अच्छा वीडियो साहब तु भारत मुझे आम होन मुझे 50 साल अंतराल जाएंगे एएसआई ek हमारे वीडियो
बनाओ</v>
      </c>
      <c r="C1079" s="1" t="s">
        <v>4</v>
      </c>
      <c r="D1079" s="1" t="s">
        <v>5</v>
      </c>
    </row>
    <row r="1080" spans="1:4" ht="13.2" x14ac:dyDescent="0.25">
      <c r="A1080" s="1" t="s">
        <v>1086</v>
      </c>
      <c r="B1080" t="str">
        <f ca="1">IFERROR(__xludf.DUMMYFUNCTION("GOOGLETRANSLATE(B1080,""en"",""hi"")"),"[03:12] (https://www.youtube.com/watch?v=ZzsAuDkXq1M&amp;t=3m12s) bacha तो कर
paoge 😂😂😂😂😂")</f>
        <v>[03:12] (https://www.youtube.com/watch?v=ZzsAuDkXq1M&amp;t=3m12s) bacha तो कर
paoge 😂😂😂😂😂</v>
      </c>
      <c r="C1080" s="1" t="s">
        <v>19</v>
      </c>
      <c r="D1080" s="1" t="s">
        <v>15</v>
      </c>
    </row>
    <row r="1081" spans="1:4" ht="13.2" x14ac:dyDescent="0.25">
      <c r="A1081" s="1" t="s">
        <v>1087</v>
      </c>
      <c r="B1081" t="str">
        <f ca="1">IFERROR(__xludf.DUMMYFUNCTION("GOOGLETRANSLATE(B1081,""en"",""hi"")"),"सूचना v nhi किया था भाई के बारे में कुछ करने के लिए 😂😂🤣🤣")</f>
        <v>सूचना v nhi किया था भाई के बारे में कुछ करने के लिए 😂😂🤣🤣</v>
      </c>
      <c r="C1081" s="1" t="s">
        <v>4</v>
      </c>
      <c r="D1081" s="1" t="s">
        <v>5</v>
      </c>
    </row>
    <row r="1082" spans="1:4" ht="13.2" x14ac:dyDescent="0.25">
      <c r="A1082" s="1" t="s">
        <v>1088</v>
      </c>
      <c r="B1082" t="str">
        <f ca="1">IFERROR(__xludf.DUMMYFUNCTION("GOOGLETRANSLATE(B1082,""en"",""hi"")"),"Wo उम्मीद कर रहे शाहिद Sharukh खान Jese Samundar jaake chutiyapa करे
हाथ felake")</f>
        <v>Wo उम्मीद कर रहे शाहिद Sharukh खान Jese Samundar jaake chutiyapa करे
हाथ felake</v>
      </c>
      <c r="C1082" s="1" t="s">
        <v>8</v>
      </c>
      <c r="D1082" s="1" t="s">
        <v>5</v>
      </c>
    </row>
    <row r="1083" spans="1:4" ht="13.2" x14ac:dyDescent="0.25">
      <c r="A1083" s="1" t="s">
        <v>1089</v>
      </c>
      <c r="B1083" t="str">
        <f ca="1">IFERROR(__xludf.DUMMYFUNCTION("GOOGLETRANSLATE(B1083,""en"",""hi"")"),"मुझे वें शरम aarhi hai लोगो की सोच Itni gndi Kese hogyi hai हान veerey की
निराई gndi फिल्म थी जनसंपर्क वो जेएच भी galat krrhi थी kisiko physclly फिर
मानसिक रूप से चोट वें nhi krrhi थी")</f>
        <v>मुझे वें शरम aarhi hai लोगो की सोच Itni gndi Kese hogyi hai हान veerey की
निराई gndi फिल्म थी जनसंपर्क वो जेएच भी galat krrhi थी kisiko physclly फिर
मानसिक रूप से चोट वें nhi krrhi थी</v>
      </c>
      <c r="C1083" s="1" t="s">
        <v>19</v>
      </c>
      <c r="D1083" s="1" t="s">
        <v>5</v>
      </c>
    </row>
    <row r="1084" spans="1:4" ht="13.2" x14ac:dyDescent="0.25">
      <c r="A1084" s="1" t="s">
        <v>1090</v>
      </c>
      <c r="B1084" t="str">
        <f ca="1">IFERROR(__xludf.DUMMYFUNCTION("GOOGLETRANSLATE(B1084,""en"",""hi"")"),"बोल तू चाहे कुछ भी ले ... साई हो galat ho अलग बात hai ... lekin सभी
कहानी YHI hai ki तेरे चैनल पे हर से अधिक हमें वीडियो को खरीदना चाहते Chiz आएगी जो वर्तमान
समय मुझे डी sakti hai विचार ... ek बिंदु तक स्वीकार्य भी hai चलो lekin तेरी
कोई hadh नी hai kyuki"&amp;" तू Kewal उर Kewal विचारों chapne ke liye कैमरा uthata
hai ..., इसके alawa कोई उर wajah नी dikhti ... ek ऐसा गर्म विषय नी hoga jispe तेरी
वीडियो नी होगी।")</f>
        <v>बोल तू चाहे कुछ भी ले ... साई हो galat ho अलग बात hai ... lekin सभी
कहानी YHI hai ki तेरे चैनल पे हर से अधिक हमें वीडियो को खरीदना चाहते Chiz आएगी जो वर्तमान
समय मुझे डी sakti hai विचार ... ek बिंदु तक स्वीकार्य भी hai चलो lekin तेरी
कोई hadh नी hai kyuki तू Kewal उर Kewal विचारों chapne ke liye कैमरा uthata
hai ..., इसके alawa कोई उर wajah नी dikhti ... ek ऐसा गर्म विषय नी hoga jispe तेरी
वीडियो नी होगी।</v>
      </c>
      <c r="C1084" s="1" t="s">
        <v>8</v>
      </c>
      <c r="D1084" s="1" t="s">
        <v>5</v>
      </c>
    </row>
    <row r="1085" spans="1:4" ht="13.2" x14ac:dyDescent="0.25">
      <c r="A1085" s="1" t="s">
        <v>1091</v>
      </c>
      <c r="B1085" t="str">
        <f ca="1">IFERROR(__xludf.DUMMYFUNCTION("GOOGLETRANSLATE(B1085,""en"",""hi"")"),"तु बांदा महान hai")</f>
        <v>तु बांदा महान hai</v>
      </c>
      <c r="C1085" s="1" t="s">
        <v>4</v>
      </c>
      <c r="D1085" s="1" t="s">
        <v>5</v>
      </c>
    </row>
    <row r="1086" spans="1:4" ht="13.2" x14ac:dyDescent="0.25">
      <c r="A1086" s="1" t="s">
        <v>1092</v>
      </c>
      <c r="B1086" t="str">
        <f ca="1">IFERROR(__xludf.DUMMYFUNCTION("GOOGLETRANSLATE(B1086,""en"",""hi"")"),"अभि अभी पर देख कर आया हू 😂😂😂😂😂😂😂😂👌👌👌👌👌👌👌wow ....")</f>
        <v>अभि अभी पर देख कर आया हू 😂😂😂😂😂😂😂😂👌👌👌👌👌👌👌wow ....</v>
      </c>
      <c r="C1086" s="1" t="s">
        <v>4</v>
      </c>
      <c r="D1086" s="1" t="s">
        <v>5</v>
      </c>
    </row>
    <row r="1087" spans="1:4" ht="13.2" x14ac:dyDescent="0.25">
      <c r="A1087" s="1" t="s">
        <v>1093</v>
      </c>
      <c r="B1087" t="str">
        <f ca="1">IFERROR(__xludf.DUMMYFUNCTION("GOOGLETRANSLATE(B1087,""en"",""hi"")"),"हा तू सह करके Goli Chalana सीमा पे।")</f>
        <v>हा तू सह करके Goli Chalana सीमा पे।</v>
      </c>
      <c r="C1087" s="1" t="s">
        <v>8</v>
      </c>
      <c r="D1087" s="1" t="s">
        <v>5</v>
      </c>
    </row>
    <row r="1088" spans="1:4" ht="13.2" x14ac:dyDescent="0.25">
      <c r="A1088" s="1" t="s">
        <v>1094</v>
      </c>
      <c r="B1088" t="str">
        <f ca="1">IFERROR(__xludf.DUMMYFUNCTION("GOOGLETRANSLATE(B1088,""en"",""hi"")"),"Thore aur साल Ruko भाई .. मुख्य khud ki फिल्म उत्पादन karunga .. Kese मेरी
chutiya कैट गया वो dekhaunga aur Kese हुआ पर कदम वो भी dekhega ...
बॉलीवुड से hatke Hei तु कहानी ....")</f>
        <v>Thore aur साल Ruko भाई .. मुख्य khud ki फिल्म उत्पादन karunga .. Kese मेरी
chutiya कैट गया वो dekhaunga aur Kese हुआ पर कदम वो भी dekhega ...
बॉलीवुड से hatke Hei तु कहानी ....</v>
      </c>
      <c r="C1088" s="1" t="s">
        <v>4</v>
      </c>
      <c r="D1088" s="1" t="s">
        <v>5</v>
      </c>
    </row>
    <row r="1089" spans="1:4" ht="13.2" x14ac:dyDescent="0.25">
      <c r="A1089" s="1" t="s">
        <v>1095</v>
      </c>
      <c r="B1089" t="str">
        <f ca="1">IFERROR(__xludf.DUMMYFUNCTION("GOOGLETRANSLATE(B1089,""en"",""hi"")"),"Kutta जैसे Kutta हाय राहाता hai Vaise भिखारी Bhikari राहाता hai उसको मात्र
bhej bheek Mangne ​​ke liye उसको Laat Maar Ke भागा मेरे गांव करते हैं पारित
सिलीगुड़ी 👠👢🤑😡😠👎🐕🐐🐐")</f>
        <v>Kutta जैसे Kutta हाय राहाता hai Vaise भिखारी Bhikari राहाता hai उसको मात्र
bhej bheek Mangne ​​ke liye उसको Laat Maar Ke भागा मेरे गांव करते हैं पारित
सिलीगुड़ी 👠👢🤑😡😠👎🐕🐐🐐</v>
      </c>
      <c r="C1089" s="1" t="s">
        <v>8</v>
      </c>
      <c r="D1089" s="1" t="s">
        <v>5</v>
      </c>
    </row>
    <row r="1090" spans="1:4" ht="13.2" x14ac:dyDescent="0.25">
      <c r="A1090" s="1" t="s">
        <v>1096</v>
      </c>
      <c r="B1090" t="str">
        <f ca="1">IFERROR(__xludf.DUMMYFUNCTION("GOOGLETRANSLATE(B1090,""en"",""hi"")"),"प्रतीक, क्या अंजना ओम कश्यप की behuda समाचार कवरेज ke upar कोई वीडियो aap
बनाएंगे?")</f>
        <v>प्रतीक, क्या अंजना ओम कश्यप की behuda समाचार कवरेज ke upar कोई वीडियो aap
बनाएंगे?</v>
      </c>
      <c r="C1090" s="1" t="s">
        <v>19</v>
      </c>
      <c r="D1090" s="1" t="s">
        <v>5</v>
      </c>
    </row>
    <row r="1091" spans="1:4" ht="13.2" x14ac:dyDescent="0.25">
      <c r="A1091" s="1" t="s">
        <v>1097</v>
      </c>
      <c r="B1091" t="str">
        <f ca="1">IFERROR(__xludf.DUMMYFUNCTION("GOOGLETRANSLATE(B1091,""en"",""hi"")"),"रॉय का mtlb ज की जिस TRH अमित मोदी Mazak kr rhe उसी ko smjhane की koshis ज")</f>
        <v>रॉय का mtlb ज की जिस TRH अमित मोदी Mazak kr rhe उसी ko smjhane की koshis ज</v>
      </c>
      <c r="C1091" s="1" t="s">
        <v>4</v>
      </c>
      <c r="D1091" s="1" t="s">
        <v>5</v>
      </c>
    </row>
    <row r="1092" spans="1:4" ht="13.2" x14ac:dyDescent="0.25">
      <c r="A1092" s="1" t="s">
        <v>1098</v>
      </c>
      <c r="B1092" t="str">
        <f ca="1">IFERROR(__xludf.DUMMYFUNCTION("GOOGLETRANSLATE(B1092,""en"",""hi"")"),"कामिनी माँ की choud")</f>
        <v>कामिनी माँ की choud</v>
      </c>
      <c r="C1092" s="1" t="s">
        <v>8</v>
      </c>
      <c r="D1092" s="1" t="s">
        <v>15</v>
      </c>
    </row>
    <row r="1093" spans="1:4" ht="13.2" x14ac:dyDescent="0.25">
      <c r="A1093" s="1" t="s">
        <v>1099</v>
      </c>
      <c r="B1093" t="str">
        <f ca="1">IFERROR(__xludf.DUMMYFUNCTION("GOOGLETRANSLATE(B1093,""en"",""hi"")"),"बहुत बढ़िया। मुझे लगता है कि जहांगीर सही फैसला ले लिया है। परिवार ko Barbaad क्रने
walo ke sath YHI Hona chahiye।")</f>
        <v>बहुत बढ़िया। मुझे लगता है कि जहांगीर सही फैसला ले लिया है। परिवार ko Barbaad क्रने
walo ke sath YHI Hona chahiye।</v>
      </c>
      <c r="C1093" s="1" t="s">
        <v>19</v>
      </c>
      <c r="D1093" s="1" t="s">
        <v>5</v>
      </c>
    </row>
    <row r="1094" spans="1:4" ht="13.2" x14ac:dyDescent="0.25">
      <c r="A1094" s="1" t="s">
        <v>1100</v>
      </c>
      <c r="B1094" t="str">
        <f ca="1">IFERROR(__xludf.DUMMYFUNCTION("GOOGLETRANSLATE(B1094,""en"",""hi"")"),"Bilkul साही किया। Mere upar jhuta dhej का हुआ ज डीएलए कारण। Wese ख mardo की
कोई sunta ज नी।")</f>
        <v>Bilkul साही किया। Mere upar jhuta dhej का हुआ ज डीएलए कारण। Wese ख mardo की
कोई sunta ज नी।</v>
      </c>
      <c r="C1094" s="1" t="s">
        <v>19</v>
      </c>
      <c r="D1094" s="1" t="s">
        <v>5</v>
      </c>
    </row>
    <row r="1095" spans="1:4" ht="13.2" x14ac:dyDescent="0.25">
      <c r="A1095" s="1" t="s">
        <v>1101</v>
      </c>
      <c r="B1095" t="str">
        <f ca="1">IFERROR(__xludf.DUMMYFUNCTION("GOOGLETRANSLATE(B1095,""en"",""hi"")"),"अगर ये बात है तो महभारत की लड़ाई में शिखंडी को कृष्ण ने आगे क्यो रखा था? भीष्म
को मारने के लिए? ये अर्धनारीश्वर कौन है?")</f>
        <v>अगर ये बात है तो महभारत की लड़ाई में शिखंडी को कृष्ण ने आगे क्यो रखा था? भीष्म
को मारने के लिए? ये अर्धनारीश्वर कौन है?</v>
      </c>
      <c r="C1095" s="1" t="s">
        <v>4</v>
      </c>
      <c r="D1095" s="1" t="s">
        <v>5</v>
      </c>
    </row>
    <row r="1096" spans="1:4" ht="13.2" x14ac:dyDescent="0.25">
      <c r="A1096" s="1" t="s">
        <v>1102</v>
      </c>
      <c r="B1096" t="str">
        <f ca="1">IFERROR(__xludf.DUMMYFUNCTION("GOOGLETRANSLATE(B1096,""en"",""hi"")"),"मुझे वह chahengay नही जना ऐसे लॉग सेना को Sabse pehle।")</f>
        <v>मुझे वह chahengay नही जना ऐसे लॉग सेना को Sabse pehle।</v>
      </c>
      <c r="C1096" s="1" t="s">
        <v>19</v>
      </c>
      <c r="D1096" s="1" t="s">
        <v>5</v>
      </c>
    </row>
    <row r="1097" spans="1:4" ht="13.2" x14ac:dyDescent="0.25">
      <c r="A1097" s="1" t="s">
        <v>1103</v>
      </c>
      <c r="B1097" t="str">
        <f ca="1">IFERROR(__xludf.DUMMYFUNCTION("GOOGLETRANSLATE(B1097,""en"",""hi"")"),"क्या समीक्षा hai यार chutiyagiri")</f>
        <v>क्या समीक्षा hai यार chutiyagiri</v>
      </c>
      <c r="C1097" s="1" t="s">
        <v>8</v>
      </c>
      <c r="D1097" s="1" t="s">
        <v>5</v>
      </c>
    </row>
    <row r="1098" spans="1:4" ht="13.2" x14ac:dyDescent="0.25">
      <c r="A1098" s="1" t="s">
        <v>1104</v>
      </c>
      <c r="B1098" t="str">
        <f ca="1">IFERROR(__xludf.DUMMYFUNCTION("GOOGLETRANSLATE(B1098,""en"",""hi"")"),"आज से अरुंधति का नाम कुंग फू कुट्टी हो गया ज")</f>
        <v>आज से अरुंधति का नाम कुंग फू कुट्टी हो गया ज</v>
      </c>
      <c r="C1098" s="1" t="s">
        <v>8</v>
      </c>
      <c r="D1098" s="1" t="s">
        <v>15</v>
      </c>
    </row>
    <row r="1099" spans="1:4" ht="13.2" x14ac:dyDescent="0.25">
      <c r="A1099" s="1" t="s">
        <v>1105</v>
      </c>
      <c r="B1099" t="str">
        <f ca="1">IFERROR(__xludf.DUMMYFUNCTION("GOOGLETRANSLATE(B1099,""en"",""hi"")"),"Bilkul लॉग इन करें tum सब kommnasht घाव का निशान रंगा बिल्ला aur कुंगफू kutton की n j y j
वह हो औलाद। इनको आज से कुंगफू kutta नाम से वह bulao kyonki inhone apne बाप
का नाम बाटा व्यास हे। अच्छा kommnashton ne अपना naamkaran khud वह लिया KAR।")</f>
        <v>Bilkul लॉग इन करें tum सब kommnasht घाव का निशान रंगा बिल्ला aur कुंगफू kutton की n j y j
वह हो औलाद। इनको आज से कुंगफू kutta नाम से वह bulao kyonki inhone apne बाप
का नाम बाटा व्यास हे। अच्छा kommnashton ne अपना naamkaran khud वह लिया KAR।</v>
      </c>
      <c r="C1099" s="1" t="s">
        <v>8</v>
      </c>
      <c r="D1099" s="1" t="s">
        <v>5</v>
      </c>
    </row>
    <row r="1100" spans="1:4" ht="13.2" x14ac:dyDescent="0.25">
      <c r="A1100" s="1" t="s">
        <v>1106</v>
      </c>
      <c r="B1100" t="str">
        <f ca="1">IFERROR(__xludf.DUMMYFUNCTION("GOOGLETRANSLATE(B1100,""en"",""hi"")"),"ये समीक्षा nhi था केवल चर्चा था कृपया pehle की tarah की समीक्षा काड़ा करो तु
उदार कम्युनिस्ट se बोर होता है")</f>
        <v>ये समीक्षा nhi था केवल चर्चा था कृपया pehle की tarah की समीक्षा काड़ा करो तु
उदार कम्युनिस्ट se बोर होता है</v>
      </c>
      <c r="C1100" s="1" t="s">
        <v>19</v>
      </c>
      <c r="D1100" s="1" t="s">
        <v>5</v>
      </c>
    </row>
    <row r="1101" spans="1:4" ht="13.2" x14ac:dyDescent="0.25">
      <c r="A1101" s="1" t="s">
        <v>1107</v>
      </c>
      <c r="B1101" t="str">
        <f ca="1">IFERROR(__xludf.DUMMYFUNCTION("GOOGLETRANSLATE(B1101,""en"",""hi"")"),"কা বাত 😂")</f>
        <v>কা বাত 😂</v>
      </c>
      <c r="C1101" s="1" t="s">
        <v>4</v>
      </c>
      <c r="D1101" s="1" t="s">
        <v>5</v>
      </c>
    </row>
    <row r="1102" spans="1:4" ht="13.2" x14ac:dyDescent="0.25">
      <c r="A1102" s="1" t="s">
        <v>1108</v>
      </c>
      <c r="B1102" t="str">
        <f ca="1">IFERROR(__xludf.DUMMYFUNCTION("GOOGLETRANSLATE(B1102,""en"",""hi"")"),"मेरा फिल्म dekhne ka योजना, Aapke फिल्म समीक्षा पे rhta hai..jb aap सुझाव है krte
हो की तु फिल्म देखो tbhi माई भी फिल्म dekhne Jaata hu.thanks")</f>
        <v>मेरा फिल्म dekhne ka योजना, Aapke फिल्म समीक्षा पे rhta hai..jb aap सुझाव है krte
हो की तु फिल्म देखो tbhi माई भी फिल्म dekhne Jaata hu.thanks</v>
      </c>
      <c r="C1102" s="1" t="s">
        <v>4</v>
      </c>
      <c r="D1102" s="1" t="s">
        <v>5</v>
      </c>
    </row>
    <row r="1103" spans="1:4" ht="13.2" x14ac:dyDescent="0.25">
      <c r="A1103" s="1" t="s">
        <v>1109</v>
      </c>
      <c r="B1103" t="str">
        <f ca="1">IFERROR(__xludf.DUMMYFUNCTION("GOOGLETRANSLATE(B1103,""en"",""hi"")"),"Shwetabh भाई apka कर्ज़ रहेगा पीढ़ी बराबर है ...")</f>
        <v>Shwetabh भाई apka कर्ज़ रहेगा पीढ़ी बराबर है ...</v>
      </c>
      <c r="C1103" s="1" t="s">
        <v>4</v>
      </c>
      <c r="D1103" s="1" t="s">
        <v>5</v>
      </c>
    </row>
    <row r="1104" spans="1:4" ht="13.2" x14ac:dyDescent="0.25">
      <c r="A1104" s="1" t="s">
        <v>1110</v>
      </c>
      <c r="B1104" t="str">
        <f ca="1">IFERROR(__xludf.DUMMYFUNCTION("GOOGLETRANSLATE(B1104,""en"",""hi"")"),"कॉन ग एमिटी मुझे हुआ वह")</f>
        <v>कॉन ग एमिटी मुझे हुआ वह</v>
      </c>
      <c r="C1104" s="1" t="s">
        <v>4</v>
      </c>
      <c r="D1104" s="1" t="s">
        <v>5</v>
      </c>
    </row>
    <row r="1105" spans="1:4" ht="13.2" x14ac:dyDescent="0.25">
      <c r="A1105" s="1" t="s">
        <v>1111</v>
      </c>
      <c r="B1105" t="str">
        <f ca="1">IFERROR(__xludf.DUMMYFUNCTION("GOOGLETRANSLATE(B1105,""en"",""hi"")"),"Modia")</f>
        <v>Modia</v>
      </c>
      <c r="C1105" s="1" t="s">
        <v>4</v>
      </c>
      <c r="D1105" s="1" t="s">
        <v>5</v>
      </c>
    </row>
    <row r="1106" spans="1:4" ht="13.2" x14ac:dyDescent="0.25">
      <c r="A1106" s="1" t="s">
        <v>1112</v>
      </c>
      <c r="B1106" t="str">
        <f ca="1">IFERROR(__xludf.DUMMYFUNCTION("GOOGLETRANSLATE(B1106,""en"",""hi"")"),"इक गण केला chahiye
Librandus ke gand मुझे डंडा")</f>
        <v>इक गण केला chahiye
Librandus ke gand मुझे डंडा</v>
      </c>
      <c r="C1106" s="1" t="s">
        <v>8</v>
      </c>
      <c r="D1106" s="1" t="s">
        <v>15</v>
      </c>
    </row>
    <row r="1107" spans="1:4" ht="13.2" x14ac:dyDescent="0.25">
      <c r="A1107" s="1" t="s">
        <v>1113</v>
      </c>
      <c r="B1107" t="str">
        <f ca="1">IFERROR(__xludf.DUMMYFUNCTION("GOOGLETRANSLATE(B1107,""en"",""hi"")"),"Soorma!")</f>
        <v>Soorma!</v>
      </c>
      <c r="C1107" s="1" t="s">
        <v>4</v>
      </c>
      <c r="D1107" s="1" t="s">
        <v>5</v>
      </c>
    </row>
    <row r="1108" spans="1:4" ht="13.2" x14ac:dyDescent="0.25">
      <c r="A1108" s="1" t="s">
        <v>1114</v>
      </c>
      <c r="B1108" t="str">
        <f ca="1">IFERROR(__xludf.DUMMYFUNCTION("GOOGLETRANSLATE(B1108,""en"",""hi"")"),"Kakak भाई")</f>
        <v>Kakak भाई</v>
      </c>
      <c r="C1108" s="1" t="s">
        <v>4</v>
      </c>
      <c r="D1108" s="1" t="s">
        <v>5</v>
      </c>
    </row>
    <row r="1109" spans="1:4" ht="13.2" x14ac:dyDescent="0.25">
      <c r="A1109" s="1" t="s">
        <v>1115</v>
      </c>
      <c r="B1109" t="str">
        <f ca="1">IFERROR(__xludf.DUMMYFUNCTION("GOOGLETRANSLATE(B1109,""en"",""hi"")"),"क्या कर rhe ho भाई")</f>
        <v>क्या कर rhe ho भाई</v>
      </c>
      <c r="C1109" s="1" t="s">
        <v>4</v>
      </c>
      <c r="D1109" s="1" t="s">
        <v>5</v>
      </c>
    </row>
    <row r="1110" spans="1:4" ht="13.2" x14ac:dyDescent="0.25">
      <c r="A1110" s="1" t="s">
        <v>1116</v>
      </c>
      <c r="B1110" t="str">
        <f ca="1">IFERROR(__xludf.DUMMYFUNCTION("GOOGLETRANSLATE(B1110,""en"",""hi"")"),"यार मुख्य Atah हुन फिल्म समीक्षा dekhne, aur पर देख ke jata हुन हर बार राजनीतिक
chutiyapa")</f>
        <v>यार मुख्य Atah हुन फिल्म समीक्षा dekhne, aur पर देख ke jata हुन हर बार राजनीतिक
chutiyapa</v>
      </c>
      <c r="C1110" s="1" t="s">
        <v>8</v>
      </c>
      <c r="D1110" s="1" t="s">
        <v>5</v>
      </c>
    </row>
    <row r="1111" spans="1:4" ht="13.2" x14ac:dyDescent="0.25">
      <c r="A1111" s="1" t="s">
        <v>1117</v>
      </c>
      <c r="B1111" t="str">
        <f ca="1">IFERROR(__xludf.DUMMYFUNCTION("GOOGLETRANSLATE(B1111,""en"",""hi"")"),"Librandu सब साले gadhar hai")</f>
        <v>Librandu सब साले gadhar hai</v>
      </c>
      <c r="C1111" s="1" t="s">
        <v>8</v>
      </c>
      <c r="D1111" s="1" t="s">
        <v>15</v>
      </c>
    </row>
    <row r="1112" spans="1:4" ht="13.2" x14ac:dyDescent="0.25">
      <c r="A1112" s="1" t="s">
        <v>1118</v>
      </c>
      <c r="B1112" t="str">
        <f ca="1">IFERROR(__xludf.DUMMYFUNCTION("GOOGLETRANSLATE(B1112,""en"",""hi"")"),"@K साहा 😒")</f>
        <v>@K साहा 😒</v>
      </c>
      <c r="C1112" s="1" t="s">
        <v>4</v>
      </c>
      <c r="D1112" s="1" t="s">
        <v>5</v>
      </c>
    </row>
    <row r="1113" spans="1:4" ht="13.2" x14ac:dyDescent="0.25">
      <c r="A1113" s="1" t="s">
        <v>1119</v>
      </c>
      <c r="B1113" t="str">
        <f ca="1">IFERROR(__xludf.DUMMYFUNCTION("GOOGLETRANSLATE(B1113,""en"",""hi"")"),"जय श्री राम")</f>
        <v>जय श्री राम</v>
      </c>
      <c r="C1113" s="1" t="s">
        <v>4</v>
      </c>
      <c r="D1113" s="1" t="s">
        <v>5</v>
      </c>
    </row>
    <row r="1114" spans="1:4" ht="13.2" x14ac:dyDescent="0.25">
      <c r="A1114" s="1" t="s">
        <v>1120</v>
      </c>
      <c r="B1114" t="str">
        <f ca="1">IFERROR(__xludf.DUMMYFUNCTION("GOOGLETRANSLATE(B1114,""en"",""hi"")"),"केवल BHARTYE SANSKREET APNAO jo Adhami ko जीना का treeka seekhata")</f>
        <v>केवल BHARTYE SANSKREET APNAO jo Adhami ko जीना का treeka seekhata</v>
      </c>
      <c r="C1114" s="1" t="s">
        <v>4</v>
      </c>
      <c r="D1114" s="1" t="s">
        <v>5</v>
      </c>
    </row>
    <row r="1115" spans="1:4" ht="13.2" x14ac:dyDescent="0.25">
      <c r="A1115" s="1" t="s">
        <v>1121</v>
      </c>
      <c r="B1115" t="str">
        <f ca="1">IFERROR(__xludf.DUMMYFUNCTION("GOOGLETRANSLATE(B1115,""en"",""hi"")"),"Fursat मेई nikal")</f>
        <v>Fursat मेई nikal</v>
      </c>
      <c r="C1115" s="1" t="s">
        <v>4</v>
      </c>
      <c r="D1115" s="1" t="s">
        <v>5</v>
      </c>
    </row>
    <row r="1116" spans="1:4" ht="13.2" x14ac:dyDescent="0.25">
      <c r="A1116" s="1" t="s">
        <v>1122</v>
      </c>
      <c r="B1116" t="str">
        <f ca="1">IFERROR(__xludf.DUMMYFUNCTION("GOOGLETRANSLATE(B1116,""en"",""hi"")"),"ekdm साही भाई")</f>
        <v>ekdm साही भाई</v>
      </c>
      <c r="C1116" s="1" t="s">
        <v>4</v>
      </c>
      <c r="D1116" s="1" t="s">
        <v>5</v>
      </c>
    </row>
    <row r="1117" spans="1:4" ht="13.2" x14ac:dyDescent="0.25">
      <c r="A1117" s="1" t="s">
        <v>1123</v>
      </c>
      <c r="B1117" t="str">
        <f ca="1">IFERROR(__xludf.DUMMYFUNCTION("GOOGLETRANSLATE(B1117,""en"",""hi"")"),"फिल्मी खबर upasna मम् से सुन्ना Achha lgta hai")</f>
        <v>फिल्मी खबर upasna मम् से सुन्ना Achha lgta hai</v>
      </c>
      <c r="C1117" s="1" t="s">
        <v>4</v>
      </c>
      <c r="D1117" s="1" t="s">
        <v>5</v>
      </c>
    </row>
    <row r="1118" spans="1:4" ht="13.2" x14ac:dyDescent="0.25">
      <c r="A1118" s="1" t="s">
        <v>1124</v>
      </c>
      <c r="B1118" t="str">
        <f ca="1">IFERROR(__xludf.DUMMYFUNCTION("GOOGLETRANSLATE(B1118,""en"",""hi"")"),"ये फिल्म नारीवादी की gand jalane कश्मीर liye banayi हुई हाई, itna नारीवादी
प्रचार कश्मीर baad ek मूवी hai Banti करने के लिए।")</f>
        <v>ये फिल्म नारीवादी की gand jalane कश्मीर liye banayi हुई हाई, itna नारीवादी
प्रचार कश्मीर baad ek मूवी hai Banti करने के लिए।</v>
      </c>
      <c r="C1118" s="1" t="s">
        <v>19</v>
      </c>
      <c r="D1118" s="1" t="s">
        <v>15</v>
      </c>
    </row>
    <row r="1119" spans="1:4" ht="13.2" x14ac:dyDescent="0.25">
      <c r="A1119" s="1" t="s">
        <v>1125</v>
      </c>
      <c r="B1119" t="str">
        <f ca="1">IFERROR(__xludf.DUMMYFUNCTION("GOOGLETRANSLATE(B1119,""en"",""hi"")"),"ISME फिल्म rewiew hai क्या 😂😂")</f>
        <v>ISME फिल्म rewiew hai क्या 😂😂</v>
      </c>
      <c r="C1119" s="1" t="s">
        <v>4</v>
      </c>
      <c r="D1119" s="1" t="s">
        <v>5</v>
      </c>
    </row>
    <row r="1120" spans="1:4" ht="13.2" x14ac:dyDescent="0.25">
      <c r="A1120" s="1" t="s">
        <v>1126</v>
      </c>
      <c r="B1120" t="str">
        <f ca="1">IFERROR(__xludf.DUMMYFUNCTION("GOOGLETRANSLATE(B1120,""en"",""hi"")"),"zyada स्वतंत्रता बालू के टीले से Yahi होता वह 😡😡😡")</f>
        <v>zyada स्वतंत्रता बालू के टीले से Yahi होता वह 😡😡😡</v>
      </c>
      <c r="C1120" s="1" t="s">
        <v>19</v>
      </c>
      <c r="D1120" s="1" t="s">
        <v>5</v>
      </c>
    </row>
    <row r="1121" spans="1:4" ht="13.2" x14ac:dyDescent="0.25">
      <c r="A1121" s="1" t="s">
        <v>1127</v>
      </c>
      <c r="B1121" t="str">
        <f ca="1">IFERROR(__xludf.DUMMYFUNCTION("GOOGLETRANSLATE(B1121,""en"",""hi"")"),"कॉलेज का lrofesslr दिवाना hai wo hai likhta कामुक थ्रिलर")</f>
        <v>कॉलेज का lrofesslr दिवाना hai wo hai likhta कामुक थ्रिलर</v>
      </c>
      <c r="C1121" s="1" t="s">
        <v>4</v>
      </c>
      <c r="D1121" s="1" t="s">
        <v>5</v>
      </c>
    </row>
    <row r="1122" spans="1:4" ht="13.2" x14ac:dyDescent="0.25">
      <c r="A1122" s="1" t="s">
        <v>1128</v>
      </c>
      <c r="B1122" t="str">
        <f ca="1">IFERROR(__xludf.DUMMYFUNCTION("GOOGLETRANSLATE(B1122,""en"",""hi"")"),"मे तो कहता कि तू chutiya है ये जो आप बता रहे हैं है ना कि सब chutiya पीए है भाई
सबको पता है कि मूवी ने ऐक्टिंग ही होती है इस मे कोई नई बात नहीं है इस वीडियो
में मुझे तो तुम chutiye लगे")</f>
        <v>मे तो कहता कि तू chutiya है ये जो आप बता रहे हैं है ना कि सब chutiya पीए है भाई
सबको पता है कि मूवी ने ऐक्टिंग ही होती है इस मे कोई नई बात नहीं है इस वीडियो
में मुझे तो तुम chutiye लगे</v>
      </c>
      <c r="C1122" s="1" t="s">
        <v>8</v>
      </c>
      <c r="D1122" s="1" t="s">
        <v>5</v>
      </c>
    </row>
    <row r="1123" spans="1:4" ht="13.2" x14ac:dyDescent="0.25">
      <c r="A1123" s="1" t="s">
        <v>1129</v>
      </c>
      <c r="B1123" t="str">
        <f ca="1">IFERROR(__xludf.DUMMYFUNCTION("GOOGLETRANSLATE(B1123,""en"",""hi"")"),"भाई साड़ी जीवन एकल रह Lunga बराबर भगवान कभी अमेरिकन प्लान या यूट्यूब वाली नारीवादी
जीवन मुझे ना आ जाए")</f>
        <v>भाई साड़ी जीवन एकल रह Lunga बराबर भगवान कभी अमेरिकन प्लान या यूट्यूब वाली नारीवादी
जीवन मुझे ना आ जाए</v>
      </c>
      <c r="C1123" s="1" t="s">
        <v>4</v>
      </c>
      <c r="D1123" s="1" t="s">
        <v>5</v>
      </c>
    </row>
    <row r="1124" spans="1:4" ht="13.2" x14ac:dyDescent="0.25">
      <c r="A1124" s="1" t="s">
        <v>1130</v>
      </c>
      <c r="B1124" t="str">
        <f ca="1">IFERROR(__xludf.DUMMYFUNCTION("GOOGLETRANSLATE(B1124,""en"",""hi"")"),"तो निकल chutiye क्यु देख राहा hai?")</f>
        <v>तो निकल chutiye क्यु देख राहा hai?</v>
      </c>
      <c r="C1124" s="1" t="s">
        <v>8</v>
      </c>
      <c r="D1124" s="1" t="s">
        <v>5</v>
      </c>
    </row>
    <row r="1125" spans="1:4" ht="13.2" x14ac:dyDescent="0.25">
      <c r="A1125" s="1" t="s">
        <v>1131</v>
      </c>
      <c r="B1125" t="str">
        <f ca="1">IFERROR(__xludf.DUMMYFUNCTION("GOOGLETRANSLATE(B1125,""en"",""hi"")"),"भाई ... gyann चोदने के liye नया चैनल बना ले ... yaha bs समीक्षा कर .....")</f>
        <v>भाई ... gyann चोदने के liye नया चैनल बना ले ... yaha bs समीक्षा कर .....</v>
      </c>
      <c r="C1125" s="1" t="s">
        <v>8</v>
      </c>
      <c r="D1125" s="1" t="s">
        <v>15</v>
      </c>
    </row>
    <row r="1126" spans="1:4" ht="13.2" x14ac:dyDescent="0.25">
      <c r="A1126" s="1" t="s">
        <v>1132</v>
      </c>
      <c r="B1126" t="str">
        <f ca="1">IFERROR(__xludf.DUMMYFUNCTION("GOOGLETRANSLATE(B1126,""en"",""hi"")"),"Aapka समीक्षा सूरज ke फिल्म dekhne se jyada MJA आ jata हाई काई बार")</f>
        <v>Aapka समीक्षा सूरज ke फिल्म dekhne se jyada MJA आ jata हाई काई बार</v>
      </c>
      <c r="C1126" s="1" t="s">
        <v>4</v>
      </c>
      <c r="D1126" s="1" t="s">
        <v>5</v>
      </c>
    </row>
    <row r="1127" spans="1:4" ht="13.2" x14ac:dyDescent="0.25">
      <c r="A1127" s="1" t="s">
        <v>1133</v>
      </c>
      <c r="B1127" t="str">
        <f ca="1">IFERROR(__xludf.DUMMYFUNCTION("GOOGLETRANSLATE(B1127,""en"",""hi"")"),"अंबर डे hahahahaha साही Kaha")</f>
        <v>अंबर डे hahahahaha साही Kaha</v>
      </c>
      <c r="C1127" s="1" t="s">
        <v>4</v>
      </c>
      <c r="D1127" s="1" t="s">
        <v>5</v>
      </c>
    </row>
    <row r="1128" spans="1:4" ht="13.2" x14ac:dyDescent="0.25">
      <c r="A1128" s="1" t="s">
        <v>1134</v>
      </c>
      <c r="B1128" t="str">
        <f ca="1">IFERROR(__xludf.DUMMYFUNCTION("GOOGLETRANSLATE(B1128,""en"",""hi"")"),"फिल्म साथी ko साही jabab diyaa ...")</f>
        <v>फिल्म साथी ko साही jabab diyaa ...</v>
      </c>
      <c r="C1128" s="1" t="s">
        <v>4</v>
      </c>
      <c r="D1128" s="1" t="s">
        <v>5</v>
      </c>
    </row>
    <row r="1129" spans="1:4" ht="13.2" x14ac:dyDescent="0.25">
      <c r="A1129" s="1" t="s">
        <v>1135</v>
      </c>
      <c r="B1129" t="str">
        <f ca="1">IFERROR(__xludf.DUMMYFUNCTION("GOOGLETRANSLATE(B1129,""en"",""hi"")"),"एप्लिकेशन फिल्मी अभियान की बात kr rhe ho na😂😂😂😂😂😂")</f>
        <v>एप्लिकेशन फिल्मी अभियान की बात kr rhe ho na😂😂😂😂😂😂</v>
      </c>
      <c r="C1129" s="1" t="s">
        <v>4</v>
      </c>
      <c r="D1129" s="1" t="s">
        <v>5</v>
      </c>
    </row>
    <row r="1130" spans="1:4" ht="13.2" x14ac:dyDescent="0.25">
      <c r="A1130" s="1" t="s">
        <v>1136</v>
      </c>
      <c r="B1130" t="str">
        <f ca="1">IFERROR(__xludf.DUMMYFUNCTION("GOOGLETRANSLATE(B1130,""en"",""hi"")"),"खैर उदारवादियों को नया विषय मिल karne ke liye लड़ने Geya।")</f>
        <v>खैर उदारवादियों को नया विषय मिल karne ke liye लड़ने Geya।</v>
      </c>
      <c r="C1130" s="1" t="s">
        <v>4</v>
      </c>
      <c r="D1130" s="1" t="s">
        <v>5</v>
      </c>
    </row>
    <row r="1131" spans="1:4" ht="13.2" x14ac:dyDescent="0.25">
      <c r="A1131" s="1" t="s">
        <v>1137</v>
      </c>
      <c r="B1131" t="str">
        <f ca="1">IFERROR(__xludf.DUMMYFUNCTION("GOOGLETRANSLATE(B1131,""en"",""hi"")"),"भाई एपी na mjhe बीडीएल दिया hai।")</f>
        <v>भाई एपी na mjhe बीडीएल दिया hai।</v>
      </c>
      <c r="C1131" s="1" t="s">
        <v>4</v>
      </c>
      <c r="D1131" s="1" t="s">
        <v>5</v>
      </c>
    </row>
    <row r="1132" spans="1:4" ht="13.2" x14ac:dyDescent="0.25">
      <c r="A1132" s="1" t="s">
        <v>1138</v>
      </c>
      <c r="B1132" t="str">
        <f ca="1">IFERROR(__xludf.DUMMYFUNCTION("GOOGLETRANSLATE(B1132,""en"",""hi"")"),"भारत मुख्य se sabhi gandu.o.ko.mardalna chahiye ..")</f>
        <v>भारत मुख्य se sabhi gandu.o.ko.mardalna chahiye ..</v>
      </c>
      <c r="C1132" s="1" t="s">
        <v>8</v>
      </c>
      <c r="D1132" s="1" t="s">
        <v>5</v>
      </c>
    </row>
    <row r="1133" spans="1:4" ht="13.2" x14ac:dyDescent="0.25">
      <c r="A1133" s="1" t="s">
        <v>1139</v>
      </c>
      <c r="B1133" t="str">
        <f ca="1">IFERROR(__xludf.DUMMYFUNCTION("GOOGLETRANSLATE(B1133,""en"",""hi"")"),"Jitne नारीवादी भी वह लोग इन Aap जेक कबीर सिंह से उपचार ले लो तुम लॉग पुरी
tarah 2 बार गया था फिल्म ko😘😘 आज फिल्म की तरह हो jagoge..😂😂i thik")</f>
        <v>Jitne नारीवादी भी वह लोग इन Aap जेक कबीर सिंह से उपचार ले लो तुम लॉग पुरी
tarah 2 बार गया था फिल्म ko😘😘 आज फिल्म की तरह हो jagoge..😂😂i thik</v>
      </c>
      <c r="C1133" s="1" t="s">
        <v>4</v>
      </c>
      <c r="D1133" s="1" t="s">
        <v>5</v>
      </c>
    </row>
    <row r="1134" spans="1:4" ht="13.2" x14ac:dyDescent="0.25">
      <c r="A1134" s="1" t="s">
        <v>1140</v>
      </c>
      <c r="B1134" t="str">
        <f ca="1">IFERROR(__xludf.DUMMYFUNCTION("GOOGLETRANSLATE(B1134,""en"",""hi"")"),"imo namber daw कॉल करें ... 008801850322634")</f>
        <v>imo namber daw कॉल करें ... 008801850322634</v>
      </c>
      <c r="C1134" s="1" t="s">
        <v>4</v>
      </c>
      <c r="D1134" s="1" t="s">
        <v>5</v>
      </c>
    </row>
    <row r="1135" spans="1:4" ht="13.2" x14ac:dyDescent="0.25">
      <c r="A1135" s="1" t="s">
        <v>1141</v>
      </c>
      <c r="B1135" t="str">
        <f ca="1">IFERROR(__xludf.DUMMYFUNCTION("GOOGLETRANSLATE(B1135,""en"",""hi"")"),"पर kr liye आप के लिए और jarurat hai aap लोगो धन्यवाद मेन कदम ki जीवन मुझे आगे
Badh ne ke liye")</f>
        <v>पर kr liye आप के लिए और jarurat hai aap लोगो धन्यवाद मेन कदम ki जीवन मुझे आगे
Badh ne ke liye</v>
      </c>
      <c r="C1135" s="1" t="s">
        <v>4</v>
      </c>
      <c r="D1135" s="1" t="s">
        <v>5</v>
      </c>
    </row>
    <row r="1136" spans="1:4" ht="13.2" x14ac:dyDescent="0.25">
      <c r="A1136" s="1" t="s">
        <v>1142</v>
      </c>
      <c r="B1136" t="str">
        <f ca="1">IFERROR(__xludf.DUMMYFUNCTION("GOOGLETRANSLATE(B1136,""en"",""hi"")"),"Accha समीक्षा देते bhut हो भाई जी")</f>
        <v>Accha समीक्षा देते bhut हो भाई जी</v>
      </c>
      <c r="C1136" s="1" t="s">
        <v>4</v>
      </c>
      <c r="D1136" s="1" t="s">
        <v>5</v>
      </c>
    </row>
    <row r="1137" spans="1:4" ht="13.2" x14ac:dyDescent="0.25">
      <c r="A1137" s="1" t="s">
        <v>1143</v>
      </c>
      <c r="B1137" t="str">
        <f ca="1">IFERROR(__xludf.DUMMYFUNCTION("GOOGLETRANSLATE(B1137,""en"",""hi"")"),"कबीर सिंह ne प्रीति Ko मारा ek thappad Jitna प्रीति Ko दिल बराबर नही लगा
usse jyada Feministo ke muh पे लगा hai।")</f>
        <v>कबीर सिंह ne प्रीति Ko मारा ek thappad Jitna प्रीति Ko दिल बराबर नही लगा
usse jyada Feministo ke muh पे लगा hai।</v>
      </c>
      <c r="C1137" s="1" t="s">
        <v>19</v>
      </c>
      <c r="D1137" s="1" t="s">
        <v>5</v>
      </c>
    </row>
    <row r="1138" spans="1:4" ht="13.2" x14ac:dyDescent="0.25">
      <c r="A1138" s="1" t="s">
        <v>1144</v>
      </c>
      <c r="B1138" t="str">
        <f ca="1">IFERROR(__xludf.DUMMYFUNCTION("GOOGLETRANSLATE(B1138,""en"",""hi"")"),"Apney वेतन आत्मनिर्भर, सही मर्द की परिभाषा है! 👍")</f>
        <v>Apney वेतन आत्मनिर्भर, सही मर्द की परिभाषा है! 👍</v>
      </c>
      <c r="C1138" s="1" t="s">
        <v>4</v>
      </c>
      <c r="D1138" s="1" t="s">
        <v>5</v>
      </c>
    </row>
    <row r="1139" spans="1:4" ht="13.2" x14ac:dyDescent="0.25">
      <c r="A1139" s="1" t="s">
        <v>1145</v>
      </c>
      <c r="B1139" t="str">
        <f ca="1">IFERROR(__xludf.DUMMYFUNCTION("GOOGLETRANSLATE(B1139,""en"",""hi"")"),"isiliye कहते है पुरा वीडियो देखे Bagair टिप्पणी नही karte 😂😂")</f>
        <v>isiliye कहते है पुरा वीडियो देखे Bagair टिप्पणी नही karte 😂😂</v>
      </c>
      <c r="C1139" s="1" t="s">
        <v>4</v>
      </c>
      <c r="D1139" s="1" t="s">
        <v>5</v>
      </c>
    </row>
    <row r="1140" spans="1:4" ht="13.2" x14ac:dyDescent="0.25">
      <c r="A1140" s="1" t="s">
        <v>1146</v>
      </c>
      <c r="B1140" t="str">
        <f ca="1">IFERROR(__xludf.DUMMYFUNCTION("GOOGLETRANSLATE(B1140,""en"",""hi"")"),"Kaha हो मोनु se")</f>
        <v>Kaha हो मोनु se</v>
      </c>
      <c r="C1140" s="1" t="s">
        <v>4</v>
      </c>
      <c r="D1140" s="1" t="s">
        <v>5</v>
      </c>
    </row>
    <row r="1141" spans="1:4" ht="13.2" x14ac:dyDescent="0.25">
      <c r="A1141" s="1" t="s">
        <v>1147</v>
      </c>
      <c r="B1141" t="str">
        <f ca="1">IFERROR(__xludf.DUMMYFUNCTION("GOOGLETRANSLATE(B1141,""en"",""hi"")"),"ये लोग इन वाही Bolte jaha se कुछ प्रचार मिल खातिर")</f>
        <v>ये लोग इन वाही Bolte jaha se कुछ प्रचार मिल खातिर</v>
      </c>
      <c r="C1141" s="1" t="s">
        <v>19</v>
      </c>
      <c r="D1141" s="1" t="s">
        <v>5</v>
      </c>
    </row>
    <row r="1142" spans="1:4" ht="13.2" x14ac:dyDescent="0.25">
      <c r="A1142" s="1" t="s">
        <v>1148</v>
      </c>
      <c r="B1142" t="str">
        <f ca="1">IFERROR(__xludf.DUMMYFUNCTION("GOOGLETRANSLATE(B1142,""en"",""hi"")"),"जब तक सिनेमा है फ़िल्म मेकर चूतिया बनाते रहेंगे और तुमलोग चूतिये बनते रहोगे,
फ़िल्म का रियल लाइफ से जोड़ेंगे तो बहुत बड़े बाले हो।")</f>
        <v>जब तक सिनेमा है फ़िल्म मेकर चूतिया बनाते रहेंगे और तुमलोग चूतिये बनते रहोगे,
फ़िल्म का रियल लाइफ से जोड़ेंगे तो बहुत बड़े बाले हो।</v>
      </c>
      <c r="C1142" s="1" t="s">
        <v>19</v>
      </c>
      <c r="D1142" s="1" t="s">
        <v>5</v>
      </c>
    </row>
    <row r="1143" spans="1:4" ht="13.2" x14ac:dyDescent="0.25">
      <c r="A1143" s="1" t="s">
        <v>1149</v>
      </c>
      <c r="B1143" t="str">
        <f ca="1">IFERROR(__xludf.DUMMYFUNCTION("GOOGLETRANSLATE(B1143,""en"",""hi"")"),"पागल औरत")</f>
        <v>पागल औरत</v>
      </c>
      <c r="C1143" s="1" t="s">
        <v>8</v>
      </c>
      <c r="D1143" s="1" t="s">
        <v>5</v>
      </c>
    </row>
    <row r="1144" spans="1:4" ht="13.2" x14ac:dyDescent="0.25">
      <c r="A1144" s="1" t="s">
        <v>1150</v>
      </c>
      <c r="B1144" t="str">
        <f ca="1">IFERROR(__xludf.DUMMYFUNCTION("GOOGLETRANSLATE(B1144,""en"",""hi"")"),"Behenchod कहां मार्च गया था। Lawde ke बाल ** Shwetabh ** ** मैं तुमसे प्यार करता **
Beeeheeenchoooooooooooooo")</f>
        <v>Behenchod कहां मार्च गया था। Lawde ke बाल ** Shwetabh ** ** मैं तुमसे प्यार करता **
Beeeheeenchoooooooooooooo</v>
      </c>
      <c r="C1144" s="1" t="s">
        <v>8</v>
      </c>
      <c r="D1144" s="1" t="s">
        <v>15</v>
      </c>
    </row>
    <row r="1145" spans="1:4" ht="13.2" x14ac:dyDescent="0.25">
      <c r="A1145" s="1" t="s">
        <v>1151</v>
      </c>
      <c r="B1145" t="str">
        <f ca="1">IFERROR(__xludf.DUMMYFUNCTION("GOOGLETRANSLATE(B1145,""en"",""hi"")"),"कितने दर्द से बचाव krta ज राजदीप")</f>
        <v>कितने दर्द से बचाव krta ज राजदीप</v>
      </c>
      <c r="C1145" s="1" t="s">
        <v>4</v>
      </c>
      <c r="D1145" s="1" t="s">
        <v>5</v>
      </c>
    </row>
    <row r="1146" spans="1:4" ht="13.2" x14ac:dyDescent="0.25">
      <c r="A1146" s="1" t="s">
        <v>1152</v>
      </c>
      <c r="B1146" t="str">
        <f ca="1">IFERROR(__xludf.DUMMYFUNCTION("GOOGLETRANSLATE(B1146,""en"",""hi"")"),"भैया दाईं ओर कश्मीर गाल पे Dadhi Kam आ राही वह फिर फिर वीडियो मुझे esa dikh
राहा वह muje Batao कृपया")</f>
        <v>भैया दाईं ओर कश्मीर गाल पे Dadhi Kam आ राही वह फिर फिर वीडियो मुझे esa dikh
राहा वह muje Batao कृपया</v>
      </c>
      <c r="C1146" s="1" t="s">
        <v>4</v>
      </c>
      <c r="D1146" s="1" t="s">
        <v>5</v>
      </c>
    </row>
    <row r="1147" spans="1:4" ht="13.2" x14ac:dyDescent="0.25">
      <c r="A1147" s="1" t="s">
        <v>1153</v>
      </c>
      <c r="B1147" t="str">
        <f ca="1">IFERROR(__xludf.DUMMYFUNCTION("GOOGLETRANSLATE(B1147,""en"",""hi"")"),"Achi फिल्म nhi h वही ghisi Piti stoey समय n पैसे की बर्बादी ... 1 आधा थोडा
Thak 2 आधा bakwas thik ... एलजी RHA jabardasti कोई बैठा व्यास हो")</f>
        <v>Achi फिल्म nhi h वही ghisi Piti stoey समय n पैसे की बर्बादी ... 1 आधा थोडा
Thak 2 आधा bakwas thik ... एलजी RHA jabardasti कोई बैठा व्यास हो</v>
      </c>
      <c r="C1147" s="1" t="s">
        <v>4</v>
      </c>
      <c r="D1147" s="1" t="s">
        <v>5</v>
      </c>
    </row>
    <row r="1148" spans="1:4" ht="13.2" x14ac:dyDescent="0.25">
      <c r="A1148" s="1" t="s">
        <v>1154</v>
      </c>
      <c r="B1148" t="str">
        <f ca="1">IFERROR(__xludf.DUMMYFUNCTION("GOOGLETRANSLATE(B1148,""en"",""hi"")"),"हमारा देश Kahta hai ki लड़के या ladkiyo माई कोई फार्क nhi कानून को hai
vivastha माई फार्क क्यो किया Gya hai jisme kaafi beksuro की भी जान चली जाति
hai आज ke समय माई लोगो को ek dusre से बात क्रने का समय nhi hai प्राथमिकी भी unke
riste daaro जनसंपर्क भी 498"&amp;" एक एलजीए देते hai तु htana chahiye")</f>
        <v>हमारा देश Kahta hai ki लड़के या ladkiyo माई कोई फार्क nhi कानून को hai
vivastha माई फार्क क्यो किया Gya hai jisme kaafi beksuro की भी जान चली जाति
hai आज ke समय माई लोगो को ek dusre से बात क्रने का समय nhi hai प्राथमिकी भी unke
riste daaro जनसंपर्क भी 498 एक एलजीए देते hai तु htana chahiye</v>
      </c>
      <c r="C1148" s="1" t="s">
        <v>4</v>
      </c>
      <c r="D1148" s="1" t="s">
        <v>5</v>
      </c>
    </row>
    <row r="1149" spans="1:4" ht="13.2" x14ac:dyDescent="0.25">
      <c r="A1149" s="1" t="s">
        <v>1155</v>
      </c>
      <c r="B1149" t="str">
        <f ca="1">IFERROR(__xludf.DUMMYFUNCTION("GOOGLETRANSLATE(B1149,""en"",""hi"")"),"अरुंधति तेरे gaand mein Goli padi hai कभी ..")</f>
        <v>अरुंधति तेरे gaand mein Goli padi hai कभी ..</v>
      </c>
      <c r="C1149" s="1" t="s">
        <v>8</v>
      </c>
      <c r="D1149" s="1" t="s">
        <v>15</v>
      </c>
    </row>
    <row r="1150" spans="1:4" ht="13.2" x14ac:dyDescent="0.25">
      <c r="A1150" s="1" t="s">
        <v>1156</v>
      </c>
      <c r="B1150" t="str">
        <f ca="1">IFERROR(__xludf.DUMMYFUNCTION("GOOGLETRANSLATE(B1150,""en"",""hi"")"),"मेन YHI Dekhi थी। देखने योग्य। Ayushmankhurana की isliye Bht सम्मान
करती हू।")</f>
        <v>मेन YHI Dekhi थी। देखने योग्य। Ayushmankhurana की isliye Bht सम्मान
करती हू।</v>
      </c>
      <c r="C1150" s="1" t="s">
        <v>4</v>
      </c>
      <c r="D1150" s="1" t="s">
        <v>5</v>
      </c>
    </row>
    <row r="1151" spans="1:4" ht="13.2" x14ac:dyDescent="0.25">
      <c r="A1151" s="1" t="s">
        <v>1157</v>
      </c>
      <c r="B1151" t="str">
        <f ca="1">IFERROR(__xludf.DUMMYFUNCTION("GOOGLETRANSLATE(B1151,""en"",""hi"")"),"नारीवादी बीसी बस aur उदारवादी तु को बढ़ावा देने के कार्ति hai लड़की छोटे चूक pehne
रात मुझे सड़क पे Nange ghume फिर 25 ladkon कश्मीर Sath सेक्स करे सब साही hai फिर bc
budhii क्या fuddi मुझे चली Gyi में bhosadbudhhi लॉगऑन की")</f>
        <v>नारीवादी बीसी बस aur उदारवादी तु को बढ़ावा देने के कार्ति hai लड़की छोटे चूक pehne
रात मुझे सड़क पे Nange ghume फिर 25 ladkon कश्मीर Sath सेक्स करे सब साही hai फिर bc
budhii क्या fuddi मुझे चली Gyi में bhosadbudhhi लॉगऑन की</v>
      </c>
      <c r="C1151" s="1" t="s">
        <v>8</v>
      </c>
      <c r="D1151" s="1" t="s">
        <v>15</v>
      </c>
    </row>
    <row r="1152" spans="1:4" ht="13.2" x14ac:dyDescent="0.25">
      <c r="A1152" s="1" t="s">
        <v>1158</v>
      </c>
      <c r="B1152" t="str">
        <f ca="1">IFERROR(__xludf.DUMMYFUNCTION("GOOGLETRANSLATE(B1152,""en"",""hi"")"),"@Arth। ए क्या भाई VO सब apne fayde ke liye देर ज फिर dusro ke nuksan के liye
सफलता tabi hoga प्रहार सार्वभौमिक कल्याण के liye लाया Jayega")</f>
        <v>@Arth। ए क्या भाई VO सब apne fayde ke liye देर ज फिर dusro ke nuksan के liye
सफलता tabi hoga प्रहार सार्वभौमिक कल्याण के liye लाया Jayega</v>
      </c>
      <c r="C1152" s="1" t="s">
        <v>4</v>
      </c>
      <c r="D1152" s="1" t="s">
        <v>5</v>
      </c>
    </row>
    <row r="1153" spans="1:4" ht="13.2" x14ac:dyDescent="0.25">
      <c r="A1153" s="1" t="s">
        <v>1159</v>
      </c>
      <c r="B1153" t="str">
        <f ca="1">IFERROR(__xludf.DUMMYFUNCTION("GOOGLETRANSLATE(B1153,""en"",""hi"")"),"कितना आवश्यक है उस भाषा में डिबेट करना जो भाषा आपके पेनलिस्ट्स से आती ही नहीं।")</f>
        <v>कितना आवश्यक है उस भाषा में डिबेट करना जो भाषा आपके पेनलिस्ट्स से आती ही नहीं।</v>
      </c>
      <c r="C1153" s="1" t="s">
        <v>19</v>
      </c>
      <c r="D1153" s="1" t="s">
        <v>5</v>
      </c>
    </row>
    <row r="1154" spans="1:4" ht="13.2" x14ac:dyDescent="0.25">
      <c r="A1154" s="1" t="s">
        <v>1160</v>
      </c>
      <c r="B1154" t="str">
        <f ca="1">IFERROR(__xludf.DUMMYFUNCTION("GOOGLETRANSLATE(B1154,""en"",""hi"")"),"अभि Lallantop विधायक wo, सांसदों मंत्रियों jo muh कहते sandaas krtay hai उनको भी है
सूची Kro Shamil सकता है।")</f>
        <v>अभि Lallantop विधायक wo, सांसदों मंत्रियों jo muh कहते sandaas krtay hai उनको भी है
सूची Kro Shamil सकता है।</v>
      </c>
      <c r="C1154" s="1" t="s">
        <v>19</v>
      </c>
      <c r="D1154" s="1" t="s">
        <v>5</v>
      </c>
    </row>
    <row r="1155" spans="1:4" ht="13.2" x14ac:dyDescent="0.25">
      <c r="A1155" s="1" t="s">
        <v>1161</v>
      </c>
      <c r="B1155" t="str">
        <f ca="1">IFERROR(__xludf.DUMMYFUNCTION("GOOGLETRANSLATE(B1155,""en"",""hi"")"),"नेहा जी muja lagta ज तुम्हारे घर पे बाप भाई नही ज")</f>
        <v>नेहा जी muja lagta ज तुम्हारे घर पे बाप भाई नही ज</v>
      </c>
      <c r="C1155" s="1" t="s">
        <v>4</v>
      </c>
      <c r="D1155" s="1" t="s">
        <v>5</v>
      </c>
    </row>
    <row r="1156" spans="1:4" ht="13.2" x14ac:dyDescent="0.25">
      <c r="A1156" s="1" t="s">
        <v>1162</v>
      </c>
      <c r="B1156" t="str">
        <f ca="1">IFERROR(__xludf.DUMMYFUNCTION("GOOGLETRANSLATE(B1156,""en"",""hi"")"),"शि बल्ले keh hai एपी फिर से")</f>
        <v>शि बल्ले keh hai एपी फिर से</v>
      </c>
      <c r="C1156" s="1" t="s">
        <v>4</v>
      </c>
      <c r="D1156" s="1" t="s">
        <v>5</v>
      </c>
    </row>
    <row r="1157" spans="1:4" ht="13.2" x14ac:dyDescent="0.25">
      <c r="A1157" s="1" t="s">
        <v>1163</v>
      </c>
      <c r="B1157" t="str">
        <f ca="1">IFERROR(__xludf.DUMMYFUNCTION("GOOGLETRANSLATE(B1157,""en"",""hi"")"),"समानता ke nam पे sirf manmani chalu hai इनाकी .. महिला कुछ करे ओ साही hai या
लड़का वाही करे hai .. Yahi enaki समानता hai ख़ाराब करने के लिए।")</f>
        <v>समानता ke nam पे sirf manmani chalu hai इनाकी .. महिला कुछ करे ओ साही hai या
लड़का वाही करे hai .. Yahi enaki समानता hai ख़ाराब करने के लिए।</v>
      </c>
      <c r="C1157" s="1" t="s">
        <v>8</v>
      </c>
      <c r="D1157" s="1" t="s">
        <v>15</v>
      </c>
    </row>
    <row r="1158" spans="1:4" ht="13.2" x14ac:dyDescent="0.25">
      <c r="A1158" s="1" t="s">
        <v>1164</v>
      </c>
      <c r="B1158" t="str">
        <f ca="1">IFERROR(__xludf.DUMMYFUNCTION("GOOGLETRANSLATE(B1158,""en"",""hi"")"),"सर नेता वाली पोशाक")</f>
        <v>सर नेता वाली पोशाक</v>
      </c>
      <c r="C1158" s="1" t="s">
        <v>4</v>
      </c>
      <c r="D1158" s="1" t="s">
        <v>5</v>
      </c>
    </row>
    <row r="1159" spans="1:4" ht="13.2" x14ac:dyDescent="0.25">
      <c r="A1159" s="1" t="s">
        <v>1165</v>
      </c>
      <c r="B1159" t="str">
        <f ca="1">IFERROR(__xludf.DUMMYFUNCTION("GOOGLETRANSLATE(B1159,""en"",""hi"")"),"कोई hai मुझ्े साड़ी jindegi keliye
Sath मुझे Rakhe")</f>
        <v>कोई hai मुझ्े साड़ी jindegi keliye
Sath मुझे Rakhe</v>
      </c>
      <c r="C1159" s="1" t="s">
        <v>4</v>
      </c>
      <c r="D1159" s="1" t="s">
        <v>5</v>
      </c>
    </row>
    <row r="1160" spans="1:4" ht="13.2" x14ac:dyDescent="0.25">
      <c r="A1160" s="1" t="s">
        <v>1166</v>
      </c>
      <c r="B1160" t="str">
        <f ca="1">IFERROR(__xludf.DUMMYFUNCTION("GOOGLETRANSLATE(B1160,""en"",""hi"")"),"तू साले गांडू yaha हमसे gand marwa वाहा तेरे jaise hijde जो एक ही लिंग ke
sath marwate हो gand gand felane ke सीवा कुछ नही करोगे। Hamare fouji tum
jaiso ki gand Marna भी pasand नही सुस्त।")</f>
        <v>तू साले गांडू yaha हमसे gand marwa वाहा तेरे jaise hijde जो एक ही लिंग ke
sath marwate हो gand gand felane ke सीवा कुछ नही करोगे। Hamare fouji tum
jaiso ki gand Marna भी pasand नही सुस्त।</v>
      </c>
      <c r="C1160" s="1" t="s">
        <v>8</v>
      </c>
      <c r="D1160" s="1" t="s">
        <v>15</v>
      </c>
    </row>
    <row r="1161" spans="1:4" ht="13.2" x14ac:dyDescent="0.25">
      <c r="A1161" s="1" t="s">
        <v>1167</v>
      </c>
      <c r="B1161" t="str">
        <f ca="1">IFERROR(__xludf.DUMMYFUNCTION("GOOGLETRANSLATE(B1161,""en"",""hi"")"),"दामिनी की आ Gyi क्या apko याद?")</f>
        <v>दामिनी की आ Gyi क्या apko याद?</v>
      </c>
      <c r="C1161" s="1" t="s">
        <v>4</v>
      </c>
      <c r="D1161" s="1" t="s">
        <v>5</v>
      </c>
    </row>
    <row r="1162" spans="1:4" ht="13.2" x14ac:dyDescent="0.25">
      <c r="A1162" s="1" t="s">
        <v>1168</v>
      </c>
      <c r="B1162" t="str">
        <f ca="1">IFERROR(__xludf.DUMMYFUNCTION("GOOGLETRANSLATE(B1162,""en"",""hi"")"),"युद्ध फिल्म का समीक्षा Kro ......")</f>
        <v>युद्ध फिल्म का समीक्षा Kro ......</v>
      </c>
      <c r="C1162" s="1" t="s">
        <v>4</v>
      </c>
      <c r="D1162" s="1" t="s">
        <v>5</v>
      </c>
    </row>
    <row r="1163" spans="1:4" ht="13.2" x14ac:dyDescent="0.25">
      <c r="A1163" s="1" t="s">
        <v>1169</v>
      </c>
      <c r="B1163" t="str">
        <f ca="1">IFERROR(__xludf.DUMMYFUNCTION("GOOGLETRANSLATE(B1163,""en"",""hi"")"),"Giska आदमी kera बो Kesi ke sath BHE REHA sakta हा चा बो आदमी हो फिर औरत हो")</f>
        <v>Giska आदमी kera बो Kesi ke sath BHE REHA sakta हा चा बो आदमी हो फिर औरत हो</v>
      </c>
      <c r="C1163" s="1" t="s">
        <v>4</v>
      </c>
      <c r="D1163" s="1" t="s">
        <v>5</v>
      </c>
    </row>
    <row r="1164" spans="1:4" ht="13.2" x14ac:dyDescent="0.25">
      <c r="A1164" s="1" t="s">
        <v>1170</v>
      </c>
      <c r="B1164" t="str">
        <f ca="1">IFERROR(__xludf.DUMMYFUNCTION("GOOGLETRANSLATE(B1164,""en"",""hi"")"),"प्रतीक @ महोदय, प्रतिभाशाली फिल्म एच। बीती रात दिखाने का dek कश्मीर आया हुन .Nind उद
Gyi भाई, aapke समीक्षा dekhne कश्मीर वह फिल्म का योजना किया baad। 10/10 स्टार nd
वास्तव में यह महाकाव्य nd शानदार फिल्म है। । ।क्या बात है")</f>
        <v>प्रतीक @ महोदय, प्रतिभाशाली फिल्म एच। बीती रात दिखाने का dek कश्मीर आया हुन .Nind उद
Gyi भाई, aapke समीक्षा dekhne कश्मीर वह फिल्म का योजना किया baad। 10/10 स्टार nd
वास्तव में यह महाकाव्य nd शानदार फिल्म है। । ।क्या बात है</v>
      </c>
      <c r="C1164" s="1" t="s">
        <v>4</v>
      </c>
      <c r="D1164" s="1" t="s">
        <v>5</v>
      </c>
    </row>
    <row r="1165" spans="1:4" ht="13.2" x14ac:dyDescent="0.25">
      <c r="A1165" s="1" t="s">
        <v>1171</v>
      </c>
      <c r="B1165" t="str">
        <f ca="1">IFERROR(__xludf.DUMMYFUNCTION("GOOGLETRANSLATE(B1165,""en"",""hi"")"),"इक शब्द चुप हो CHL 😈")</f>
        <v>इक शब्द चुप हो CHL 😈</v>
      </c>
      <c r="C1165" s="1" t="s">
        <v>19</v>
      </c>
      <c r="D1165" s="1" t="s">
        <v>5</v>
      </c>
    </row>
    <row r="1166" spans="1:4" ht="13.2" x14ac:dyDescent="0.25">
      <c r="A1166" s="1" t="s">
        <v>1172</v>
      </c>
      <c r="B1166" t="str">
        <f ca="1">IFERROR(__xludf.DUMMYFUNCTION("GOOGLETRANSLATE(B1166,""en"",""hi"")"),"Bhadwa borade 😂")</f>
        <v>Bhadwa borade 😂</v>
      </c>
      <c r="C1166" s="1" t="s">
        <v>8</v>
      </c>
      <c r="D1166" s="1" t="s">
        <v>5</v>
      </c>
    </row>
    <row r="1167" spans="1:4" ht="13.2" x14ac:dyDescent="0.25">
      <c r="A1167" s="1" t="s">
        <v>1173</v>
      </c>
      <c r="B1167" t="str">
        <f ca="1">IFERROR(__xludf.DUMMYFUNCTION("GOOGLETRANSLATE(B1167,""en"",""hi"")"),"बहुत सही .. भाई।
बॉलीवुड हमको Chutiya BNA राहा ज Itne सालो से ..
देश संकट मुझे ज Bhailog ... Bachalo दुनिया ko ..
बॉलीवुड कचरा ज")</f>
        <v>बहुत सही .. भाई।
बॉलीवुड हमको Chutiya BNA राहा ज Itne सालो से ..
देश संकट मुझे ज Bhailog ... Bachalo दुनिया ko ..
बॉलीवुड कचरा ज</v>
      </c>
      <c r="C1167" s="1" t="s">
        <v>4</v>
      </c>
      <c r="D1167" s="1" t="s">
        <v>5</v>
      </c>
    </row>
    <row r="1168" spans="1:4" ht="13.2" x14ac:dyDescent="0.25">
      <c r="A1168" s="1" t="s">
        <v>1174</v>
      </c>
      <c r="B1168" t="str">
        <f ca="1">IFERROR(__xludf.DUMMYFUNCTION("GOOGLETRANSLATE(B1168,""en"",""hi"")"),"Usne साही Kaha")</f>
        <v>Usne साही Kaha</v>
      </c>
      <c r="C1168" s="1" t="s">
        <v>4</v>
      </c>
      <c r="D1168" s="1" t="s">
        <v>5</v>
      </c>
    </row>
    <row r="1169" spans="1:4" ht="13.2" x14ac:dyDescent="0.25">
      <c r="A1169" s="1" t="s">
        <v>1175</v>
      </c>
      <c r="B1169" t="str">
        <f ca="1">IFERROR(__xludf.DUMMYFUNCTION("GOOGLETRANSLATE(B1169,""en"",""hi"")"),"** Ladkiyon ** se itna chirta ज तू ... तेरी सोच पे ** Aaaa थू **")</f>
        <v>** Ladkiyon ** se itna chirta ज तू ... तेरी सोच पे ** Aaaa थू **</v>
      </c>
      <c r="C1169" s="1" t="s">
        <v>19</v>
      </c>
      <c r="D1169" s="1" t="s">
        <v>5</v>
      </c>
    </row>
    <row r="1170" spans="1:4" ht="13.2" x14ac:dyDescent="0.25">
      <c r="A1170" s="1" t="s">
        <v>1176</v>
      </c>
      <c r="B1170" t="str">
        <f ca="1">IFERROR(__xludf.DUMMYFUNCTION("GOOGLETRANSLATE(B1170,""en"",""hi"")"),"क्या बात ज दादा 😎gjb👌🏻")</f>
        <v>क्या बात ज दादा 😎gjb👌🏻</v>
      </c>
      <c r="C1170" s="1" t="s">
        <v>4</v>
      </c>
      <c r="D1170" s="1" t="s">
        <v>5</v>
      </c>
    </row>
    <row r="1171" spans="1:4" ht="13.2" x14ac:dyDescent="0.25">
      <c r="A1171" s="1" t="s">
        <v>1177</v>
      </c>
      <c r="B1171" t="str">
        <f ca="1">IFERROR(__xludf.DUMMYFUNCTION("GOOGLETRANSLATE(B1171,""en"",""hi"")"),"Bhot साही bhie मैं तुमसे प्यार करता")</f>
        <v>Bhot साही bhie मैं तुमसे प्यार करता</v>
      </c>
      <c r="C1171" s="1" t="s">
        <v>4</v>
      </c>
      <c r="D1171" s="1" t="s">
        <v>5</v>
      </c>
    </row>
    <row r="1172" spans="1:4" ht="13.2" x14ac:dyDescent="0.25">
      <c r="A1172" s="1" t="s">
        <v>1178</v>
      </c>
      <c r="B1172" t="str">
        <f ca="1">IFERROR(__xludf.DUMMYFUNCTION("GOOGLETRANSLATE(B1172,""en"",""hi"")"),"टेलीग्राम मीटर पोस्ट dalna क्यूं bnd kr di ..")</f>
        <v>टेलीग्राम मीटर पोस्ट dalna क्यूं bnd kr di ..</v>
      </c>
      <c r="C1172" s="1" t="s">
        <v>4</v>
      </c>
      <c r="D1172" s="1" t="s">
        <v>5</v>
      </c>
    </row>
    <row r="1173" spans="1:4" ht="13.2" x14ac:dyDescent="0.25">
      <c r="A1173" s="1" t="s">
        <v>1179</v>
      </c>
      <c r="B1173" t="str">
        <f ca="1">IFERROR(__xludf.DUMMYFUNCTION("GOOGLETRANSLATE(B1173,""en"",""hi"")"),"Jaliii")</f>
        <v>Jaliii</v>
      </c>
      <c r="C1173" s="1" t="s">
        <v>19</v>
      </c>
      <c r="D1173" s="1" t="s">
        <v>5</v>
      </c>
    </row>
    <row r="1174" spans="1:4" ht="13.2" x14ac:dyDescent="0.25">
      <c r="A1174" s="1" t="s">
        <v>1180</v>
      </c>
      <c r="B1174" t="str">
        <f ca="1">IFERROR(__xludf.DUMMYFUNCTION("GOOGLETRANSLATE(B1174,""en"",""hi"")"),"अक्षय खन्ना के लिए फ़िल्म देखी, बाहर आते समय सिर्फ तरुण सलूजा दिमाख में छा गया
।
कथानक के साथ सब ही किरदार जबरदस्त।")</f>
        <v>अक्षय खन्ना के लिए फ़िल्म देखी, बाहर आते समय सिर्फ तरुण सलूजा दिमाख में छा गया
।
कथानक के साथ सब ही किरदार जबरदस्त।</v>
      </c>
      <c r="C1174" s="1" t="s">
        <v>4</v>
      </c>
      <c r="D1174" s="1" t="s">
        <v>5</v>
      </c>
    </row>
    <row r="1175" spans="1:4" ht="13.2" x14ac:dyDescent="0.25">
      <c r="A1175" s="1" t="s">
        <v>1181</v>
      </c>
      <c r="B1175" t="str">
        <f ca="1">IFERROR(__xludf.DUMMYFUNCTION("GOOGLETRANSLATE(B1175,""en"",""hi"")"),"@Madhusmita प्रधान को समझने के लिए .... shwetabh भाई का कोई kharap कोशिश यार
इरादों नही hai ....
और gaaliyaa तो chaalta hai यार .....
शाब्दिक नही hai gaaliyaa .... bhaavnaiye होते hain gaaliyaa ...")</f>
        <v>@Madhusmita प्रधान को समझने के लिए .... shwetabh भाई का कोई kharap कोशिश यार
इरादों नही hai ....
और gaaliyaa तो chaalta hai यार .....
शाब्दिक नही hai gaaliyaa .... bhaavnaiye होते hain gaaliyaa ...</v>
      </c>
      <c r="C1175" s="1" t="s">
        <v>4</v>
      </c>
      <c r="D1175" s="1" t="s">
        <v>5</v>
      </c>
    </row>
    <row r="1176" spans="1:4" ht="13.2" x14ac:dyDescent="0.25">
      <c r="A1176" s="1" t="s">
        <v>1182</v>
      </c>
      <c r="B1176" t="str">
        <f ca="1">IFERROR(__xludf.DUMMYFUNCTION("GOOGLETRANSLATE(B1176,""en"",""hi"")"),"भी aap माइक Kon सा उपयोग कर Ty हो कृपया बाटा करना")</f>
        <v>भी aap माइक Kon सा उपयोग कर Ty हो कृपया बाटा करना</v>
      </c>
      <c r="C1176" s="1" t="s">
        <v>4</v>
      </c>
      <c r="D1176" s="1" t="s">
        <v>5</v>
      </c>
    </row>
    <row r="1177" spans="1:4" ht="13.2" x14ac:dyDescent="0.25">
      <c r="A1177" s="1" t="s">
        <v>1183</v>
      </c>
      <c r="B1177" t="str">
        <f ca="1">IFERROR(__xludf.DUMMYFUNCTION("GOOGLETRANSLATE(B1177,""en"",""hi"")"),"वायरल मनोरंजन bhenchod मुझ्े को पीटीए हाय nhi भारत मुझे Itne gandmro की FOJ
वह बिक्री शि खा भाई मीठा")</f>
        <v>वायरल मनोरंजन bhenchod मुझ्े को पीटीए हाय nhi भारत मुझे Itne gandmro की FOJ
वह बिक्री शि खा भाई मीठा</v>
      </c>
      <c r="C1177" s="1" t="s">
        <v>8</v>
      </c>
      <c r="D1177" s="1" t="s">
        <v>15</v>
      </c>
    </row>
    <row r="1178" spans="1:4" ht="13.2" x14ac:dyDescent="0.25">
      <c r="A1178" s="1" t="s">
        <v>1184</v>
      </c>
      <c r="B1178" t="str">
        <f ca="1">IFERROR(__xludf.DUMMYFUNCTION("GOOGLETRANSLATE(B1178,""en"",""hi"")"),"कोई मतलब NO..sahi घास bhai..Real जुनून follower👌")</f>
        <v>कोई मतलब NO..sahi घास bhai..Real जुनून follower👌</v>
      </c>
      <c r="C1178" s="1" t="s">
        <v>4</v>
      </c>
      <c r="D1178" s="1" t="s">
        <v>5</v>
      </c>
    </row>
    <row r="1179" spans="1:4" ht="13.2" x14ac:dyDescent="0.25">
      <c r="A1179" s="1" t="s">
        <v>1185</v>
      </c>
      <c r="B1179" t="str">
        <f ca="1">IFERROR(__xludf.DUMMYFUNCTION("GOOGLETRANSLATE(B1179,""en"",""hi"")"),"bahut Accha बहुत अच्छा भाई")</f>
        <v>bahut Accha बहुत अच्छा भाई</v>
      </c>
      <c r="C1179" s="1" t="s">
        <v>4</v>
      </c>
      <c r="D1179" s="1" t="s">
        <v>5</v>
      </c>
    </row>
    <row r="1180" spans="1:4" ht="13.2" x14ac:dyDescent="0.25">
      <c r="A1180" s="1" t="s">
        <v>1186</v>
      </c>
      <c r="B1180" t="str">
        <f ca="1">IFERROR(__xludf.DUMMYFUNCTION("GOOGLETRANSLATE(B1180,""en"",""hi"")"),"ये bdsk, दीन मुझे किशोर-चार baar puuchta हाई, ""kaam कर Rehe हो ke तो नहीं?""
इक baar तो नहीं, किशोर चार baar!")</f>
        <v>ये bdsk, दीन मुझे किशोर-चार baar puuchta हाई, "kaam कर Rehe हो ke तो नहीं?"
इक baar तो नहीं, किशोर चार baar!</v>
      </c>
      <c r="C1180" s="1" t="s">
        <v>8</v>
      </c>
      <c r="D1180" s="1" t="s">
        <v>15</v>
      </c>
    </row>
    <row r="1181" spans="1:4" ht="13.2" x14ac:dyDescent="0.25">
      <c r="A1181" s="1" t="s">
        <v>1187</v>
      </c>
      <c r="B1181" t="str">
        <f ca="1">IFERROR(__xludf.DUMMYFUNCTION("GOOGLETRANSLATE(B1181,""en"",""hi"")"),"रंगा बिला मुजरिम थे जिन्होंने मासूम बच्चों की जान लि थी। बहुत ददनाक दिन था वह")</f>
        <v>रंगा बिला मुजरिम थे जिन्होंने मासूम बच्चों की जान लि थी। बहुत ददनाक दिन था वह</v>
      </c>
      <c r="C1181" s="1" t="s">
        <v>4</v>
      </c>
      <c r="D1181" s="1" t="s">
        <v>5</v>
      </c>
    </row>
    <row r="1182" spans="1:4" ht="13.2" x14ac:dyDescent="0.25">
      <c r="A1182" s="1" t="s">
        <v>1188</v>
      </c>
      <c r="B1182" t="str">
        <f ca="1">IFERROR(__xludf.DUMMYFUNCTION("GOOGLETRANSLATE(B1182,""en"",""hi"")"),"@Hydrich हिमलर साही Kaha")</f>
        <v>@Hydrich हिमलर साही Kaha</v>
      </c>
      <c r="C1182" s="1" t="s">
        <v>4</v>
      </c>
      <c r="D1182" s="1" t="s">
        <v>5</v>
      </c>
    </row>
    <row r="1183" spans="1:4" ht="13.2" x14ac:dyDescent="0.25">
      <c r="A1183" s="1" t="s">
        <v>1189</v>
      </c>
      <c r="B1183" t="str">
        <f ca="1">IFERROR(__xludf.DUMMYFUNCTION("GOOGLETRANSLATE(B1183,""en"",""hi"")"),"बच्ची के साथ रेप हुआ ही नही .... हिन्दू धर्म को बदनाम करने की साजिश")</f>
        <v>बच्ची के साथ रेप हुआ ही नही .... हिन्दू धर्म को बदनाम करने की साजिश</v>
      </c>
      <c r="C1183" s="1" t="s">
        <v>19</v>
      </c>
      <c r="D1183" s="1" t="s">
        <v>15</v>
      </c>
    </row>
    <row r="1184" spans="1:4" ht="13.2" x14ac:dyDescent="0.25">
      <c r="A1184" s="1" t="s">
        <v>1190</v>
      </c>
      <c r="B1184" t="str">
        <f ca="1">IFERROR(__xludf.DUMMYFUNCTION("GOOGLETRANSLATE(B1184,""en"",""hi"")"),"अजय ठाकुर। Ap mndi से हो")</f>
        <v>अजय ठाकुर। Ap mndi से हो</v>
      </c>
      <c r="C1184" s="1" t="s">
        <v>4</v>
      </c>
      <c r="D1184" s="1" t="s">
        <v>5</v>
      </c>
    </row>
    <row r="1185" spans="1:4" ht="13.2" x14ac:dyDescent="0.25">
      <c r="A1185" s="1" t="s">
        <v>1191</v>
      </c>
      <c r="B1185" t="str">
        <f ca="1">IFERROR(__xludf.DUMMYFUNCTION("GOOGLETRANSLATE(B1185,""en"",""hi"")"),"भाई यात्रियों को खुश 2016 फिल्म का समीक्षा करो ... कृपया")</f>
        <v>भाई यात्रियों को खुश 2016 फिल्म का समीक्षा करो ... कृपया</v>
      </c>
      <c r="C1185" s="1" t="s">
        <v>4</v>
      </c>
      <c r="D1185" s="1" t="s">
        <v>5</v>
      </c>
    </row>
    <row r="1186" spans="1:4" ht="13.2" x14ac:dyDescent="0.25">
      <c r="A1186" s="1" t="s">
        <v>1192</v>
      </c>
      <c r="B1186" t="str">
        <f ca="1">IFERROR(__xludf.DUMMYFUNCTION("GOOGLETRANSLATE(B1186,""en"",""hi"")"),"मुझ्े भी bekoof लगी dioloug nhi h लड़की ke पारित पुरी फिल्म मुझे")</f>
        <v>मुझ्े भी bekoof लगी dioloug nhi h लड़की ke पारित पुरी फिल्म मुझे</v>
      </c>
      <c r="C1186" s="1" t="s">
        <v>4</v>
      </c>
      <c r="D1186" s="1" t="s">
        <v>5</v>
      </c>
    </row>
    <row r="1187" spans="1:4" ht="13.2" x14ac:dyDescent="0.25">
      <c r="A1187" s="1" t="s">
        <v>1193</v>
      </c>
      <c r="B1187" t="str">
        <f ca="1">IFERROR(__xludf.DUMMYFUNCTION("GOOGLETRANSLATE(B1187,""en"",""hi"")"),"मेन कब Kaha लड़की thappad असामान्य नारीवाद की पाखंड hai को घोड़ी?
Lagta hai aapki हिन्दी हाय bahot jyada kamjor hai ... वीडियो दोबारा देखिए
Shayad aap है बार mein समझ जाओ!")</f>
        <v>मेन कब Kaha लड़की thappad असामान्य नारीवाद की पाखंड hai को घोड़ी?
Lagta hai aapki हिन्दी हाय bahot jyada kamjor hai ... वीडियो दोबारा देखिए
Shayad aap है बार mein समझ जाओ!</v>
      </c>
      <c r="C1187" s="1" t="s">
        <v>19</v>
      </c>
      <c r="D1187" s="1" t="s">
        <v>5</v>
      </c>
    </row>
    <row r="1188" spans="1:4" ht="13.2" x14ac:dyDescent="0.25">
      <c r="A1188" s="1" t="s">
        <v>1194</v>
      </c>
      <c r="B1188" t="str">
        <f ca="1">IFERROR(__xludf.DUMMYFUNCTION("GOOGLETRANSLATE(B1188,""en"",""hi"")"),"पागल")</f>
        <v>पागल</v>
      </c>
      <c r="C1188" s="1" t="s">
        <v>4</v>
      </c>
      <c r="D1188" s="1" t="s">
        <v>5</v>
      </c>
    </row>
    <row r="1189" spans="1:4" ht="13.2" x14ac:dyDescent="0.25">
      <c r="A1189" s="1" t="s">
        <v>1195</v>
      </c>
      <c r="B1189" t="str">
        <f ca="1">IFERROR(__xludf.DUMMYFUNCTION("GOOGLETRANSLATE(B1189,""en"",""hi"")"),"ये अंधा कानून hai भाई लोगो या andhe hai कानून bnane Waale bandrio ke हाथ
माई bramahsth डी दीया देश का क्या भाला होग ऐसे kesh माई marder लॉग इन करने की हाय
krke जेल जना thik hai 498 सबसे अच्छा से 13 फिर 302 hai")</f>
        <v>ये अंधा कानून hai भाई लोगो या andhe hai कानून bnane Waale bandrio ke हाथ
माई bramahsth डी दीया देश का क्या भाला होग ऐसे kesh माई marder लॉग इन करने की हाय
krke जेल जना thik hai 498 सबसे अच्छा से 13 फिर 302 hai</v>
      </c>
      <c r="C1189" s="1" t="s">
        <v>19</v>
      </c>
      <c r="D1189" s="1" t="s">
        <v>5</v>
      </c>
    </row>
    <row r="1190" spans="1:4" ht="13.2" x14ac:dyDescent="0.25">
      <c r="A1190" s="1" t="s">
        <v>1196</v>
      </c>
      <c r="B1190" t="str">
        <f ca="1">IFERROR(__xludf.DUMMYFUNCTION("GOOGLETRANSLATE(B1190,""en"",""hi"")"),"साली")</f>
        <v>साली</v>
      </c>
      <c r="C1190" s="1" t="s">
        <v>8</v>
      </c>
      <c r="D1190" s="1" t="s">
        <v>5</v>
      </c>
    </row>
    <row r="1191" spans="1:4" ht="13.2" x14ac:dyDescent="0.25">
      <c r="A1191" s="1" t="s">
        <v>1197</v>
      </c>
      <c r="B1191" t="str">
        <f ca="1">IFERROR(__xludf.DUMMYFUNCTION("GOOGLETRANSLATE(B1191,""en"",""hi"")"),"पागल hae क्या पागल")</f>
        <v>पागल hae क्या पागल</v>
      </c>
      <c r="C1191" s="1" t="s">
        <v>19</v>
      </c>
      <c r="D1191" s="1" t="s">
        <v>5</v>
      </c>
    </row>
    <row r="1192" spans="1:4" ht="13.2" x14ac:dyDescent="0.25">
      <c r="A1192" s="1" t="s">
        <v>1198</v>
      </c>
      <c r="B1192" t="str">
        <f ca="1">IFERROR(__xludf.DUMMYFUNCTION("GOOGLETRANSLATE(B1192,""en"",""hi"")"),"@Gaurav Abey anpadh gawar तुझे Pata Hai वो दाऊद ke chamche hai? Gawar
gaandu वो hisaab se तो अक्षय कुमार भी मोदी का chamcha hai")</f>
        <v>@Gaurav Abey anpadh gawar तुझे Pata Hai वो दाऊद ke chamche hai? Gawar
gaandu वो hisaab se तो अक्षय कुमार भी मोदी का chamcha hai</v>
      </c>
      <c r="C1192" s="1" t="s">
        <v>8</v>
      </c>
      <c r="D1192" s="1" t="s">
        <v>5</v>
      </c>
    </row>
    <row r="1193" spans="1:4" ht="13.2" x14ac:dyDescent="0.25">
      <c r="A1193" s="1" t="s">
        <v>1199</v>
      </c>
      <c r="B1193" t="str">
        <f ca="1">IFERROR(__xludf.DUMMYFUNCTION("GOOGLETRANSLATE(B1193,""en"",""hi"")"),"Hahaha जय हिंद से सीधा समलैंगिक hind😂😂")</f>
        <v>Hahaha जय हिंद से सीधा समलैंगिक hind😂😂</v>
      </c>
      <c r="C1193" s="1" t="s">
        <v>19</v>
      </c>
      <c r="D1193" s="1" t="s">
        <v>5</v>
      </c>
    </row>
    <row r="1194" spans="1:4" ht="13.2" x14ac:dyDescent="0.25">
      <c r="A1194" s="1" t="s">
        <v>1200</v>
      </c>
      <c r="B1194" t="str">
        <f ca="1">IFERROR(__xludf.DUMMYFUNCTION("GOOGLETRANSLATE(B1194,""en"",""hi"")"),"@ यश कुमार अबे लॉड chutiye lagta hai कबीर सिंह Jaisa Koi तुझे कॉलेज mein
रोज चुदाई करके रैगिंग karta था isliye तू तु filn पर देख ke तेरा gandfaat
गया।
मैं और राही स्वाद की बात, Thik hai mein अश्लील dekhta हूं, SAV dekhte hai सममूल्य
तुझे Sayad खड़ा Nehi ह"&amp;"ोता hai😄 जिंदगी mein kabhu अपना lullu Thik से pakda
Nehi अभी भी मा की भगवान mein Soke लोरी sunta hai दूध pita bachha hai
tu..isiliye कबीर सिंह Jaisa charavter पर देख ke तुझे khauff आ राहा haichal
हाट")</f>
        <v>@ यश कुमार अबे लॉड chutiye lagta hai कबीर सिंह Jaisa Koi तुझे कॉलेज mein
रोज चुदाई करके रैगिंग karta था isliye तू तु filn पर देख ke तेरा gandfaat
गया।
मैं और राही स्वाद की बात, Thik hai mein अश्लील dekhta हूं, SAV dekhte hai सममूल्य
तुझे Sayad खड़ा Nehi होता hai😄 जिंदगी mein kabhu अपना lullu Thik से pakda
Nehi अभी भी मा की भगवान mein Soke लोरी sunta hai दूध pita bachha hai
tu..isiliye कबीर सिंह Jaisa charavter पर देख ke तुझे khauff आ राहा haichal
हाट</v>
      </c>
      <c r="C1194" s="1" t="s">
        <v>8</v>
      </c>
      <c r="D1194" s="1" t="s">
        <v>15</v>
      </c>
    </row>
    <row r="1195" spans="1:4" ht="13.2" x14ac:dyDescent="0.25">
      <c r="A1195" s="1" t="s">
        <v>1201</v>
      </c>
      <c r="B1195" t="str">
        <f ca="1">IFERROR(__xludf.DUMMYFUNCTION("GOOGLETRANSLATE(B1195,""en"",""hi"")"),"मुझे करने के लिए bakwas लगी भाई .........")</f>
        <v>मुझे करने के लिए bakwas लगी भाई .........</v>
      </c>
      <c r="C1195" s="1" t="s">
        <v>4</v>
      </c>
      <c r="D1195" s="1" t="s">
        <v>5</v>
      </c>
    </row>
    <row r="1196" spans="1:4" ht="13.2" x14ac:dyDescent="0.25">
      <c r="A1196" s="1" t="s">
        <v>1202</v>
      </c>
      <c r="B1196" t="str">
        <f ca="1">IFERROR(__xludf.DUMMYFUNCTION("GOOGLETRANSLATE(B1196,""en"",""hi"")"),"Papu nam भाजपा ne nhi कुमार विश्वास ने व्यास था")</f>
        <v>Papu nam भाजपा ne nhi कुमार विश्वास ने व्यास था</v>
      </c>
      <c r="C1196" s="1" t="s">
        <v>4</v>
      </c>
      <c r="D1196" s="1" t="s">
        <v>5</v>
      </c>
    </row>
    <row r="1197" spans="1:4" ht="13.2" x14ac:dyDescent="0.25">
      <c r="A1197" s="1" t="s">
        <v>1203</v>
      </c>
      <c r="B1197" t="str">
        <f ca="1">IFERROR(__xludf.DUMMYFUNCTION("GOOGLETRANSLATE(B1197,""en"",""hi"")"),"सरकार को तु क्यूं Nahi lgta की जाति व्यवस्था को hatana chahiye ?!")</f>
        <v>सरकार को तु क्यूं Nahi lgta की जाति व्यवस्था को hatana chahiye ?!</v>
      </c>
      <c r="C1197" s="1" t="s">
        <v>19</v>
      </c>
      <c r="D1197" s="1" t="s">
        <v>5</v>
      </c>
    </row>
    <row r="1198" spans="1:4" ht="13.2" x14ac:dyDescent="0.25">
      <c r="A1198" s="1" t="s">
        <v>1204</v>
      </c>
      <c r="B1198" t="str">
        <f ca="1">IFERROR(__xludf.DUMMYFUNCTION("GOOGLETRANSLATE(B1198,""en"",""hi"")"),"Bc कभी itna अजीब explaination नही देखा yaaar !! Btw मुझे बॉलीवुड
movie.nahi dekhta कभी aur तु कबीर vibhir chutyapa भी नै देखा बीसी लेकिन अभी
मान हाय राहा hai bhai का explaination sunke !! bahot hasunga फिल्म dekhte
samay😂😂😂😂😂😊")</f>
        <v>Bc कभी itna अजीब explaination नही देखा yaaar !! Btw मुझे बॉलीवुड
movie.nahi dekhta कभी aur तु कबीर vibhir chutyapa भी नै देखा बीसी लेकिन अभी
मान हाय राहा hai bhai का explaination sunke !! bahot hasunga फिल्म dekhte
samay😂😂😂😂😂😊</v>
      </c>
      <c r="C1198" s="1" t="s">
        <v>4</v>
      </c>
      <c r="D1198" s="1" t="s">
        <v>5</v>
      </c>
    </row>
    <row r="1199" spans="1:4" ht="13.2" x14ac:dyDescent="0.25">
      <c r="A1199" s="1" t="s">
        <v>1205</v>
      </c>
      <c r="B1199" t="str">
        <f ca="1">IFERROR(__xludf.DUMMYFUNCTION("GOOGLETRANSLATE(B1199,""en"",""hi"")"),"सबके Apne Apne यौन अभिविन्यास होती हाई, ISME कोई galat Nehi hai ...")</f>
        <v>सबके Apne Apne यौन अभिविन्यास होती हाई, ISME कोई galat Nehi hai ...</v>
      </c>
      <c r="C1199" s="1" t="s">
        <v>4</v>
      </c>
      <c r="D1199" s="1" t="s">
        <v>5</v>
      </c>
    </row>
    <row r="1200" spans="1:4" ht="13.2" x14ac:dyDescent="0.25">
      <c r="A1200" s="1" t="s">
        <v>1206</v>
      </c>
      <c r="B1200" t="str">
        <f ca="1">IFERROR(__xludf.DUMMYFUNCTION("GOOGLETRANSLATE(B1200,""en"",""hi"")"),"😂😂😂Lande")</f>
        <v>😂😂😂Lande</v>
      </c>
      <c r="C1200" s="1" t="s">
        <v>4</v>
      </c>
      <c r="D1200" s="1" t="s">
        <v>5</v>
      </c>
    </row>
    <row r="1201" spans="1:4" ht="13.2" x14ac:dyDescent="0.25">
      <c r="A1201" s="1" t="s">
        <v>1207</v>
      </c>
      <c r="B1201" t="str">
        <f ca="1">IFERROR(__xludf.DUMMYFUNCTION("GOOGLETRANSLATE(B1201,""en"",""hi"")"),"hai dekhna विषाक्त संबंध शाहरुख खान की अंजाम देखो वोह प्रेम कहानी नही hai करने के लिए
सममूल्य अभिनय कक्षा hai")</f>
        <v>hai dekhna विषाक्त संबंध शाहरुख खान की अंजाम देखो वोह प्रेम कहानी नही hai करने के लिए
सममूल्य अभिनय कक्षा hai</v>
      </c>
      <c r="C1201" s="1" t="s">
        <v>4</v>
      </c>
      <c r="D1201" s="1" t="s">
        <v>5</v>
      </c>
    </row>
    <row r="1202" spans="1:4" ht="13.2" x14ac:dyDescent="0.25">
      <c r="A1202" s="1" t="s">
        <v>1208</v>
      </c>
      <c r="B1202" t="str">
        <f ca="1">IFERROR(__xludf.DUMMYFUNCTION("GOOGLETRANSLATE(B1202,""en"",""hi"")"),"उदारवादी की माँ की choot pakistaan ​​कश्मीर Kharche पे palte hai सोनम kaporr की bhen
की choot")</f>
        <v>उदारवादी की माँ की choot pakistaan ​​कश्मीर Kharche पे palte hai सोनम kaporr की bhen
की choot</v>
      </c>
      <c r="C1202" s="1" t="s">
        <v>8</v>
      </c>
      <c r="D1202" s="1" t="s">
        <v>15</v>
      </c>
    </row>
    <row r="1203" spans="1:4" ht="13.2" x14ac:dyDescent="0.25">
      <c r="A1203" s="1" t="s">
        <v>1209</v>
      </c>
      <c r="B1203" t="str">
        <f ca="1">IFERROR(__xludf.DUMMYFUNCTION("GOOGLETRANSLATE(B1203,""en"",""hi"")"),"ये विषय ज क्या
Isse जैडा achhe विषय unpr Kro पर चर्चा ज")</f>
        <v>ये विषय ज क्या
Isse जैडा achhe विषय unpr Kro पर चर्चा ज</v>
      </c>
      <c r="C1203" s="1" t="s">
        <v>19</v>
      </c>
      <c r="D1203" s="1" t="s">
        <v>5</v>
      </c>
    </row>
    <row r="1204" spans="1:4" ht="13.2" x14ac:dyDescent="0.25">
      <c r="A1204" s="1" t="s">
        <v>1210</v>
      </c>
      <c r="B1204" t="str">
        <f ca="1">IFERROR(__xludf.DUMMYFUNCTION("GOOGLETRANSLATE(B1204,""en"",""hi"")"),"भाई तु नारीवादी ko Alag देश बासा लेना chahiye सब नारीवादी वाहा चले जाए
अपना नियम तु chutiye Hamari दुनिया ko na बदले हम खुश hai एके लड़का chalaye
लड़की कश्मीर में बिना अधूरा hai aur एके लड़की लड़के कश्मीर में बिना ....")</f>
        <v>भाई तु नारीवादी ko Alag देश बासा लेना chahiye सब नारीवादी वाहा चले जाए
अपना नियम तु chutiye Hamari दुनिया ko na बदले हम खुश hai एके लड़का chalaye
लड़की कश्मीर में बिना अधूरा hai aur एके लड़की लड़के कश्मीर में बिना ....</v>
      </c>
      <c r="C1204" s="1" t="s">
        <v>8</v>
      </c>
      <c r="D1204" s="1" t="s">
        <v>5</v>
      </c>
    </row>
    <row r="1205" spans="1:4" ht="13.2" x14ac:dyDescent="0.25">
      <c r="A1205" s="1" t="s">
        <v>1211</v>
      </c>
      <c r="B1205" t="str">
        <f ca="1">IFERROR(__xludf.DUMMYFUNCTION("GOOGLETRANSLATE(B1205,""en"",""hi"")"),"डार Paida कर्ण hai आदमी कुंजी sirf कुंजी leeye keejey dono करने के लिये हाय
kyoun ... Kaati को Kutiya भी hai aur kutta भी")</f>
        <v>डार Paida कर्ण hai आदमी कुंजी sirf कुंजी leeye keejey dono करने के लिये हाय
kyoun ... Kaati को Kutiya भी hai aur kutta भी</v>
      </c>
      <c r="C1205" s="1" t="s">
        <v>19</v>
      </c>
      <c r="D1205" s="1" t="s">
        <v>5</v>
      </c>
    </row>
    <row r="1206" spans="1:4" ht="13.2" x14ac:dyDescent="0.25">
      <c r="A1206" s="1" t="s">
        <v>1212</v>
      </c>
      <c r="B1206" t="str">
        <f ca="1">IFERROR(__xludf.DUMMYFUNCTION("GOOGLETRANSLATE(B1206,""en"",""hi"")"),"मस्तूल")</f>
        <v>मस्तूल</v>
      </c>
      <c r="C1206" s="1" t="s">
        <v>4</v>
      </c>
      <c r="D1206" s="1" t="s">
        <v>5</v>
      </c>
    </row>
    <row r="1207" spans="1:4" ht="13.2" x14ac:dyDescent="0.25">
      <c r="A1207" s="1" t="s">
        <v>1213</v>
      </c>
      <c r="B1207" t="str">
        <f ca="1">IFERROR(__xludf.DUMMYFUNCTION("GOOGLETRANSLATE(B1207,""en"",""hi"")"),"@Neil Pagare भाई क्यूंकि Yahan तर्क ko nhi कुछ नही Mante")</f>
        <v>@Neil Pagare भाई क्यूंकि Yahan तर्क ko nhi कुछ नही Mante</v>
      </c>
      <c r="C1207" s="1" t="s">
        <v>4</v>
      </c>
      <c r="D1207" s="1" t="s">
        <v>5</v>
      </c>
    </row>
    <row r="1208" spans="1:4" ht="13.2" x14ac:dyDescent="0.25">
      <c r="A1208" s="1" t="s">
        <v>1214</v>
      </c>
      <c r="B1208" t="str">
        <f ca="1">IFERROR(__xludf.DUMMYFUNCTION("GOOGLETRANSLATE(B1208,""en"",""hi"")"),"कोई साला बदबूदार पंडित नै Bolaa कुछ, इसके hilaaf हाहाहाहा हो 😂😂😜😜 wo साले ख
gandooo 😂😂😂 भारत बधाई hahaha गांडू हमेशा के लिए")</f>
        <v>कोई साला बदबूदार पंडित नै Bolaa कुछ, इसके hilaaf हाहाहाहा हो 😂😂😜😜 wo साले ख
gandooo 😂😂😂 भारत बधाई hahaha गांडू हमेशा के लिए</v>
      </c>
      <c r="C1208" s="1" t="s">
        <v>8</v>
      </c>
      <c r="D1208" s="1" t="s">
        <v>5</v>
      </c>
    </row>
    <row r="1209" spans="1:4" ht="13.2" x14ac:dyDescent="0.25">
      <c r="A1209" s="1" t="s">
        <v>1215</v>
      </c>
      <c r="B1209" t="str">
        <f ca="1">IFERROR(__xludf.DUMMYFUNCTION("GOOGLETRANSLATE(B1209,""en"",""hi"")"),"😆😆ranu di apka jabab nehi😂😂😁😁👍")</f>
        <v>😆😆ranu di apka jabab nehi😂😂😁😁👍</v>
      </c>
      <c r="C1209" s="1" t="s">
        <v>4</v>
      </c>
      <c r="D1209" s="1" t="s">
        <v>5</v>
      </c>
    </row>
    <row r="1210" spans="1:4" ht="13.2" x14ac:dyDescent="0.25">
      <c r="A1210" s="1" t="s">
        <v>1216</v>
      </c>
      <c r="B1210" t="str">
        <f ca="1">IFERROR(__xludf.DUMMYFUNCTION("GOOGLETRANSLATE(B1210,""en"",""hi"")"),"भाई जोकर देखो यार तुम")</f>
        <v>भाई जोकर देखो यार तुम</v>
      </c>
      <c r="C1210" s="1" t="s">
        <v>4</v>
      </c>
      <c r="D1210" s="1" t="s">
        <v>5</v>
      </c>
    </row>
    <row r="1211" spans="1:4" ht="13.2" x14ac:dyDescent="0.25">
      <c r="A1211" s="1" t="s">
        <v>1217</v>
      </c>
      <c r="B1211" t="str">
        <f ca="1">IFERROR(__xludf.DUMMYFUNCTION("GOOGLETRANSLATE(B1211,""en"",""hi"")"),"bhut अची एच के प्रतीक भैया फिल्म, achi ज bhut प्रेम कहानी, जनसंपर्क पीने या
कढ़ाई की सजावट itna zyda दिखाना Zaroori ज,, इसके बीना भी करने के लिए dikha skte।")</f>
        <v>bhut अची एच के प्रतीक भैया फिल्म, achi ज bhut प्रेम कहानी, जनसंपर्क पीने या
कढ़ाई की सजावट itna zyda दिखाना Zaroori ज,, इसके बीना भी करने के लिए dikha skte।</v>
      </c>
      <c r="C1211" s="1" t="s">
        <v>4</v>
      </c>
      <c r="D1211" s="1" t="s">
        <v>5</v>
      </c>
    </row>
    <row r="1212" spans="1:4" ht="13.2" x14ac:dyDescent="0.25">
      <c r="A1212" s="1" t="s">
        <v>1218</v>
      </c>
      <c r="B1212" t="str">
        <f ca="1">IFERROR(__xludf.DUMMYFUNCTION("GOOGLETRANSLATE(B1212,""en"",""hi"")"),"bilkul साही kera कुछ भी galat नही किया usna। मान saaman सा jub loog na
ऐसा Kerna वाला hai करने के लिए जीना दा")</f>
        <v>bilkul साही kera कुछ भी galat नही किया usna। मान saaman सा jub loog na
ऐसा Kerna वाला hai करने के लिए जीना दा</v>
      </c>
      <c r="C1212" s="1" t="s">
        <v>4</v>
      </c>
      <c r="D1212" s="1" t="s">
        <v>5</v>
      </c>
    </row>
    <row r="1213" spans="1:4" ht="13.2" x14ac:dyDescent="0.25">
      <c r="A1213" s="1" t="s">
        <v>1219</v>
      </c>
      <c r="B1213" t="str">
        <f ca="1">IFERROR(__xludf.DUMMYFUNCTION("GOOGLETRANSLATE(B1213,""en"",""hi"")"),"भाग Bhosdiwali")</f>
        <v>भाग Bhosdiwali</v>
      </c>
      <c r="C1213" s="1" t="s">
        <v>8</v>
      </c>
      <c r="D1213" s="1" t="s">
        <v>15</v>
      </c>
    </row>
    <row r="1214" spans="1:4" ht="13.2" x14ac:dyDescent="0.25">
      <c r="A1214" s="1" t="s">
        <v>1220</v>
      </c>
      <c r="B1214" t="str">
        <f ca="1">IFERROR(__xludf.DUMMYFUNCTION("GOOGLETRANSLATE(B1214,""en"",""hi"")"),"तु khud कुट्टी hai aur थांडी मुझे sare कुत्ते eske अंदर fasa ke khichte rahte
hai")</f>
        <v>तु khud कुट्टी hai aur थांडी मुझे sare कुत्ते eske अंदर fasa ke khichte rahte
hai</v>
      </c>
      <c r="C1214" s="1" t="s">
        <v>8</v>
      </c>
      <c r="D1214" s="1" t="s">
        <v>15</v>
      </c>
    </row>
    <row r="1215" spans="1:4" ht="13.2" x14ac:dyDescent="0.25">
      <c r="A1215" s="1" t="s">
        <v>1221</v>
      </c>
      <c r="B1215" t="str">
        <f ca="1">IFERROR(__xludf.DUMMYFUNCTION("GOOGLETRANSLATE(B1215,""en"",""hi"")"),"हर बात एकदम सही है, लेकिन प्रतीक भाई ये जो कबीर सिंह बड़े mein लिखी hai
वो ध्यान Keech राहा hai")</f>
        <v>हर बात एकदम सही है, लेकिन प्रतीक भाई ये जो कबीर सिंह बड़े mein लिखी hai
वो ध्यान Keech राहा hai</v>
      </c>
      <c r="C1215" s="1" t="s">
        <v>4</v>
      </c>
      <c r="D1215" s="1" t="s">
        <v>5</v>
      </c>
    </row>
    <row r="1216" spans="1:4" ht="13.2" x14ac:dyDescent="0.25">
      <c r="A1216" s="1" t="s">
        <v>1222</v>
      </c>
      <c r="B1216" t="str">
        <f ca="1">IFERROR(__xludf.DUMMYFUNCTION("GOOGLETRANSLATE(B1216,""en"",""hi"")"),"पैट्रिक भाई मीटर Akshy खन्ना जी का फ़ेन हम्म मीटर दिल से चाहता था unki फिल्मों अची
चले")</f>
        <v>पैट्रिक भाई मीटर Akshy खन्ना जी का फ़ेन हम्म मीटर दिल से चाहता था unki फिल्मों अची
चले</v>
      </c>
      <c r="C1216" s="1" t="s">
        <v>4</v>
      </c>
      <c r="D1216" s="1" t="s">
        <v>5</v>
      </c>
    </row>
    <row r="1217" spans="1:4" ht="13.2" x14ac:dyDescent="0.25">
      <c r="A1217" s="1" t="s">
        <v>1223</v>
      </c>
      <c r="B1217" t="str">
        <f ca="1">IFERROR(__xludf.DUMMYFUNCTION("GOOGLETRANSLATE(B1217,""en"",""hi"")"),"भाजपा ओए कर राही ये जो कांग्रेस एटने दिन jo ने कोर रहे वह
&lt;Https://www.youtube.com/watch?v=4QbK77bSa4k&gt;")</f>
        <v>भाजपा ओए कर राही ये जो कांग्रेस एटने दिन jo ने कोर रहे वह
&lt;Https://www.youtube.com/watch?v=4QbK77bSa4k&gt;</v>
      </c>
      <c r="C1217" s="1" t="s">
        <v>4</v>
      </c>
      <c r="D1217" s="1" t="s">
        <v>5</v>
      </c>
    </row>
    <row r="1218" spans="1:4" ht="13.2" x14ac:dyDescent="0.25">
      <c r="A1218" s="1" t="s">
        <v>1224</v>
      </c>
      <c r="B1218" t="str">
        <f ca="1">IFERROR(__xludf.DUMMYFUNCTION("GOOGLETRANSLATE(B1218,""en"",""hi"")"),"कोट का संग्रह Kafi hai Accha .. ✌")</f>
        <v>कोट का संग्रह Kafi hai Accha .. ✌</v>
      </c>
      <c r="C1218" s="1" t="s">
        <v>4</v>
      </c>
      <c r="D1218" s="1" t="s">
        <v>5</v>
      </c>
    </row>
    <row r="1219" spans="1:4" ht="13.2" x14ac:dyDescent="0.25">
      <c r="A1219" s="1" t="s">
        <v>1225</v>
      </c>
      <c r="B1219" t="str">
        <f ca="1">IFERROR(__xludf.DUMMYFUNCTION("GOOGLETRANSLATE(B1219,""en"",""hi"")"),"Tu लौरा वह ??")</f>
        <v>Tu लौरा वह ??</v>
      </c>
      <c r="C1219" s="1" t="s">
        <v>8</v>
      </c>
      <c r="D1219" s="1" t="s">
        <v>15</v>
      </c>
    </row>
    <row r="1220" spans="1:4" ht="13.2" x14ac:dyDescent="0.25">
      <c r="A1220" s="1" t="s">
        <v>1226</v>
      </c>
      <c r="B1220" t="str">
        <f ca="1">IFERROR(__xludf.DUMMYFUNCTION("GOOGLETRANSLATE(B1220,""en"",""hi"")"),"बहुत ही अच्छी फ़िल्म हे ...
फ़िल्म मे बताया गया हे कि किसी भी मामले को एक्तर्फ़ा नहीं देखना चाहिये .....")</f>
        <v>बहुत ही अच्छी फ़िल्म हे ...
फ़िल्म मे बताया गया हे कि किसी भी मामले को एक्तर्फ़ा नहीं देखना चाहिये .....</v>
      </c>
      <c r="C1220" s="1" t="s">
        <v>4</v>
      </c>
      <c r="D1220" s="1" t="s">
        <v>5</v>
      </c>
    </row>
    <row r="1221" spans="1:4" ht="13.2" x14ac:dyDescent="0.25">
      <c r="A1221" s="1" t="s">
        <v>1227</v>
      </c>
      <c r="B1221" t="str">
        <f ca="1">IFERROR(__xludf.DUMMYFUNCTION("GOOGLETRANSLATE(B1221,""en"",""hi"")"),"भाई साही बट्टा रा हू जो मात्र अंदर Baate hai na wo आपने iss वीडियो मुझे कही
है दिल खुश हो गया नकली नारीवादियों की गा $ d जला ke")</f>
        <v>भाई साही बट्टा रा हू जो मात्र अंदर Baate hai na wo आपने iss वीडियो मुझे कही
है दिल खुश हो गया नकली नारीवादियों की गा $ d जला ke</v>
      </c>
      <c r="C1221" s="1" t="s">
        <v>8</v>
      </c>
      <c r="D1221" s="1" t="s">
        <v>5</v>
      </c>
    </row>
    <row r="1222" spans="1:4" ht="13.2" x14ac:dyDescent="0.25">
      <c r="A1222" s="1" t="s">
        <v>1228</v>
      </c>
      <c r="B1222" t="str">
        <f ca="1">IFERROR(__xludf.DUMMYFUNCTION("GOOGLETRANSLATE(B1222,""en"",""hi"")"),"एक बिल्ली के पीछे जब कोई कुत्ता पड़ा हो तो बिल्ली पहले अपनी जान बचा कर भागने का
पूरा प्रयास करती है, जबकि बिल्ली के दांत नाखून उसकी उसकी फुर्ती, काफी हद तक
कुत्ते से ज्यादा घातक हैं लेकिन फिर भी वो भागती है, इस उम्मीद में कई शायद जान
बचाकर भागने में ही ज्"&amp;"यादा भलाई है। किंतु जब उसके सामने ऐसी स्थिति आ जाए की अब
भागने का कोई रास्ता शेष नहीं बचा हो तो वह अपने बचाव में कुत्ते के सामने डटकर
खड़ी हो जाती है। ऐसे में अगर कोई बुद्धिजीवी यह कहे कि बिल्ली कट्टर और असहिष्णु
हो गई है, कुत्ते को जरा सा काटने भी नहीं द"&amp;"े रही है! कुत्ता तो बेचारा सिर्फ
प्यार से थोड़ा सा काटना चाहता था तो आप खुद अनुमान लगाएं की उस स्वघोषित
बुद्धिजीवी को क्या कहा जाए! आज के परिपेक्ष्य में बिल्कुल यही बिल्ली जैसी दशा
हिंदुओं की भी है।
हजारो वर्षों से हिन्दू बस भाग रहे थे, इस उम्मीद में क"&amp;"ी शायद भागने से उनकी जान
बच जाए। वो अफगानिस्तान से भागे, पाकिस्तान से भागे, बांग्लादेश से भागे, कश्मीर
से भागे। आगे ऐसा प्रतीत होता है कि केरल और बंगाल से भी भागेंगे। उन्होंने कभी
भी तलवार उठा कर लड़ने का साहस नहीं किया
लेकिन भागते भागते हिंदुओं को इस "&amp;"बात का अब आभास हो गया कि अब शायद भागने का कोई
रास्ता नहीं बचा है। अब हर तरफ से सारे रास्ते बंद हो गए हैं।
तो बस ,, मजबूरी में ही सही, लेकिन उन्होंने अंत में मुकाबला करने का फैसला कर
लिया है।
अब आप चाहें तो इसे कट्टरता कहें या असहिष्णुता, या कोई और भ"&amp;"ारी भरकम शब्द। आपकी
मर्जी है। ज")</f>
        <v>एक बिल्ली के पीछे जब कोई कुत्ता पड़ा हो तो बिल्ली पहले अपनी जान बचा कर भागने का
पूरा प्रयास करती है, जबकि बिल्ली के दांत नाखून उसकी उसकी फुर्ती, काफी हद तक
कुत्ते से ज्यादा घातक हैं लेकिन फिर भी वो भागती है, इस उम्मीद में कई शायद जान
बचाकर भागने में ही ज्यादा भलाई है। किंतु जब उसके सामने ऐसी स्थिति आ जाए की अब
भागने का कोई रास्ता शेष नहीं बचा हो तो वह अपने बचाव में कुत्ते के सामने डटकर
खड़ी हो जाती है। ऐसे में अगर कोई बुद्धिजीवी यह कहे कि बिल्ली कट्टर और असहिष्णु
हो गई है, कुत्ते को जरा सा काटने भी नहीं दे रही है! कुत्ता तो बेचारा सिर्फ
प्यार से थोड़ा सा काटना चाहता था तो आप खुद अनुमान लगाएं की उस स्वघोषित
बुद्धिजीवी को क्या कहा जाए! आज के परिपेक्ष्य में बिल्कुल यही बिल्ली जैसी दशा
हिंदुओं की भी है।
हजारो वर्षों से हिन्दू बस भाग रहे थे, इस उम्मीद में की शायद भागने से उनकी जान
बच जाए। वो अफगानिस्तान से भागे, पाकिस्तान से भागे, बांग्लादेश से भागे, कश्मीर
से भागे। आगे ऐसा प्रतीत होता है कि केरल और बंगाल से भी भागेंगे। उन्होंने कभी
भी तलवार उठा कर लड़ने का साहस नहीं किया
लेकिन भागते भागते हिंदुओं को इस बात का अब आभास हो गया कि अब शायद भागने का कोई
रास्ता नहीं बचा है। अब हर तरफ से सारे रास्ते बंद हो गए हैं।
तो बस ,, मजबूरी में ही सही, लेकिन उन्होंने अंत में मुकाबला करने का फैसला कर
लिया है।
अब आप चाहें तो इसे कट्टरता कहें या असहिष्णुता, या कोई और भारी भरकम शब्द। आपकी
मर्जी है। ज</v>
      </c>
      <c r="C1222" s="1" t="s">
        <v>8</v>
      </c>
      <c r="D1222" s="1" t="s">
        <v>5</v>
      </c>
    </row>
    <row r="1223" spans="1:4" ht="13.2" x14ac:dyDescent="0.25">
      <c r="A1223" s="1" t="s">
        <v>1229</v>
      </c>
      <c r="B1223" t="str">
        <f ca="1">IFERROR(__xludf.DUMMYFUNCTION("GOOGLETRANSLATE(B1223,""en"",""hi"")"),"अब क्या hizado की फौज होगी")</f>
        <v>अब क्या hizado की फौज होगी</v>
      </c>
      <c r="C1223" s="1" t="s">
        <v>8</v>
      </c>
      <c r="D1223" s="1" t="s">
        <v>15</v>
      </c>
    </row>
    <row r="1224" spans="1:4" ht="13.2" x14ac:dyDescent="0.25">
      <c r="A1224" s="1" t="s">
        <v>1230</v>
      </c>
      <c r="B1224" t="str">
        <f ca="1">IFERROR(__xludf.DUMMYFUNCTION("GOOGLETRANSLATE(B1224,""en"",""hi"")"),"@Avinash कुमार साही Kaha")</f>
        <v>@Avinash कुमार साही Kaha</v>
      </c>
      <c r="C1224" s="1" t="s">
        <v>4</v>
      </c>
      <c r="D1224" s="1" t="s">
        <v>5</v>
      </c>
    </row>
    <row r="1225" spans="1:4" ht="13.2" x14ac:dyDescent="0.25">
      <c r="A1225" s="1" t="s">
        <v>1231</v>
      </c>
      <c r="B1225" t="str">
        <f ca="1">IFERROR(__xludf.DUMMYFUNCTION("GOOGLETRANSLATE(B1225,""en"",""hi"")"),"Es जेहादी ko क्यो देर apne मुझे दिखाओ?")</f>
        <v>Es जेहादी ko क्यो देर apne मुझे दिखाओ?</v>
      </c>
      <c r="C1225" s="1" t="s">
        <v>19</v>
      </c>
      <c r="D1225" s="1" t="s">
        <v>5</v>
      </c>
    </row>
    <row r="1226" spans="1:4" ht="13.2" x14ac:dyDescent="0.25">
      <c r="A1226" s="1" t="s">
        <v>1232</v>
      </c>
      <c r="B1226" t="str">
        <f ca="1">IFERROR(__xludf.DUMMYFUNCTION("GOOGLETRANSLATE(B1226,""en"",""hi"")"),"तू तू chutiyaa hai")</f>
        <v>तू तू chutiyaa hai</v>
      </c>
      <c r="C1226" s="1" t="s">
        <v>8</v>
      </c>
      <c r="D1226" s="1" t="s">
        <v>5</v>
      </c>
    </row>
    <row r="1227" spans="1:4" ht="13.2" x14ac:dyDescent="0.25">
      <c r="A1227" s="1" t="s">
        <v>1233</v>
      </c>
      <c r="B1227" t="str">
        <f ca="1">IFERROR(__xludf.DUMMYFUNCTION("GOOGLETRANSLATE(B1227,""en"",""hi"")"),"498 ए का गलत उपयोग होन बराबर Ladaki ko डी और मिलना chahiye माई 90% handicapd हूं")</f>
        <v>498 ए का गलत उपयोग होन बराबर Ladaki ko डी और मिलना chahiye माई 90% handicapd हूं</v>
      </c>
      <c r="C1227" s="1" t="s">
        <v>4</v>
      </c>
      <c r="D1227" s="1" t="s">
        <v>5</v>
      </c>
    </row>
    <row r="1228" spans="1:4" ht="13.2" x14ac:dyDescent="0.25">
      <c r="A1228" s="1" t="s">
        <v>1234</v>
      </c>
      <c r="B1228" t="str">
        <f ca="1">IFERROR(__xludf.DUMMYFUNCTION("GOOGLETRANSLATE(B1228,""en"",""hi"")"),"एप्लिकेशन को aya हाय hoga pasand करने के लिए।")</f>
        <v>एप्लिकेशन को aya हाय hoga pasand करने के लिए।</v>
      </c>
      <c r="C1228" s="1" t="s">
        <v>4</v>
      </c>
      <c r="D1228" s="1" t="s">
        <v>5</v>
      </c>
    </row>
    <row r="1229" spans="1:4" ht="13.2" x14ac:dyDescent="0.25">
      <c r="A1229" s="1" t="s">
        <v>1235</v>
      </c>
      <c r="B1229" t="str">
        <f ca="1">IFERROR(__xludf.DUMMYFUNCTION("GOOGLETRANSLATE(B1229,""en"",""hi"")"),"तु बात bohot साही कही भाई")</f>
        <v>तु बात bohot साही कही भाई</v>
      </c>
      <c r="C1229" s="1" t="s">
        <v>4</v>
      </c>
      <c r="D1229" s="1" t="s">
        <v>5</v>
      </c>
    </row>
    <row r="1230" spans="1:4" ht="13.2" x14ac:dyDescent="0.25">
      <c r="A1230" s="1" t="s">
        <v>1236</v>
      </c>
      <c r="B1230" t="str">
        <f ca="1">IFERROR(__xludf.DUMMYFUNCTION("GOOGLETRANSLATE(B1230,""en"",""hi"")"),"Muja Lagta Hai राजदीप पूरी तरह से हाई baised")</f>
        <v>Muja Lagta Hai राजदीप पूरी तरह से हाई baised</v>
      </c>
      <c r="C1230" s="1" t="s">
        <v>19</v>
      </c>
      <c r="D1230" s="1" t="s">
        <v>5</v>
      </c>
    </row>
    <row r="1231" spans="1:4" ht="13.2" x14ac:dyDescent="0.25">
      <c r="A1231" s="1" t="s">
        <v>1237</v>
      </c>
      <c r="B1231" t="str">
        <f ca="1">IFERROR(__xludf.DUMMYFUNCTION("GOOGLETRANSLATE(B1231,""en"",""hi"")"),"Sidhe ,, ""मुख्य kattar नारीवाद की ओर से हुन"" ऐसा बोल लोग इन mein समझ जाएंगे ..।
गोल गोल घुमा क्यूं हो रही")</f>
        <v>Sidhe ,, "मुख्य kattar नारीवाद की ओर से हुन" ऐसा बोल लोग इन mein समझ जाएंगे ..।
गोल गोल घुमा क्यूं हो रही</v>
      </c>
      <c r="C1231" s="1" t="s">
        <v>19</v>
      </c>
      <c r="D1231" s="1" t="s">
        <v>5</v>
      </c>
    </row>
    <row r="1232" spans="1:4" ht="13.2" x14ac:dyDescent="0.25">
      <c r="A1232" s="1" t="s">
        <v>1238</v>
      </c>
      <c r="B1232" t="str">
        <f ca="1">IFERROR(__xludf.DUMMYFUNCTION("GOOGLETRANSLATE(B1232,""en"",""hi"")"),"जे श्री राम। Bagot Badiya प्रतीक जी बस विज्ञापन kam डाला करो ..")</f>
        <v>जे श्री राम। Bagot Badiya प्रतीक जी बस विज्ञापन kam डाला करो ..</v>
      </c>
      <c r="C1232" s="1" t="s">
        <v>4</v>
      </c>
      <c r="D1232" s="1" t="s">
        <v>5</v>
      </c>
    </row>
    <row r="1233" spans="1:4" ht="13.2" x14ac:dyDescent="0.25">
      <c r="A1233" s="1" t="s">
        <v>1239</v>
      </c>
      <c r="B1233" t="str">
        <f ca="1">IFERROR(__xludf.DUMMYFUNCTION("GOOGLETRANSLATE(B1233,""en"",""hi"")"),"जियो भाई")</f>
        <v>जियो भाई</v>
      </c>
      <c r="C1233" s="1" t="s">
        <v>4</v>
      </c>
      <c r="D1233" s="1" t="s">
        <v>5</v>
      </c>
    </row>
    <row r="1234" spans="1:4" ht="13.2" x14ac:dyDescent="0.25">
      <c r="A1234" s="1" t="s">
        <v>1240</v>
      </c>
      <c r="B1234" t="str">
        <f ca="1">IFERROR(__xludf.DUMMYFUNCTION("GOOGLETRANSLATE(B1234,""en"",""hi"")"),"मैं लोगो guess..educated ko वह कुछ zada Samjhana पड़ता hai Aajkal ... 😑😑, !!!")</f>
        <v>मैं लोगो guess..educated ko वह कुछ zada Samjhana पड़ता hai Aajkal ... 😑😑, !!!</v>
      </c>
      <c r="C1234" s="1" t="s">
        <v>19</v>
      </c>
      <c r="D1234" s="1" t="s">
        <v>5</v>
      </c>
    </row>
    <row r="1235" spans="1:4" ht="13.2" x14ac:dyDescent="0.25">
      <c r="A1235" s="1" t="s">
        <v>1241</v>
      </c>
      <c r="B1235" t="str">
        <f ca="1">IFERROR(__xludf.DUMMYFUNCTION("GOOGLETRANSLATE(B1235,""en"",""hi"")"),"यार Kitta chilati hai")</f>
        <v>यार Kitta chilati hai</v>
      </c>
      <c r="C1235" s="1" t="s">
        <v>19</v>
      </c>
      <c r="D1235" s="1" t="s">
        <v>5</v>
      </c>
    </row>
    <row r="1236" spans="1:4" ht="13.2" x14ac:dyDescent="0.25">
      <c r="A1236" s="1" t="s">
        <v>1242</v>
      </c>
      <c r="B1236" t="str">
        <f ca="1">IFERROR(__xludf.DUMMYFUNCTION("GOOGLETRANSLATE(B1236,""en"",""hi"")"),"साही Bolun माई bilkul pasand नी krta समीक्षा भारत को भी जेबी नकारात्मक tmhare
बोला tmne bt PHR भी dkhta हुन tmhari सोच की wajah से इसे रखने के ऊपर")</f>
        <v>साही Bolun माई bilkul pasand नी krta समीक्षा भारत को भी जेबी नकारात्मक tmhare
बोला tmne bt PHR भी dkhta हुन tmhari सोच की wajah से इसे रखने के ऊपर</v>
      </c>
      <c r="C1236" s="1" t="s">
        <v>19</v>
      </c>
      <c r="D1236" s="1" t="s">
        <v>5</v>
      </c>
    </row>
    <row r="1237" spans="1:4" ht="13.2" x14ac:dyDescent="0.25">
      <c r="A1237" s="1" t="s">
        <v>1243</v>
      </c>
      <c r="B1237" t="str">
        <f ca="1">IFERROR(__xludf.DUMMYFUNCTION("GOOGLETRANSLATE(B1237,""en"",""hi"")"),"भाई ledkiyo ko agey Kisne किया Kisne sarpe bithaya हम ledko ne ए जे अगर कोई
ledki kisi ko ledke thappad मारा ko ledke भी जनता के लिए हो हाय galat samajte
hai बीना Soche Samjhe ... मैटलैब कुछ भी हो Galti ledke ka hi hai ऐसा सोच हो
गया सार्वजनिक ka .. मैटलै"&amp;"ब हम ledko ne महिलाओं ko itna upar bithaya hai k
महिलाओं का Galti भी हम लोगो को साही lagta hai..bas अगर Galti करते है करने के लिए
sirf मेल के yani ledke")</f>
        <v>भाई ledkiyo ko agey Kisne किया Kisne sarpe bithaya हम ledko ne ए जे अगर कोई
ledki kisi ko ledke thappad मारा ko ledke भी जनता के लिए हो हाय galat samajte
hai बीना Soche Samjhe ... मैटलैब कुछ भी हो Galti ledke ka hi hai ऐसा सोच हो
गया सार्वजनिक ka .. मैटलैब हम ledko ne महिलाओं ko itna upar bithaya hai k
महिलाओं का Galti भी हम लोगो को साही lagta hai..bas अगर Galti करते है करने के लिए
sirf मेल के yani ledke</v>
      </c>
      <c r="C1237" s="1" t="s">
        <v>19</v>
      </c>
      <c r="D1237" s="1" t="s">
        <v>15</v>
      </c>
    </row>
    <row r="1238" spans="1:4" ht="13.2" x14ac:dyDescent="0.25">
      <c r="A1238" s="1" t="s">
        <v>1244</v>
      </c>
      <c r="B1238" t="str">
        <f ca="1">IFERROR(__xludf.DUMMYFUNCTION("GOOGLETRANSLATE(B1238,""en"",""hi"")"),"Bohot jyada overacting की hai")</f>
        <v>Bohot jyada overacting की hai</v>
      </c>
      <c r="C1238" s="1" t="s">
        <v>4</v>
      </c>
      <c r="D1238" s="1" t="s">
        <v>5</v>
      </c>
    </row>
    <row r="1239" spans="1:4" ht="13.2" x14ac:dyDescent="0.25">
      <c r="A1239" s="1" t="s">
        <v>1245</v>
      </c>
      <c r="B1239" t="str">
        <f ca="1">IFERROR(__xludf.DUMMYFUNCTION("GOOGLETRANSLATE(B1239,""en"",""hi"")"),"Hmare देश मुझे समलैंगिकों ko nagrikta मिल Chuki ज रहा है आधार पे sbhi ko Sman
अधिकार ज समलैंगिकों लोगो kko भी देश की rksha मुझे apni भूमिका ada क्रने ka
mouka मिलना Chiye")</f>
        <v>Hmare देश मुझे समलैंगिकों ko nagrikta मिल Chuki ज रहा है आधार पे sbhi ko Sman
अधिकार ज समलैंगिकों लोगो kko भी देश की rksha मुझे apni भूमिका ada क्रने ka
mouka मिलना Chiye</v>
      </c>
      <c r="C1239" s="1" t="s">
        <v>4</v>
      </c>
      <c r="D1239" s="1" t="s">
        <v>5</v>
      </c>
    </row>
    <row r="1240" spans="1:4" ht="13.2" x14ac:dyDescent="0.25">
      <c r="A1240" s="1" t="s">
        <v>1246</v>
      </c>
      <c r="B1240" t="str">
        <f ca="1">IFERROR(__xludf.DUMMYFUNCTION("GOOGLETRANSLATE(B1240,""en"",""hi"")"),"भाई रवि
Salut आप 🤗")</f>
        <v>भाई रवि
Salut आप 🤗</v>
      </c>
      <c r="C1240" s="1" t="s">
        <v>4</v>
      </c>
      <c r="D1240" s="1" t="s">
        <v>5</v>
      </c>
    </row>
    <row r="1241" spans="1:4" ht="13.2" x14ac:dyDescent="0.25">
      <c r="A1241" s="1" t="s">
        <v>1247</v>
      </c>
      <c r="B1241" t="str">
        <f ca="1">IFERROR(__xludf.DUMMYFUNCTION("GOOGLETRANSLATE(B1241,""en"",""hi"")"),"@Pratik Borade वाह जी वाह itna likhne की क्या jaurrat थी मैने sirf वीडियो के लिए
banane ko Kaha था ... apne को मोदी भक्ति मुझे dandwat हो गए hai😀")</f>
        <v>@Pratik Borade वाह जी वाह itna likhne की क्या jaurrat थी मैने sirf वीडियो के लिए
banane ko Kaha था ... apne को मोदी भक्ति मुझे dandwat हो गए hai😀</v>
      </c>
      <c r="C1241" s="1" t="s">
        <v>19</v>
      </c>
      <c r="D1241" s="1" t="s">
        <v>5</v>
      </c>
    </row>
    <row r="1242" spans="1:4" ht="13.2" x14ac:dyDescent="0.25">
      <c r="A1242" s="1" t="s">
        <v>1248</v>
      </c>
      <c r="B1242" t="str">
        <f ca="1">IFERROR(__xludf.DUMMYFUNCTION("GOOGLETRANSLATE(B1242,""en"",""hi"")"),"मैं तुम्हें सम्मान विचार सर battmiz zahil aurto की wajah से jinhey तु में,
नारीवाद khtey ज की wajah से ladkiya khud ko हाय apni nazro मुझे geera Chuki hain
aur, इसके baad भी तु chze नज़र नही आती में ladkiyo ko ... theek hai मैं आपको
स्वतंत्रता ज कुछ भी ph"&amp;"ney की लेकिन तु नही की aap सारा समय बिकनी मेरे लिए jaruri
ghumo? या फिर ऐसा हैं तो maaf kijiye aapke पति या बाकि कश्मीर Ladko मुझे कोई
अंतर नही .... मन की ड्रेसिंग भावना आज बलात्कार का करण नही hai लेकिन अगर
देखा जाए को Yahi chotey kapdey kamukta Paida kar"&amp;"tey hai या जिन लोगो की
mansikta vikrit होती hai wo Bht Jaldi ऐसी chze ko हड़पने kartey hai या Yahi
wajah ज की unhey chothi बच्ची ladkiyo मुझे कोई फार्क नी dikhta unhey एसआरएफ apni
Hawas dikhti hai .. नारीवाद कश्मीर नाम सममूल्य दर्जन बॉय फ्रेंड khud ko bna"&amp;"kar गर्म
smjhna खा ka badkpan hai bhai? में नारीवाद से puchna चाहती हू की apni
betiyo ko भी Yahi संस्कार देना चाहती ज तु hazaro BF के bnao या 2 3 पति?
Khud से Ghinn नही आती? नारीवाद कश्मीर नाम सममूल्य दर्जन Ladko कश्मीर sath सेक्स कर्ण या
देवदार कहना ki म"&amp;"ेरी शरीर ज मेरी भावनाओं को ज माई Karungi अरे भाई ऐसी भी क्या
भावनाओं ज की प्रहार तक 4 5 Ladko कश्मीर sath सेक्स ना करो टैब तक Sukoon नही मिलता
? या फिर ये जो ladkiya अवधि अवधि रहती chillati hai theek hai तु chupane
वाली बात नही hai सममूल्य तु बात भी utni "&amp;"हाय sach hai ki समय अवधि के k कुछ डिनो मुझे
तु साड़ी chze pujniy yogy को नही ...... खूनी डायन ...... उन पर शर्म की बात है
नारीवाद। ... या उनकी सोच ..... पश्चिमी संस्कृति .... खूनी नरक")</f>
        <v>मैं तुम्हें सम्मान विचार सर battmiz zahil aurto की wajah से jinhey तु में,
नारीवाद khtey ज की wajah से ladkiya khud ko हाय apni nazro मुझे geera Chuki hain
aur, इसके baad भी तु chze नज़र नही आती में ladkiyo ko ... theek hai मैं आपको
स्वतंत्रता ज कुछ भी phney की लेकिन तु नही की aap सारा समय बिकनी मेरे लिए jaruri
ghumo? या फिर ऐसा हैं तो maaf kijiye aapke पति या बाकि कश्मीर Ladko मुझे कोई
अंतर नही .... मन की ड्रेसिंग भावना आज बलात्कार का करण नही hai लेकिन अगर
देखा जाए को Yahi chotey kapdey kamukta Paida kartey hai या जिन लोगो की
mansikta vikrit होती hai wo Bht Jaldi ऐसी chze ko हड़पने kartey hai या Yahi
wajah ज की unhey chothi बच्ची ladkiyo मुझे कोई फार्क नी dikhta unhey एसआरएफ apni
Hawas dikhti hai .. नारीवाद कश्मीर नाम सममूल्य दर्जन बॉय फ्रेंड khud ko bnakar गर्म
smjhna खा ka badkpan hai bhai? में नारीवाद से puchna चाहती हू की apni
betiyo ko भी Yahi संस्कार देना चाहती ज तु hazaro BF के bnao या 2 3 पति?
Khud से Ghinn नही आती? नारीवाद कश्मीर नाम सममूल्य दर्जन Ladko कश्मीर sath सेक्स कर्ण या
देवदार कहना ki मेरी शरीर ज मेरी भावनाओं को ज माई Karungi अरे भाई ऐसी भी क्या
भावनाओं ज की प्रहार तक 4 5 Ladko कश्मीर sath सेक्स ना करो टैब तक Sukoon नही मिलता
? या फिर ये जो ladkiya अवधि अवधि रहती chillati hai theek hai तु chupane
वाली बात नही hai सममूल्य तु बात भी utni हाय sach hai ki समय अवधि के k कुछ डिनो मुझे
तु साड़ी chze pujniy yogy को नही ...... खूनी डायन ...... उन पर शर्म की बात है
नारीवाद। ... या उनकी सोच ..... पश्चिमी संस्कृति .... खूनी नरक</v>
      </c>
      <c r="C1242" s="1" t="s">
        <v>8</v>
      </c>
      <c r="D1242" s="1" t="s">
        <v>15</v>
      </c>
    </row>
    <row r="1243" spans="1:4" ht="13.2" x14ac:dyDescent="0.25">
      <c r="A1243" s="1" t="s">
        <v>1249</v>
      </c>
      <c r="B1243" t="str">
        <f ca="1">IFERROR(__xludf.DUMMYFUNCTION("GOOGLETRANSLATE(B1243,""en"",""hi"")"),"वाह भाई woww तुम से judke माई duniaa की वास्तव में देखा ना शिखा राहा hu👌👌👌")</f>
        <v>वाह भाई woww तुम से judke माई duniaa की वास्तव में देखा ना शिखा राहा hu👌👌👌</v>
      </c>
      <c r="C1243" s="1" t="s">
        <v>4</v>
      </c>
      <c r="D1243" s="1" t="s">
        <v>5</v>
      </c>
    </row>
    <row r="1244" spans="1:4" ht="13.2" x14ac:dyDescent="0.25">
      <c r="A1244" s="1" t="s">
        <v>1250</v>
      </c>
      <c r="B1244" t="str">
        <f ca="1">IFERROR(__xludf.DUMMYFUNCTION("GOOGLETRANSLATE(B1244,""en"",""hi"")"),"Muze lagta घास की भारत मुझे Sabki jine का अधिकार Hona chahiye.aur Sabko देश
की सेवा karneka mouka मिलना chahiye.kya पाटा? महाभारत की tarah kisi जंग मुझे
कोई shikhadi मील aur जंग jitale wo?")</f>
        <v>Muze lagta घास की भारत मुझे Sabki jine का अधिकार Hona chahiye.aur Sabko देश
की सेवा karneka mouka मिलना chahiye.kya पाटा? महाभारत की tarah kisi जंग मुझे
कोई shikhadi मील aur जंग jitale wo?</v>
      </c>
      <c r="C1244" s="1" t="s">
        <v>4</v>
      </c>
      <c r="D1244" s="1" t="s">
        <v>5</v>
      </c>
    </row>
    <row r="1245" spans="1:4" ht="13.2" x14ac:dyDescent="0.25">
      <c r="A1245" s="1" t="s">
        <v>1251</v>
      </c>
      <c r="B1245" t="str">
        <f ca="1">IFERROR(__xludf.DUMMYFUNCTION("GOOGLETRANSLATE(B1245,""en"",""hi"")"),"जियो भाई")</f>
        <v>जियो भाई</v>
      </c>
      <c r="C1245" s="1" t="s">
        <v>4</v>
      </c>
      <c r="D1245" s="1" t="s">
        <v>5</v>
      </c>
    </row>
    <row r="1246" spans="1:4" ht="13.2" x14ac:dyDescent="0.25">
      <c r="A1246" s="1" t="s">
        <v>1252</v>
      </c>
      <c r="B1246" t="str">
        <f ca="1">IFERROR(__xludf.DUMMYFUNCTION("GOOGLETRANSLATE(B1246,""en"",""hi"")"),"Arrre yrrr सराय नारीवादी लॉगऑन ko sunta Kon
Jhaat kisi ko कोई फार्क nhi padhta ज वोह क्या sochti ज Humme तो फिल्म ek नहीं।
लगी ...
किसकी aukaad jo Humara मन परिवर्तन kr ske saaalaa ...
[#FakeFeminism] (http://www.youtube.com/results?search_query=%23FakeFe"&amp;"minism)")</f>
        <v>Arrre yrrr सराय नारीवादी लॉगऑन ko sunta Kon
Jhaat kisi ko कोई फार्क nhi padhta ज वोह क्या sochti ज Humme तो फिल्म ek नहीं।
लगी ...
किसकी aukaad jo Humara मन परिवर्तन kr ske saaalaa ...
[#FakeFeminism] (http://www.youtube.com/results?search_query=%23FakeFeminism)</v>
      </c>
      <c r="C1246" s="1" t="s">
        <v>8</v>
      </c>
      <c r="D1246" s="1" t="s">
        <v>15</v>
      </c>
    </row>
    <row r="1247" spans="1:4" ht="13.2" x14ac:dyDescent="0.25">
      <c r="A1247" s="1" t="s">
        <v>1253</v>
      </c>
      <c r="B1247" t="str">
        <f ca="1">IFERROR(__xludf.DUMMYFUNCTION("GOOGLETRANSLATE(B1247,""en"",""hi"")"),"कभी तु Sabh baato se upar uthke कश्मीर फिल्म की समीक्षा Ka करो यार .... सच मुझे माई
पक्क गया Aapka समीक्षा पर देख कश्मीर ... aap फिल्म समीक्षा choddke कश्मीर .... कोई गैर सरकारी संगठन joine
करो यार ... क्या Libera ... क्या faminise यही Bolte Rehte हो हार "&amp;"फिल्म मुझे ... माई
सच मुझे pareshan hogaya aapke समीक्षा पर देख पर देख कश्मीर")</f>
        <v>कभी तु Sabh baato se upar uthke कश्मीर फिल्म की समीक्षा Ka करो यार .... सच मुझे माई
पक्क गया Aapka समीक्षा पर देख कश्मीर ... aap फिल्म समीक्षा choddke कश्मीर .... कोई गैर सरकारी संगठन joine
करो यार ... क्या Libera ... क्या faminise यही Bolte Rehte हो हार फिल्म मुझे ... माई
सच मुझे pareshan hogaya aapke समीक्षा पर देख पर देख कश्मीर</v>
      </c>
      <c r="C1247" s="1" t="s">
        <v>8</v>
      </c>
      <c r="D1247" s="1" t="s">
        <v>5</v>
      </c>
    </row>
    <row r="1248" spans="1:4" ht="13.2" x14ac:dyDescent="0.25">
      <c r="A1248" s="1" t="s">
        <v>1254</v>
      </c>
      <c r="B1248" t="str">
        <f ca="1">IFERROR(__xludf.DUMMYFUNCTION("GOOGLETRANSLATE(B1248,""en"",""hi"")"),"12.25 स्पॉइलर डे दिया")</f>
        <v>12.25 स्पॉइलर डे दिया</v>
      </c>
      <c r="C1248" s="1" t="s">
        <v>4</v>
      </c>
      <c r="D1248" s="1" t="s">
        <v>5</v>
      </c>
    </row>
    <row r="1249" spans="1:4" ht="13.2" x14ac:dyDescent="0.25">
      <c r="A1249" s="1" t="s">
        <v>1255</v>
      </c>
      <c r="B1249" t="str">
        <f ca="1">IFERROR(__xludf.DUMMYFUNCTION("GOOGLETRANSLATE(B1249,""en"",""hi"")"),"अबे cutiye ओ ek फिल्म hai usse वास्तविक जीवन मुझे मत ले ईसा पूर्व कुछ kaam नही कोई भी
मनुष्य के विषय le कश्मीर वीडियो Banao बकवास")</f>
        <v>अबे cutiye ओ ek फिल्म hai usse वास्तविक जीवन मुझे मत ले ईसा पूर्व कुछ kaam नही कोई भी
मनुष्य के विषय le कश्मीर वीडियो Banao बकवास</v>
      </c>
      <c r="C1249" s="1" t="s">
        <v>8</v>
      </c>
      <c r="D1249" s="1" t="s">
        <v>15</v>
      </c>
    </row>
    <row r="1250" spans="1:4" ht="13.2" x14ac:dyDescent="0.25">
      <c r="A1250" s="1" t="s">
        <v>1256</v>
      </c>
      <c r="B1250" t="str">
        <f ca="1">IFERROR(__xludf.DUMMYFUNCTION("GOOGLETRANSLATE(B1250,""en"",""hi"")"),"Kaha se अता तु लॉग बीसी sale😡🖕")</f>
        <v>Kaha se अता तु लॉग बीसी sale😡🖕</v>
      </c>
      <c r="C1250" s="1" t="s">
        <v>8</v>
      </c>
      <c r="D1250" s="1" t="s">
        <v>15</v>
      </c>
    </row>
    <row r="1251" spans="1:4" ht="13.2" x14ac:dyDescent="0.25">
      <c r="A1251" s="1" t="s">
        <v>1257</v>
      </c>
      <c r="B1251" t="str">
        <f ca="1">IFERROR(__xludf.DUMMYFUNCTION("GOOGLETRANSLATE(B1251,""en"",""hi"")"),"""बॉलीवुड का dimaag chutiya ही था, 90 मुझे भी chutiya था और आज भी
chutiya ही है """)</f>
        <v>"बॉलीवुड का dimaag chutiya ही था, 90 मुझे भी chutiya था और आज भी
chutiya ही है "</v>
      </c>
      <c r="C1251" s="1" t="s">
        <v>19</v>
      </c>
      <c r="D1251" s="1" t="s">
        <v>5</v>
      </c>
    </row>
    <row r="1252" spans="1:4" ht="13.2" x14ac:dyDescent="0.25">
      <c r="A1252" s="1" t="s">
        <v>1258</v>
      </c>
      <c r="B1252" t="str">
        <f ca="1">IFERROR(__xludf.DUMMYFUNCTION("GOOGLETRANSLATE(B1252,""en"",""hi"")"),"Bilkul साही kah rhe एच। ..")</f>
        <v>Bilkul साही kah rhe एच। ..</v>
      </c>
      <c r="C1252" s="1" t="s">
        <v>4</v>
      </c>
      <c r="D1252" s="1" t="s">
        <v>5</v>
      </c>
    </row>
    <row r="1253" spans="1:4" ht="13.2" x14ac:dyDescent="0.25">
      <c r="A1253" s="1" t="s">
        <v>1259</v>
      </c>
      <c r="B1253" t="str">
        <f ca="1">IFERROR(__xludf.DUMMYFUNCTION("GOOGLETRANSLATE(B1253,""en"",""hi"")"),"bhot साही बोला भाई बिंदु ज भाई तु नारीवाद का jhota झंडा ले ke चलते ज
ह्यूम समस्या nhi h नारीवादी se ya नारीवाद से ...")</f>
        <v>bhot साही बोला भाई बिंदु ज भाई तु नारीवाद का jhota झंडा ले ke चलते ज
ह्यूम समस्या nhi h नारीवादी se ya नारीवाद से ...</v>
      </c>
      <c r="C1253" s="1" t="s">
        <v>19</v>
      </c>
      <c r="D1253" s="1" t="s">
        <v>5</v>
      </c>
    </row>
    <row r="1254" spans="1:4" ht="13.2" x14ac:dyDescent="0.25">
      <c r="A1254" s="1" t="s">
        <v>1260</v>
      </c>
      <c r="B1254" t="str">
        <f ca="1">IFERROR(__xludf.DUMMYFUNCTION("GOOGLETRANSLATE(B1254,""en"",""hi"")"),"सुपर 30 मुझे बाँदा apne सपने के liye लड़की चोद deta hai, यह सच है
प्रेरणा ...!")</f>
        <v>सुपर 30 मुझे बाँदा apne सपने के liye लड़की चोद deta hai, यह सच है
प्रेरणा ...!</v>
      </c>
      <c r="C1254" s="1" t="s">
        <v>4</v>
      </c>
      <c r="D1254" s="1" t="s">
        <v>5</v>
      </c>
    </row>
    <row r="1255" spans="1:4" ht="13.2" x14ac:dyDescent="0.25">
      <c r="A1255" s="1" t="s">
        <v>1261</v>
      </c>
      <c r="B1255" t="str">
        <f ca="1">IFERROR(__xludf.DUMMYFUNCTION("GOOGLETRANSLATE(B1255,""en"",""hi"")"),"बहूत सही किया जहाँगीर भाई इन जैसों के साथ यही होना चाहिए जो सिर्फ कुछ पैसे के
लालच में हम जैसे मरदो की जिंदगी से खेलती है उनकी यही सजा और यही ईनाम है आप ने
बहूत सही काम किया है")</f>
        <v>बहूत सही किया जहाँगीर भाई इन जैसों के साथ यही होना चाहिए जो सिर्फ कुछ पैसे के
लालच में हम जैसे मरदो की जिंदगी से खेलती है उनकी यही सजा और यही ईनाम है आप ने
बहूत सही काम किया है</v>
      </c>
      <c r="C1255" s="1" t="s">
        <v>19</v>
      </c>
      <c r="D1255" s="1" t="s">
        <v>5</v>
      </c>
    </row>
    <row r="1256" spans="1:4" ht="13.2" x14ac:dyDescent="0.25">
      <c r="A1256" s="1" t="s">
        <v>1262</v>
      </c>
      <c r="B1256" t="str">
        <f ca="1">IFERROR(__xludf.DUMMYFUNCTION("GOOGLETRANSLATE(B1256,""en"",""hi"")"),"Accha Kaha बिपिन रावत साहब ने ...")</f>
        <v>Accha Kaha बिपिन रावत साहब ने ...</v>
      </c>
      <c r="C1256" s="1" t="s">
        <v>4</v>
      </c>
      <c r="D1256" s="1" t="s">
        <v>5</v>
      </c>
    </row>
    <row r="1257" spans="1:4" ht="13.2" x14ac:dyDescent="0.25">
      <c r="A1257" s="1" t="s">
        <v>1263</v>
      </c>
      <c r="B1257" t="str">
        <f ca="1">IFERROR(__xludf.DUMMYFUNCTION("GOOGLETRANSLATE(B1257,""en"",""hi"")"),"साही Kaha")</f>
        <v>साही Kaha</v>
      </c>
      <c r="C1257" s="1" t="s">
        <v>4</v>
      </c>
      <c r="D1257" s="1" t="s">
        <v>5</v>
      </c>
    </row>
    <row r="1258" spans="1:4" ht="13.2" x14ac:dyDescent="0.25">
      <c r="A1258" s="1" t="s">
        <v>1264</v>
      </c>
      <c r="B1258" t="str">
        <f ca="1">IFERROR(__xludf.DUMMYFUNCTION("GOOGLETRANSLATE(B1258,""en"",""hi"")"),"इक कोई की बात की भाई aap ne मैं अपने बिग मज़ा भाई कर रहा हूँ")</f>
        <v>इक कोई की बात की भाई aap ne मैं अपने बिग मज़ा भाई कर रहा हूँ</v>
      </c>
      <c r="C1258" s="1" t="s">
        <v>4</v>
      </c>
      <c r="D1258" s="1" t="s">
        <v>5</v>
      </c>
    </row>
    <row r="1259" spans="1:4" ht="13.2" x14ac:dyDescent="0.25">
      <c r="A1259" s="1" t="s">
        <v>1265</v>
      </c>
      <c r="B1259" t="str">
        <f ca="1">IFERROR(__xludf.DUMMYFUNCTION("GOOGLETRANSLATE(B1259,""en"",""hi"")"),"Humare देश मुझे हर चीज़ achchhi से कुछ तो खरब लोग इन jud ke उसको खरब kr
देते hai ... Iska mtlb तु nhi कश्मीर wo चीज़ achchhi nhi hai .. बास kisi tarah संयुक्त राष्ट्र
खरब aur प्रचार ke bhookhe लोगो को hataya jaae बस ..")</f>
        <v>Humare देश मुझे हर चीज़ achchhi से कुछ तो खरब लोग इन jud ke उसको खरब kr
देते hai ... Iska mtlb तु nhi कश्मीर wo चीज़ achchhi nhi hai .. बास kisi tarah संयुक्त राष्ट्र
खरब aur प्रचार ke bhookhe लोगो को hataya jaae बस ..</v>
      </c>
      <c r="C1259" s="1" t="s">
        <v>19</v>
      </c>
      <c r="D1259" s="1" t="s">
        <v>5</v>
      </c>
    </row>
    <row r="1260" spans="1:4" ht="13.2" x14ac:dyDescent="0.25">
      <c r="A1260" s="1" t="s">
        <v>1266</v>
      </c>
      <c r="B1260" t="str">
        <f ca="1">IFERROR(__xludf.DUMMYFUNCTION("GOOGLETRANSLATE(B1260,""en"",""hi"")"),"हा अप भाई से वह hu")</f>
        <v>हा अप भाई से वह hu</v>
      </c>
      <c r="C1260" s="1" t="s">
        <v>4</v>
      </c>
      <c r="D1260" s="1" t="s">
        <v>5</v>
      </c>
    </row>
    <row r="1261" spans="1:4" ht="13.2" x14ac:dyDescent="0.25">
      <c r="A1261" s="1" t="s">
        <v>1267</v>
      </c>
      <c r="B1261" t="str">
        <f ca="1">IFERROR(__xludf.DUMMYFUNCTION("GOOGLETRANSLATE(B1261,""en"",""hi"")"),"बॉलीवुड पूरी तरह से वह chutiyapa ...")</f>
        <v>बॉलीवुड पूरी तरह से वह chutiyapa ...</v>
      </c>
      <c r="C1261" s="1" t="s">
        <v>8</v>
      </c>
      <c r="D1261" s="1" t="s">
        <v>5</v>
      </c>
    </row>
    <row r="1262" spans="1:4" ht="13.2" x14ac:dyDescent="0.25">
      <c r="A1262" s="1" t="s">
        <v>1268</v>
      </c>
      <c r="B1262" t="str">
        <f ca="1">IFERROR(__xludf.DUMMYFUNCTION("GOOGLETRANSLATE(B1262,""en"",""hi"")"),"Sabko सही apni जीवन लॉग ऑन wo Jiye humlog apni")</f>
        <v>Sabko सही apni जीवन लॉग ऑन wo Jiye humlog apni</v>
      </c>
      <c r="C1262" s="1" t="s">
        <v>4</v>
      </c>
      <c r="D1262" s="1" t="s">
        <v>5</v>
      </c>
    </row>
    <row r="1263" spans="1:4" ht="13.2" x14ac:dyDescent="0.25">
      <c r="A1263" s="1" t="s">
        <v>1269</v>
      </c>
      <c r="B1263" t="str">
        <f ca="1">IFERROR(__xludf.DUMMYFUNCTION("GOOGLETRANSLATE(B1263,""en"",""hi"")"),"अरे! लल्लनटाप वालों, इस श्वेतांक को फिल्म समीक्षक बना कर हमसे किस बात का बदला
ले रहे हो? तुमको हमारा नाम है वाले सौरभ द्विवेदी का वास्ता इस श्वेतांक को कुछ
दूसरा काम दो भइ |")</f>
        <v>अरे! लल्लनटाप वालों, इस श्वेतांक को फिल्म समीक्षक बना कर हमसे किस बात का बदला
ले रहे हो? तुमको हमारा नाम है वाले सौरभ द्विवेदी का वास्ता इस श्वेतांक को कुछ
दूसरा काम दो भइ |</v>
      </c>
      <c r="C1263" s="1" t="s">
        <v>19</v>
      </c>
      <c r="D1263" s="1" t="s">
        <v>5</v>
      </c>
    </row>
    <row r="1264" spans="1:4" ht="13.2" x14ac:dyDescent="0.25">
      <c r="A1264" s="1" t="s">
        <v>1270</v>
      </c>
      <c r="B1264" t="str">
        <f ca="1">IFERROR(__xludf.DUMMYFUNCTION("GOOGLETRANSLATE(B1264,""en"",""hi"")"),"किया हाय नी ... एपी जो बोले wo Thik bt h..lekin apko 2 वीडियो के लिए फिल्म समीक्षा
banani chahiye ... ek शुद्ध समीक्षा banani chahiye")</f>
        <v>किया हाय नी ... एपी जो बोले wo Thik bt h..lekin apko 2 वीडियो के लिए फिल्म समीक्षा
banani chahiye ... ek शुद्ध समीक्षा banani chahiye</v>
      </c>
      <c r="C1264" s="1" t="s">
        <v>4</v>
      </c>
      <c r="D1264" s="1" t="s">
        <v>5</v>
      </c>
    </row>
    <row r="1265" spans="1:4" ht="13.2" x14ac:dyDescent="0.25">
      <c r="A1265" s="1" t="s">
        <v>1271</v>
      </c>
      <c r="B1265" t="str">
        <f ca="1">IFERROR(__xludf.DUMMYFUNCTION("GOOGLETRANSLATE(B1265,""en"",""hi"")"),"Gaddari karne k liy Paida रंग hai। भारत मीटर पैसा रोटेशन कश्मीर liy आटे hai yah
हरामी")</f>
        <v>Gaddari karne k liy Paida रंग hai। भारत मीटर पैसा रोटेशन कश्मीर liy आटे hai yah
हरामी</v>
      </c>
      <c r="C1265" s="1" t="s">
        <v>8</v>
      </c>
      <c r="D1265" s="1" t="s">
        <v>15</v>
      </c>
    </row>
    <row r="1266" spans="1:4" ht="13.2" x14ac:dyDescent="0.25">
      <c r="A1266" s="1" t="s">
        <v>1272</v>
      </c>
      <c r="B1266" t="str">
        <f ca="1">IFERROR(__xludf.DUMMYFUNCTION("GOOGLETRANSLATE(B1266,""en"",""hi"")"),"शहरी नक्सलियों का विंग hai आलोचकों माफिया")</f>
        <v>शहरी नक्सलियों का विंग hai आलोचकों माफिया</v>
      </c>
      <c r="C1266" s="1" t="s">
        <v>4</v>
      </c>
      <c r="D1266" s="1" t="s">
        <v>5</v>
      </c>
    </row>
    <row r="1267" spans="1:4" ht="13.2" x14ac:dyDescent="0.25">
      <c r="A1267" s="1" t="s">
        <v>1273</v>
      </c>
      <c r="B1267" t="str">
        <f ca="1">IFERROR(__xludf.DUMMYFUNCTION("GOOGLETRANSLATE(B1267,""en"",""hi"")"),"लॉग इन करें जो जनम से समलैंगिक hai VO स्वाभाविक रूप से hai aur jo बुरा मुझे होते hai VAH ek
bimari (मानसिक bemari) hai ... यह स्पष्ट है")</f>
        <v>लॉग इन करें जो जनम से समलैंगिक hai VO स्वाभाविक रूप से hai aur jo बुरा मुझे होते hai VAH ek
bimari (मानसिक bemari) hai ... यह स्पष्ट है</v>
      </c>
      <c r="C1267" s="1" t="s">
        <v>8</v>
      </c>
      <c r="D1267" s="1" t="s">
        <v>15</v>
      </c>
    </row>
    <row r="1268" spans="1:4" ht="13.2" x14ac:dyDescent="0.25">
      <c r="A1268" s="1" t="s">
        <v>1274</v>
      </c>
      <c r="B1268" t="str">
        <f ca="1">IFERROR(__xludf.DUMMYFUNCTION("GOOGLETRANSLATE(B1268,""en"",""hi"")"),"भाई पुरा बहिष्कार चटाई कर अची फिल्में भी Banti hai")</f>
        <v>भाई पुरा बहिष्कार चटाई कर अची फिल्में भी Banti hai</v>
      </c>
      <c r="C1268" s="1" t="s">
        <v>4</v>
      </c>
      <c r="D1268" s="1" t="s">
        <v>5</v>
      </c>
    </row>
    <row r="1269" spans="1:4" ht="13.2" x14ac:dyDescent="0.25">
      <c r="A1269" s="1" t="s">
        <v>1275</v>
      </c>
      <c r="B1269" t="str">
        <f ca="1">IFERROR(__xludf.DUMMYFUNCTION("GOOGLETRANSLATE(B1269,""en"",""hi"")"),"मूवी से लॉग hai लड़की लड़का dono समाज भी ek dum साही सार्वभौमिक सत्य sikhte
aur तु बल्ले मात्र jaise 21 का laudna smajh sakta है")</f>
        <v>मूवी से लॉग hai लड़की लड़का dono समाज भी ek dum साही सार्वभौमिक सत्य sikhte
aur तु बल्ले मात्र jaise 21 का laudna smajh sakta है</v>
      </c>
      <c r="C1269" s="1" t="s">
        <v>4</v>
      </c>
      <c r="D1269" s="1" t="s">
        <v>5</v>
      </c>
    </row>
    <row r="1270" spans="1:4" ht="13.2" x14ac:dyDescent="0.25">
      <c r="A1270" s="1" t="s">
        <v>1276</v>
      </c>
      <c r="B1270" t="str">
        <f ca="1">IFERROR(__xludf.DUMMYFUNCTION("GOOGLETRANSLATE(B1270,""en"",""hi"")"),"भाई यूपी 11 मात्र yaha का नंबर ज सहारनपुर का करने के लिए")</f>
        <v>भाई यूपी 11 मात्र yaha का नंबर ज सहारनपुर का करने के लिए</v>
      </c>
      <c r="C1270" s="1" t="s">
        <v>4</v>
      </c>
      <c r="D1270" s="1" t="s">
        <v>5</v>
      </c>
    </row>
    <row r="1271" spans="1:4" ht="13.2" x14ac:dyDescent="0.25">
      <c r="A1271" s="1" t="s">
        <v>1277</v>
      </c>
      <c r="B1271" t="str">
        <f ca="1">IFERROR(__xludf.DUMMYFUNCTION("GOOGLETRANSLATE(B1271,""en"",""hi"")"),"@SHAYRI और WhatsApp स्थिति हा जी")</f>
        <v>@SHAYRI और WhatsApp स्थिति हा जी</v>
      </c>
      <c r="C1271" s="1" t="s">
        <v>4</v>
      </c>
      <c r="D1271" s="1" t="s">
        <v>5</v>
      </c>
    </row>
    <row r="1272" spans="1:4" ht="13.2" x14ac:dyDescent="0.25">
      <c r="A1272" s="1" t="s">
        <v>1278</v>
      </c>
      <c r="B1272" t="str">
        <f ca="1">IFERROR(__xludf.DUMMYFUNCTION("GOOGLETRANSLATE(B1272,""en"",""hi"")"),"Aaram se bhai..share karne Layak वीडियो बनाया करो यार ... समीक्षा Kam करने के लिए वीडियो
se kam 😀😀😀")</f>
        <v>Aaram se bhai..share karne Layak वीडियो बनाया करो यार ... समीक्षा Kam करने के लिए वीडियो
se kam 😀😀😀</v>
      </c>
      <c r="C1272" s="1" t="s">
        <v>4</v>
      </c>
      <c r="D1272" s="1" t="s">
        <v>5</v>
      </c>
    </row>
    <row r="1273" spans="1:4" ht="13.2" x14ac:dyDescent="0.25">
      <c r="A1273" s="1" t="s">
        <v>1279</v>
      </c>
      <c r="B1273" t="str">
        <f ca="1">IFERROR(__xludf.DUMMYFUNCTION("GOOGLETRANSLATE(B1273,""en"",""hi"")"),"सौरभजी अरुंधती रॉय ने बोलनेके आजादिका इस्तेमाल किया और आप करता कर रहे हो?
उसकी न्युज बनाके बढावा दे रहे हो।
क्या यह सही है?")</f>
        <v>सौरभजी अरुंधती रॉय ने बोलनेके आजादिका इस्तेमाल किया और आप करता कर रहे हो?
उसकी न्युज बनाके बढावा दे रहे हो।
क्या यह सही है?</v>
      </c>
      <c r="C1273" s="1" t="s">
        <v>19</v>
      </c>
      <c r="D1273" s="1" t="s">
        <v>5</v>
      </c>
    </row>
    <row r="1274" spans="1:4" ht="13.2" x14ac:dyDescent="0.25">
      <c r="A1274" s="1" t="s">
        <v>1280</v>
      </c>
      <c r="B1274" t="str">
        <f ca="1">IFERROR(__xludf.DUMMYFUNCTION("GOOGLETRANSLATE(B1274,""en"",""hi"")"),"यार तुम फिल्म ke हिसाब से पोशाक बड़ी achhe chunte हो ... 😉😅😅")</f>
        <v>यार तुम फिल्म ke हिसाब से पोशाक बड़ी achhe chunte हो ... 😉😅😅</v>
      </c>
      <c r="C1274" s="1" t="s">
        <v>4</v>
      </c>
      <c r="D1274" s="1" t="s">
        <v>5</v>
      </c>
    </row>
    <row r="1275" spans="1:4" ht="13.2" x14ac:dyDescent="0.25">
      <c r="A1275" s="1" t="s">
        <v>1281</v>
      </c>
      <c r="B1275" t="str">
        <f ca="1">IFERROR(__xludf.DUMMYFUNCTION("GOOGLETRANSLATE(B1275,""en"",""hi"")"),"पीला शर्ट घाटी जाट की gand कार्य करने")</f>
        <v>पीला शर्ट घाटी जाट की gand कार्य करने</v>
      </c>
      <c r="C1275" s="1" t="s">
        <v>8</v>
      </c>
      <c r="D1275" s="1" t="s">
        <v>5</v>
      </c>
    </row>
    <row r="1276" spans="1:4" ht="13.2" x14ac:dyDescent="0.25">
      <c r="A1276" s="1" t="s">
        <v>1282</v>
      </c>
      <c r="B1276" t="str">
        <f ca="1">IFERROR(__xludf.DUMMYFUNCTION("GOOGLETRANSLATE(B1276,""en"",""hi"")"),"इतना देर से भाई")</f>
        <v>इतना देर से भाई</v>
      </c>
      <c r="C1276" s="1" t="s">
        <v>4</v>
      </c>
      <c r="D1276" s="1" t="s">
        <v>5</v>
      </c>
    </row>
    <row r="1277" spans="1:4" ht="13.2" x14ac:dyDescent="0.25">
      <c r="A1277" s="1" t="s">
        <v>1283</v>
      </c>
      <c r="B1277" t="str">
        <f ca="1">IFERROR(__xludf.DUMMYFUNCTION("GOOGLETRANSLATE(B1277,""en"",""hi"")"),"Maaa की आंख feministo की")</f>
        <v>Maaa की आंख feministo की</v>
      </c>
      <c r="C1277" s="1" t="s">
        <v>8</v>
      </c>
      <c r="D1277" s="1" t="s">
        <v>15</v>
      </c>
    </row>
    <row r="1278" spans="1:4" ht="13.2" x14ac:dyDescent="0.25">
      <c r="A1278" s="1" t="s">
        <v>1284</v>
      </c>
      <c r="B1278" t="str">
        <f ca="1">IFERROR(__xludf.DUMMYFUNCTION("GOOGLETRANSLATE(B1278,""en"",""hi"")"),"भाई intersteller ka समीक्षा कब karonge ...")</f>
        <v>भाई intersteller ka समीक्षा कब karonge ...</v>
      </c>
      <c r="C1278" s="1" t="s">
        <v>4</v>
      </c>
      <c r="D1278" s="1" t="s">
        <v>5</v>
      </c>
    </row>
    <row r="1279" spans="1:4" ht="13.2" x14ac:dyDescent="0.25">
      <c r="A1279" s="1" t="s">
        <v>1285</v>
      </c>
      <c r="B1279" t="str">
        <f ca="1">IFERROR(__xludf.DUMMYFUNCTION("GOOGLETRANSLATE(B1279,""en"",""hi"")"),"राजा चौधरी")</f>
        <v>राजा चौधरी</v>
      </c>
      <c r="C1279" s="1" t="s">
        <v>4</v>
      </c>
      <c r="D1279" s="1" t="s">
        <v>5</v>
      </c>
    </row>
    <row r="1280" spans="1:4" ht="13.2" x14ac:dyDescent="0.25">
      <c r="A1280" s="1" t="s">
        <v>1286</v>
      </c>
      <c r="B1280" t="str">
        <f ca="1">IFERROR(__xludf.DUMMYFUNCTION("GOOGLETRANSLATE(B1280,""en"",""hi"")"),"bahut Acha। अच्छा")</f>
        <v>bahut Acha। अच्छा</v>
      </c>
      <c r="C1280" s="1" t="s">
        <v>4</v>
      </c>
      <c r="D1280" s="1" t="s">
        <v>5</v>
      </c>
    </row>
    <row r="1281" spans="1:4" ht="13.2" x14ac:dyDescent="0.25">
      <c r="A1281" s="1" t="s">
        <v>1287</v>
      </c>
      <c r="B1281" t="str">
        <f ca="1">IFERROR(__xludf.DUMMYFUNCTION("GOOGLETRANSLATE(B1281,""en"",""hi"")"),"भाई फिल्म bahut वह Acchi")</f>
        <v>भाई फिल्म bahut वह Acchi</v>
      </c>
      <c r="C1281" s="1" t="s">
        <v>4</v>
      </c>
      <c r="D1281" s="1" t="s">
        <v>5</v>
      </c>
    </row>
    <row r="1282" spans="1:4" ht="13.2" x14ac:dyDescent="0.25">
      <c r="A1282" s="1" t="s">
        <v>1288</v>
      </c>
      <c r="B1282" t="str">
        <f ca="1">IFERROR(__xludf.DUMMYFUNCTION("GOOGLETRANSLATE(B1282,""en"",""hi"")"),"Mullo का लंड ले ले कर Iska dharm परिवर्तन हो गया .... है रैंडी ko pakad कार
गऊ mutra pilao .... shudhi कारो रैंड की है।")</f>
        <v>Mullo का लंड ले ले कर Iska dharm परिवर्तन हो गया .... है रैंडी ko pakad कार
गऊ mutra pilao .... shudhi कारो रैंड की है।</v>
      </c>
      <c r="C1282" s="1" t="s">
        <v>8</v>
      </c>
      <c r="D1282" s="1" t="s">
        <v>15</v>
      </c>
    </row>
    <row r="1283" spans="1:4" ht="13.2" x14ac:dyDescent="0.25">
      <c r="A1283" s="1" t="s">
        <v>1289</v>
      </c>
      <c r="B1283" t="str">
        <f ca="1">IFERROR(__xludf.DUMMYFUNCTION("GOOGLETRANSLATE(B1283,""en"",""hi"")"),"मोदी शाह को रंगा बिल्ला बोल रही थी वेश्या")</f>
        <v>मोदी शाह को रंगा बिल्ला बोल रही थी वेश्या</v>
      </c>
      <c r="C1283" s="1" t="s">
        <v>8</v>
      </c>
      <c r="D1283" s="1" t="s">
        <v>15</v>
      </c>
    </row>
    <row r="1284" spans="1:4" ht="13.2" x14ac:dyDescent="0.25">
      <c r="A1284" s="1" t="s">
        <v>1290</v>
      </c>
      <c r="B1284" t="str">
        <f ca="1">IFERROR(__xludf.DUMMYFUNCTION("GOOGLETRANSLATE(B1284,""en"",""hi"")"),"स्क्रीन समय ko lekar भी महोदया ko dikkat hai।")</f>
        <v>स्क्रीन समय ko lekar भी महोदया ko dikkat hai।</v>
      </c>
      <c r="C1284" s="1" t="s">
        <v>4</v>
      </c>
      <c r="D1284" s="1" t="s">
        <v>5</v>
      </c>
    </row>
    <row r="1285" spans="1:4" ht="13.2" x14ac:dyDescent="0.25">
      <c r="A1285" s="1" t="s">
        <v>1291</v>
      </c>
      <c r="B1285" t="str">
        <f ca="1">IFERROR(__xludf.DUMMYFUNCTION("GOOGLETRANSLATE(B1285,""en"",""hi"")"),"अच्छा सर लगे रहो")</f>
        <v>अच्छा सर लगे रहो</v>
      </c>
      <c r="C1285" s="1" t="s">
        <v>4</v>
      </c>
      <c r="D1285" s="1" t="s">
        <v>5</v>
      </c>
    </row>
    <row r="1286" spans="1:4" ht="13.2" x14ac:dyDescent="0.25">
      <c r="A1286" s="1" t="s">
        <v>1292</v>
      </c>
      <c r="B1286" t="str">
        <f ca="1">IFERROR(__xludf.DUMMYFUNCTION("GOOGLETRANSLATE(B1286,""en"",""hi"")"),"रोज मार्च रहे वह कोई Madad karne वाला nhi")</f>
        <v>रोज मार्च रहे वह कोई Madad karne वाला nhi</v>
      </c>
      <c r="C1286" s="1" t="s">
        <v>4</v>
      </c>
      <c r="D1286" s="1" t="s">
        <v>5</v>
      </c>
    </row>
    <row r="1287" spans="1:4" ht="13.2" x14ac:dyDescent="0.25">
      <c r="A1287" s="1" t="s">
        <v>1293</v>
      </c>
      <c r="B1287" t="str">
        <f ca="1">IFERROR(__xludf.DUMMYFUNCTION("GOOGLETRANSLATE(B1287,""en"",""hi"")"),"आज Acha लगा Galiya bakna Shuru किया wapas
Thansk")</f>
        <v>आज Acha लगा Galiya bakna Shuru किया wapas
Thansk</v>
      </c>
      <c r="C1287" s="1" t="s">
        <v>4</v>
      </c>
      <c r="D1287" s="1" t="s">
        <v>5</v>
      </c>
    </row>
    <row r="1288" spans="1:4" ht="13.2" x14ac:dyDescent="0.25">
      <c r="A1288" s="1" t="s">
        <v>1294</v>
      </c>
      <c r="B1288" t="str">
        <f ca="1">IFERROR(__xludf.DUMMYFUNCTION("GOOGLETRANSLATE(B1288,""en"",""hi"")"),"मुझे लगता है कि तुम खंड ko Krna तु Chahye पर प्रतिबंध लगा दिया sb jo smjhte hain कश्मीर है सेकंड ko पास
Hona Chahye था wo SICO hain qk inho ne Gandi वीडियो पर देख पर देख kr Aona तु हाल
kr लिया hai sooo sicho लोग अपना ilaaj krwao na k तु Gandi hrktein Kro")</f>
        <v>मुझे लगता है कि तुम खंड ko Krna तु Chahye पर प्रतिबंध लगा दिया sb jo smjhte hain कश्मीर है सेकंड ko पास
Hona Chahye था wo SICO hain qk inho ne Gandi वीडियो पर देख पर देख kr Aona तु हाल
kr लिया hai sooo sicho लोग अपना ilaaj krwao na k तु Gandi hrktein Kro</v>
      </c>
      <c r="C1288" s="1" t="s">
        <v>19</v>
      </c>
      <c r="D1288" s="1" t="s">
        <v>5</v>
      </c>
    </row>
    <row r="1289" spans="1:4" ht="13.2" x14ac:dyDescent="0.25">
      <c r="A1289" s="1" t="s">
        <v>1295</v>
      </c>
      <c r="B1289" t="str">
        <f ca="1">IFERROR(__xludf.DUMMYFUNCTION("GOOGLETRANSLATE(B1289,""en"",""hi"")"),"अबे Kahna क्या Chaahte हो Be😐😐")</f>
        <v>अबे Kahna क्या Chaahte हो Be😐😐</v>
      </c>
      <c r="C1289" s="1" t="s">
        <v>19</v>
      </c>
      <c r="D1289" s="1" t="s">
        <v>5</v>
      </c>
    </row>
    <row r="1290" spans="1:4" ht="13.2" x14ac:dyDescent="0.25">
      <c r="A1290" s="1" t="s">
        <v>1296</v>
      </c>
      <c r="B1290" t="str">
        <f ca="1">IFERROR(__xludf.DUMMYFUNCTION("GOOGLETRANSLATE(B1290,""en"",""hi"")"),"Swara कमबख्त भास्कर या सोनम कपूर कमबख्त। KHN hyn 😂😂😂😂😂")</f>
        <v>Swara कमबख्त भास्कर या सोनम कपूर कमबख्त। KHN hyn 😂😂😂😂😂</v>
      </c>
      <c r="C1290" s="1" t="s">
        <v>8</v>
      </c>
      <c r="D1290" s="1" t="s">
        <v>15</v>
      </c>
    </row>
    <row r="1291" spans="1:4" ht="13.2" x14ac:dyDescent="0.25">
      <c r="A1291" s="1" t="s">
        <v>1297</v>
      </c>
      <c r="B1291" t="str">
        <f ca="1">IFERROR(__xludf.DUMMYFUNCTION("GOOGLETRANSLATE(B1291,""en"",""hi"")"),"लोंदा चुंबन krleta ज Aake aur बीना लड़की ke अनुमति ke na हाय ldki ne pehle
कोई संकेत दिया ... कुल मिला kr frzi फिल्म thi.aur कुछ chutiye है फिल्म ko
5-5 बार पर देख ke AAE ... 😑😑")</f>
        <v>लोंदा चुंबन krleta ज Aake aur बीना लड़की ke अनुमति ke na हाय ldki ne pehle
कोई संकेत दिया ... कुल मिला kr frzi फिल्म thi.aur कुछ chutiye है फिल्म ko
5-5 बार पर देख ke AAE ... 😑😑</v>
      </c>
      <c r="C1291" s="1" t="s">
        <v>19</v>
      </c>
      <c r="D1291" s="1" t="s">
        <v>5</v>
      </c>
    </row>
    <row r="1292" spans="1:4" ht="13.2" x14ac:dyDescent="0.25">
      <c r="A1292" s="1" t="s">
        <v>1298</v>
      </c>
      <c r="B1292" t="str">
        <f ca="1">IFERROR(__xludf.DUMMYFUNCTION("GOOGLETRANSLATE(B1292,""en"",""hi"")"),"मुंबई Chakala शरीर की मालिश संपर्क करेन liye ke")</f>
        <v>मुंबई Chakala शरीर की मालिश संपर्क करेन liye ke</v>
      </c>
      <c r="C1292" s="1" t="s">
        <v>4</v>
      </c>
      <c r="D1292" s="1" t="s">
        <v>5</v>
      </c>
    </row>
    <row r="1293" spans="1:4" ht="13.2" x14ac:dyDescent="0.25">
      <c r="A1293" s="1" t="s">
        <v>1299</v>
      </c>
      <c r="B1293" t="str">
        <f ca="1">IFERROR(__xludf.DUMMYFUNCTION("GOOGLETRANSLATE(B1293,""en"",""hi"")"),"शाहिद खान? .. 🤔🤨
।
।
।
।
।
।
।
परिवार आदमी Dekhi na😄😁")</f>
        <v>शाहिद खान? .. 🤔🤨
।
।
।
।
।
।
।
परिवार आदमी Dekhi na😄😁</v>
      </c>
      <c r="C1293" s="1" t="s">
        <v>4</v>
      </c>
      <c r="D1293" s="1" t="s">
        <v>5</v>
      </c>
    </row>
    <row r="1294" spans="1:4" ht="13.2" x14ac:dyDescent="0.25">
      <c r="A1294" s="1" t="s">
        <v>1300</v>
      </c>
      <c r="B1294" t="str">
        <f ca="1">IFERROR(__xludf.DUMMYFUNCTION("GOOGLETRANSLATE(B1294,""en"",""hi"")"),"TUMBAAD फिल्म
पे दृश्य क्या ज भाई?")</f>
        <v>TUMBAAD फिल्म
पे दृश्य क्या ज भाई?</v>
      </c>
      <c r="C1294" s="1" t="s">
        <v>4</v>
      </c>
      <c r="D1294" s="1" t="s">
        <v>5</v>
      </c>
    </row>
    <row r="1295" spans="1:4" ht="13.2" x14ac:dyDescent="0.25">
      <c r="A1295" s="1" t="s">
        <v>1301</v>
      </c>
      <c r="B1295" t="str">
        <f ca="1">IFERROR(__xludf.DUMMYFUNCTION("GOOGLETRANSLATE(B1295,""en"",""hi"")"),"उन्नाव Mein ह्यू bahut बड़े hadse tankar fatane की खबर dikhayen")</f>
        <v>उन्नाव Mein ह्यू bahut बड़े hadse tankar fatane की खबर dikhayen</v>
      </c>
      <c r="C1295" s="1" t="s">
        <v>4</v>
      </c>
      <c r="D1295" s="1" t="s">
        <v>5</v>
      </c>
    </row>
    <row r="1296" spans="1:4" ht="13.2" x14ac:dyDescent="0.25">
      <c r="A1296" s="1" t="s">
        <v>1302</v>
      </c>
      <c r="B1296" t="str">
        <f ca="1">IFERROR(__xludf.DUMMYFUNCTION("GOOGLETRANSLATE(B1296,""en"",""hi"")"),"जियो भाई .... दिल की बात बोल di !!!!!")</f>
        <v>जियो भाई .... दिल की बात बोल di !!!!!</v>
      </c>
      <c r="C1296" s="1" t="s">
        <v>4</v>
      </c>
      <c r="D1296" s="1" t="s">
        <v>5</v>
      </c>
    </row>
    <row r="1297" spans="1:4" ht="13.2" x14ac:dyDescent="0.25">
      <c r="A1297" s="1" t="s">
        <v>1303</v>
      </c>
      <c r="B1297" t="str">
        <f ca="1">IFERROR(__xludf.DUMMYFUNCTION("GOOGLETRANSLATE(B1297,""en"",""hi"")"),"Bc मुंबई की 1.5cr की आबादी मुझे उसको wo लड़की dikhti hai ek पार्क mein
MADARCHOD")</f>
        <v>Bc मुंबई की 1.5cr की आबादी मुझे उसको wo लड़की dikhti hai ek पार्क mein
MADARCHOD</v>
      </c>
      <c r="C1297" s="1" t="s">
        <v>8</v>
      </c>
      <c r="D1297" s="1" t="s">
        <v>15</v>
      </c>
    </row>
    <row r="1298" spans="1:4" ht="13.2" x14ac:dyDescent="0.25">
      <c r="A1298" s="1" t="s">
        <v>1304</v>
      </c>
      <c r="B1298" t="str">
        <f ca="1">IFERROR(__xludf.DUMMYFUNCTION("GOOGLETRANSLATE(B1298,""en"",""hi"")"),"[02:15] (https://www.youtube.com/watch?v=ZzsAuDkXq1M&amp;t=2m15s) भाई तू jjahhan
देख BHI मुझे आधार ट्यूब ghusa doonga..boom उछाल bajega ..gand")</f>
        <v>[02:15] (https://www.youtube.com/watch?v=ZzsAuDkXq1M&amp;t=2m15s) भाई तू jjahhan
देख BHI मुझे आधार ट्यूब ghusa doonga..boom उछाल bajega ..gand</v>
      </c>
      <c r="C1298" s="1" t="s">
        <v>8</v>
      </c>
      <c r="D1298" s="1" t="s">
        <v>15</v>
      </c>
    </row>
    <row r="1299" spans="1:4" ht="13.2" x14ac:dyDescent="0.25">
      <c r="A1299" s="1" t="s">
        <v>1305</v>
      </c>
      <c r="B1299" t="str">
        <f ca="1">IFERROR(__xludf.DUMMYFUNCTION("GOOGLETRANSLATE(B1299,""en"",""hi"")"),"भाई तू महान hai")</f>
        <v>भाई तू महान hai</v>
      </c>
      <c r="C1299" s="1" t="s">
        <v>4</v>
      </c>
      <c r="D1299" s="1" t="s">
        <v>5</v>
      </c>
    </row>
    <row r="1300" spans="1:4" ht="13.2" x14ac:dyDescent="0.25">
      <c r="A1300" s="1" t="s">
        <v>1306</v>
      </c>
      <c r="B1300" t="str">
        <f ca="1">IFERROR(__xludf.DUMMYFUNCTION("GOOGLETRANSLATE(B1300,""en"",""hi"")"),"मस्त है की समीक्षा")</f>
        <v>मस्त है की समीक्षा</v>
      </c>
      <c r="C1300" s="1" t="s">
        <v>4</v>
      </c>
      <c r="D1300" s="1" t="s">
        <v>5</v>
      </c>
    </row>
    <row r="1301" spans="1:4" ht="13.2" x14ac:dyDescent="0.25">
      <c r="A1301" s="1" t="s">
        <v>1307</v>
      </c>
      <c r="B1301" t="str">
        <f ca="1">IFERROR(__xludf.DUMMYFUNCTION("GOOGLETRANSLATE(B1301,""en"",""hi"")"),"Kaunsi रॉकेट विज्ञान hai भाई lagayi? Samjhana ज़रा?")</f>
        <v>Kaunsi रॉकेट विज्ञान hai भाई lagayi? Samjhana ज़रा?</v>
      </c>
      <c r="C1301" s="1" t="s">
        <v>4</v>
      </c>
      <c r="D1301" s="1" t="s">
        <v>5</v>
      </c>
    </row>
    <row r="1302" spans="1:4" ht="13.2" x14ac:dyDescent="0.25">
      <c r="A1302" s="1" t="s">
        <v>1308</v>
      </c>
      <c r="B1302" t="str">
        <f ca="1">IFERROR(__xludf.DUMMYFUNCTION("GOOGLETRANSLATE(B1302,""en"",""hi"")"),"मस्त है 3NO की अभिनय ...
Chnadu भाई सुपर
Palkesh भी 1 no.lag राहा hai😂")</f>
        <v>मस्त है 3NO की अभिनय ...
Chnadu भाई सुपर
Palkesh भी 1 no.lag राहा hai😂</v>
      </c>
      <c r="C1302" s="1" t="s">
        <v>4</v>
      </c>
      <c r="D1302" s="1" t="s">
        <v>5</v>
      </c>
    </row>
    <row r="1303" spans="1:4" ht="13.2" x14ac:dyDescent="0.25">
      <c r="A1303" s="1" t="s">
        <v>1309</v>
      </c>
      <c r="B1303" t="str">
        <f ca="1">IFERROR(__xludf.DUMMYFUNCTION("GOOGLETRANSLATE(B1303,""en"",""hi"")"),"सर जी टी शर्ट Kaha से देर हो")</f>
        <v>सर जी टी शर्ट Kaha से देर हो</v>
      </c>
      <c r="C1303" s="1" t="s">
        <v>4</v>
      </c>
      <c r="D1303" s="1" t="s">
        <v>5</v>
      </c>
    </row>
    <row r="1304" spans="1:4" ht="13.2" x14ac:dyDescent="0.25">
      <c r="A1304" s="1" t="s">
        <v>1310</v>
      </c>
      <c r="B1304" t="str">
        <f ca="1">IFERROR(__xludf.DUMMYFUNCTION("GOOGLETRANSLATE(B1304,""en"",""hi"")"),"Bhaii bhott shii bolaa .. कोई बोलता को हाई शि .. बाकि sb पैसे ke Piche LGE
hai ..")</f>
        <v>Bhaii bhott shii bolaa .. कोई बोलता को हाई शि .. बाकि sb पैसे ke Piche LGE
hai ..</v>
      </c>
      <c r="C1304" s="1" t="s">
        <v>19</v>
      </c>
      <c r="D1304" s="1" t="s">
        <v>5</v>
      </c>
    </row>
    <row r="1305" spans="1:4" ht="13.2" x14ac:dyDescent="0.25">
      <c r="A1305" s="1" t="s">
        <v>1311</v>
      </c>
      <c r="B1305" t="str">
        <f ca="1">IFERROR(__xludf.DUMMYFUNCTION("GOOGLETRANSLATE(B1305,""en"",""hi"")"),"@Harshit रावत एबीबी भी मैने kam सूत्र नी पाधी hai।
मैं और gar धुन पाधी hai tu Marva देवदार के लिए।")</f>
        <v>@Harshit रावत एबीबी भी मैने kam सूत्र नी पाधी hai।
मैं और gar धुन पाधी hai tu Marva देवदार के लिए।</v>
      </c>
      <c r="C1305" s="1" t="s">
        <v>8</v>
      </c>
      <c r="D1305" s="1" t="s">
        <v>15</v>
      </c>
    </row>
    <row r="1306" spans="1:4" ht="13.2" x14ac:dyDescent="0.25">
      <c r="A1306" s="1" t="s">
        <v>1312</v>
      </c>
      <c r="B1306" t="str">
        <f ca="1">IFERROR(__xludf.DUMMYFUNCTION("GOOGLETRANSLATE(B1306,""en"",""hi"")"),"वाह bhaai, Maza आ गया, असली बात कही, दिल जीत लिया साल के लिए kisine")</f>
        <v>वाह bhaai, Maza आ गया, असली बात कही, दिल जीत लिया साल के लिए kisine</v>
      </c>
      <c r="C1306" s="1" t="s">
        <v>4</v>
      </c>
      <c r="D1306" s="1" t="s">
        <v>5</v>
      </c>
    </row>
    <row r="1307" spans="1:4" ht="13.2" x14ac:dyDescent="0.25">
      <c r="A1307" s="1" t="s">
        <v>1313</v>
      </c>
      <c r="B1307" t="str">
        <f ca="1">IFERROR(__xludf.DUMMYFUNCTION("GOOGLETRANSLATE(B1307,""en"",""hi"")"),"तु लोग इन यार जो ऐसे बात Kehte aap unhe maaf krdo kyuki तु लोग इन रैंडी se किमी nhi")</f>
        <v>तु लोग इन यार जो ऐसे बात Kehte aap unhe maaf krdo kyuki तु लोग इन रैंडी se किमी nhi</v>
      </c>
      <c r="C1307" s="1" t="s">
        <v>8</v>
      </c>
      <c r="D1307" s="1" t="s">
        <v>15</v>
      </c>
    </row>
    <row r="1308" spans="1:4" ht="13.2" x14ac:dyDescent="0.25">
      <c r="A1308" s="1" t="s">
        <v>1314</v>
      </c>
      <c r="B1308" t="str">
        <f ca="1">IFERROR(__xludf.DUMMYFUNCTION("GOOGLETRANSLATE(B1308,""en"",""hi"")"),"कबीर सिंह bahut Acchi फिल्म थी क्योंकि iss से हम bahut कुछ sikhe hai किस
Tarh लॉग barbad हो Jate ज प्यार मीटर isse बाख कश्मीर rahna जिंदगी मीटर")</f>
        <v>कबीर सिंह bahut Acchi फिल्म थी क्योंकि iss से हम bahut कुछ sikhe hai किस
Tarh लॉग barbad हो Jate ज प्यार मीटर isse बाख कश्मीर rahna जिंदगी मीटर</v>
      </c>
      <c r="C1308" s="1" t="s">
        <v>4</v>
      </c>
      <c r="D1308" s="1" t="s">
        <v>5</v>
      </c>
    </row>
    <row r="1309" spans="1:4" ht="13.2" x14ac:dyDescent="0.25">
      <c r="A1309" s="1" t="s">
        <v>1315</v>
      </c>
      <c r="B1309" t="str">
        <f ca="1">IFERROR(__xludf.DUMMYFUNCTION("GOOGLETRANSLATE(B1309,""en"",""hi"")"),"[11:14] (https://www.youtube.com/watch?v=J2J5ssSP5yQ&amp;t=11m14s) करने के लिए
[00:00] (https://www.youtube.com/watch?v=J2J5ssSP5yQ&amp;t=12m00s) उत्कृष्ट अंक
द्वारा प्रतीक भाई। Maza हाय आ gya।")</f>
        <v>[11:14] (https://www.youtube.com/watch?v=J2J5ssSP5yQ&amp;t=11m14s) करने के लिए
[00:00] (https://www.youtube.com/watch?v=J2J5ssSP5yQ&amp;t=12m00s) उत्कृष्ट अंक
द्वारा प्रतीक भाई। Maza हाय आ gya।</v>
      </c>
      <c r="C1309" s="1" t="s">
        <v>4</v>
      </c>
      <c r="D1309" s="1" t="s">
        <v>5</v>
      </c>
    </row>
    <row r="1310" spans="1:4" ht="13.2" x14ac:dyDescent="0.25">
      <c r="A1310" s="1" t="s">
        <v>1316</v>
      </c>
      <c r="B1310" t="str">
        <f ca="1">IFERROR(__xludf.DUMMYFUNCTION("GOOGLETRANSLATE(B1310,""en"",""hi"")"),"Yarr मुझे ज ta स्वत: निकल आशु को चरमोत्कर्ष")</f>
        <v>Yarr मुझे ज ta स्वत: निकल आशु को चरमोत्कर्ष</v>
      </c>
      <c r="C1310" s="1" t="s">
        <v>4</v>
      </c>
      <c r="D1310" s="1" t="s">
        <v>5</v>
      </c>
    </row>
    <row r="1311" spans="1:4" ht="13.2" x14ac:dyDescent="0.25">
      <c r="A1311" s="1" t="s">
        <v>1317</v>
      </c>
      <c r="B1311" t="str">
        <f ca="1">IFERROR(__xludf.DUMMYFUNCTION("GOOGLETRANSLATE(B1311,""en"",""hi"")"),"उदारवादी की gaand jali💣💣💢💥💥")</f>
        <v>उदारवादी की gaand jali💣💣💢💥💥</v>
      </c>
      <c r="C1311" s="1" t="s">
        <v>8</v>
      </c>
      <c r="D1311" s="1" t="s">
        <v>15</v>
      </c>
    </row>
    <row r="1312" spans="1:4" ht="13.2" x14ac:dyDescent="0.25">
      <c r="A1312" s="1" t="s">
        <v>1318</v>
      </c>
      <c r="B1312" t="str">
        <f ca="1">IFERROR(__xludf.DUMMYFUNCTION("GOOGLETRANSLATE(B1312,""en"",""hi"")"),"भाई त्वरित समीक्षा पहले से ही किया ज अपलोड कर रहे हैं")</f>
        <v>भाई त्वरित समीक्षा पहले से ही किया ज अपलोड कर रहे हैं</v>
      </c>
      <c r="C1312" s="1" t="s">
        <v>4</v>
      </c>
      <c r="D1312" s="1" t="s">
        <v>5</v>
      </c>
    </row>
    <row r="1313" spans="1:4" ht="13.2" x14ac:dyDescent="0.25">
      <c r="A1313" s="1" t="s">
        <v>1319</v>
      </c>
      <c r="B1313" t="str">
        <f ca="1">IFERROR(__xludf.DUMMYFUNCTION("GOOGLETRANSLATE(B1313,""en"",""hi"")"),"एक्स्ट्रा साधारण यात्रा फकीर च की समीक्षा का करो भाई ... धनुष favrt hai भाई")</f>
        <v>एक्स्ट्रा साधारण यात्रा फकीर च की समीक्षा का करो भाई ... धनुष favrt hai भाई</v>
      </c>
      <c r="C1313" s="1" t="s">
        <v>4</v>
      </c>
      <c r="D1313" s="1" t="s">
        <v>5</v>
      </c>
    </row>
    <row r="1314" spans="1:4" ht="13.2" x14ac:dyDescent="0.25">
      <c r="A1314" s="1" t="s">
        <v>1320</v>
      </c>
      <c r="B1314" t="str">
        <f ca="1">IFERROR(__xludf.DUMMYFUNCTION("GOOGLETRANSLATE(B1314,""en"",""hi"")"),"भाई lagta hai तेरी kisi लड़की ne zoooorrrr से मार ke गए hai ... 😂😂😂😂")</f>
        <v>भाई lagta hai तेरी kisi लड़की ne zoooorrrr से मार ke गए hai ... 😂😂😂😂</v>
      </c>
      <c r="C1314" s="1" t="s">
        <v>19</v>
      </c>
      <c r="D1314" s="1" t="s">
        <v>15</v>
      </c>
    </row>
    <row r="1315" spans="1:4" ht="13.2" x14ac:dyDescent="0.25">
      <c r="A1315" s="1" t="s">
        <v>1321</v>
      </c>
      <c r="B1315" t="str">
        <f ca="1">IFERROR(__xludf.DUMMYFUNCTION("GOOGLETRANSLATE(B1315,""en"",""hi"")"),"पढ़े लिखो को अर्बन नक्सल कहना क्या सही है। ऐसे बजे की इज्जत कैसे करेगा कोई। जो
दिन रात जुठ ही बोलता है।")</f>
        <v>पढ़े लिखो को अर्बन नक्सल कहना क्या सही है। ऐसे बजे की इज्जत कैसे करेगा कोई। जो
दिन रात जुठ ही बोलता है।</v>
      </c>
      <c r="C1315" s="1" t="s">
        <v>19</v>
      </c>
      <c r="D1315" s="1" t="s">
        <v>5</v>
      </c>
    </row>
    <row r="1316" spans="1:4" ht="13.2" x14ac:dyDescent="0.25">
      <c r="A1316" s="1" t="s">
        <v>1322</v>
      </c>
      <c r="B1316" t="str">
        <f ca="1">IFERROR(__xludf.DUMMYFUNCTION("GOOGLETRANSLATE(B1316,""en"",""hi"")"),"कानून का सहारा लेकर परिवार नहीं चल सकता। कोर्ट में जाकर पत्नी सुखी नहीं रह
सकती। पारिवारिक रिवाज समाप्त हो जायेगी .प्रेम समाप्त हो जायेगा।")</f>
        <v>कानून का सहारा लेकर परिवार नहीं चल सकता। कोर्ट में जाकर पत्नी सुखी नहीं रह
सकती। पारिवारिक रिवाज समाप्त हो जायेगी .प्रेम समाप्त हो जायेगा।</v>
      </c>
      <c r="C1316" s="1" t="s">
        <v>19</v>
      </c>
      <c r="D1316" s="1" t="s">
        <v>5</v>
      </c>
    </row>
    <row r="1317" spans="1:4" ht="13.2" x14ac:dyDescent="0.25">
      <c r="A1317" s="1" t="s">
        <v>1323</v>
      </c>
      <c r="B1317" t="str">
        <f ca="1">IFERROR(__xludf.DUMMYFUNCTION("GOOGLETRANSLATE(B1317,""en"",""hi"")"),"साही काड़ा बिक्री ne")</f>
        <v>साही काड़ा बिक्री ne</v>
      </c>
      <c r="C1317" s="1" t="s">
        <v>19</v>
      </c>
      <c r="D1317" s="1" t="s">
        <v>5</v>
      </c>
    </row>
    <row r="1318" spans="1:4" ht="13.2" x14ac:dyDescent="0.25">
      <c r="A1318" s="1" t="s">
        <v>1324</v>
      </c>
      <c r="B1318" t="str">
        <f ca="1">IFERROR(__xludf.DUMMYFUNCTION("GOOGLETRANSLATE(B1318,""en"",""hi"")"),"धन्यवाद सर .... अभि टिकट बुक karta hu 😊")</f>
        <v>धन्यवाद सर .... अभि टिकट बुक karta hu 😊</v>
      </c>
      <c r="C1318" s="1" t="s">
        <v>4</v>
      </c>
      <c r="D1318" s="1" t="s">
        <v>5</v>
      </c>
    </row>
    <row r="1319" spans="1:4" ht="13.2" x14ac:dyDescent="0.25">
      <c r="A1319" s="1" t="s">
        <v>1325</v>
      </c>
      <c r="B1319" t="str">
        <f ca="1">IFERROR(__xludf.DUMMYFUNCTION("GOOGLETRANSLATE(B1319,""en"",""hi"")"),"आ गया ghutkha khake साला ग .....")</f>
        <v>आ गया ghutkha khake साला ग .....</v>
      </c>
      <c r="C1319" s="1" t="s">
        <v>8</v>
      </c>
      <c r="D1319" s="1" t="s">
        <v>15</v>
      </c>
    </row>
    <row r="1320" spans="1:4" ht="13.2" x14ac:dyDescent="0.25">
      <c r="A1320" s="1" t="s">
        <v>1326</v>
      </c>
      <c r="B1320" t="str">
        <f ca="1">IFERROR(__xludf.DUMMYFUNCTION("GOOGLETRANSLATE(B1320,""en"",""hi"")"),"मेने Apne ek ristedar कश्मीर liye suna तु bhosdi का कबीर सिंह टाइप की movieme
gand marake bakchodi कर राहा ज")</f>
        <v>मेने Apne ek ristedar कश्मीर liye suna तु bhosdi का कबीर सिंह टाइप की movieme
gand marake bakchodi कर राहा ज</v>
      </c>
      <c r="C1320" s="1" t="s">
        <v>8</v>
      </c>
      <c r="D1320" s="1" t="s">
        <v>15</v>
      </c>
    </row>
    <row r="1321" spans="1:4" ht="13.2" x14ac:dyDescent="0.25">
      <c r="A1321" s="1" t="s">
        <v>1327</v>
      </c>
      <c r="B1321" t="str">
        <f ca="1">IFERROR(__xludf.DUMMYFUNCTION("GOOGLETRANSLATE(B1321,""en"",""hi"")"),"आयुष शांति अबे तुझे भूमि डु क्या?")</f>
        <v>आयुष शांति अबे तुझे भूमि डु क्या?</v>
      </c>
      <c r="C1321" s="1" t="s">
        <v>8</v>
      </c>
      <c r="D1321" s="1" t="s">
        <v>15</v>
      </c>
    </row>
    <row r="1322" spans="1:4" ht="13.2" x14ac:dyDescent="0.25">
      <c r="A1322" s="1" t="s">
        <v>1328</v>
      </c>
      <c r="B1322" t="str">
        <f ca="1">IFERROR(__xludf.DUMMYFUNCTION("GOOGLETRANSLATE(B1322,""en"",""hi"")"),"Bahito")</f>
        <v>Bahito</v>
      </c>
      <c r="C1322" s="1" t="s">
        <v>4</v>
      </c>
      <c r="D1322" s="1" t="s">
        <v>5</v>
      </c>
    </row>
    <row r="1323" spans="1:4" ht="13.2" x14ac:dyDescent="0.25">
      <c r="A1323" s="1" t="s">
        <v>1329</v>
      </c>
      <c r="B1323" t="str">
        <f ca="1">IFERROR(__xludf.DUMMYFUNCTION("GOOGLETRANSLATE(B1323,""en"",""hi"")"),"साला chutiye ... बीना बात kaa lodu 😂
साला संदीप mhsweri की tatti
...
क्या बोल RHA hu nhi lodu क्यु बोल RHA ज तू 😂")</f>
        <v>साला chutiye ... बीना बात kaa lodu 😂
साला संदीप mhsweri की tatti
...
क्या बोल RHA hu nhi lodu क्यु बोल RHA ज तू 😂</v>
      </c>
      <c r="C1323" s="1" t="s">
        <v>8</v>
      </c>
      <c r="D1323" s="1" t="s">
        <v>15</v>
      </c>
    </row>
    <row r="1324" spans="1:4" ht="13.2" x14ac:dyDescent="0.25">
      <c r="A1324" s="1" t="s">
        <v>1330</v>
      </c>
      <c r="B1324" t="str">
        <f ca="1">IFERROR(__xludf.DUMMYFUNCTION("GOOGLETRANSLATE(B1324,""en"",""hi"")"),"@Vijay शर्मा साही Kaha")</f>
        <v>@Vijay शर्मा साही Kaha</v>
      </c>
      <c r="C1324" s="1" t="s">
        <v>4</v>
      </c>
      <c r="D1324" s="1" t="s">
        <v>5</v>
      </c>
    </row>
    <row r="1325" spans="1:4" ht="13.2" x14ac:dyDescent="0.25">
      <c r="A1325" s="1" t="s">
        <v>1331</v>
      </c>
      <c r="B1325" t="str">
        <f ca="1">IFERROR(__xludf.DUMMYFUNCTION("GOOGLETRANSLATE(B1325,""en"",""hi"")"),"जियो मात्र शेर ...........")</f>
        <v>जियो मात्र शेर ...........</v>
      </c>
      <c r="C1325" s="1" t="s">
        <v>4</v>
      </c>
      <c r="D1325" s="1" t="s">
        <v>5</v>
      </c>
    </row>
    <row r="1326" spans="1:4" ht="13.2" x14ac:dyDescent="0.25">
      <c r="A1326" s="1" t="s">
        <v>1332</v>
      </c>
      <c r="B1326" t="str">
        <f ca="1">IFERROR(__xludf.DUMMYFUNCTION("GOOGLETRANSLATE(B1326,""en"",""hi"")"),"हिंदुस्तानी भाऊ जैसे गालीबाज को तुरंत ही 1 मिलीयन सब्सक्राइबर्स मिल जाते हैं
लेकिन हमारे भाई सालों से मेहनत कर रहा है फिर भी इनके सब्सक्राइबर्स इतने नहीं
बढ़ रहे, सही में इंडियंस चुतियां हैं")</f>
        <v>हिंदुस्तानी भाऊ जैसे गालीबाज को तुरंत ही 1 मिलीयन सब्सक्राइबर्स मिल जाते हैं
लेकिन हमारे भाई सालों से मेहनत कर रहा है फिर भी इनके सब्सक्राइबर्स इतने नहीं
बढ़ रहे, सही में इंडियंस चुतियां हैं</v>
      </c>
      <c r="C1326" s="1" t="s">
        <v>19</v>
      </c>
      <c r="D1326" s="1" t="s">
        <v>5</v>
      </c>
    </row>
    <row r="1327" spans="1:4" ht="13.2" x14ac:dyDescent="0.25">
      <c r="A1327" s="1" t="s">
        <v>1333</v>
      </c>
      <c r="B1327" t="str">
        <f ca="1">IFERROR(__xludf.DUMMYFUNCTION("GOOGLETRANSLATE(B1327,""en"",""hi"")"),"Ye दिया वह की समीक्षा कैसा। थोडा अनुभव ले ले भाई। घुमा घुमा ke dimag ka
साही किया तुमने")</f>
        <v>Ye दिया वह की समीक्षा कैसा। थोडा अनुभव ले ले भाई। घुमा घुमा ke dimag ka
साही किया तुमने</v>
      </c>
      <c r="C1327" s="1" t="s">
        <v>19</v>
      </c>
      <c r="D1327" s="1" t="s">
        <v>5</v>
      </c>
    </row>
    <row r="1328" spans="1:4" ht="13.2" x14ac:dyDescent="0.25">
      <c r="A1328" s="1" t="s">
        <v>1334</v>
      </c>
      <c r="B1328" t="str">
        <f ca="1">IFERROR(__xludf.DUMMYFUNCTION("GOOGLETRANSLATE(B1328,""en"",""hi"")"),"bahot हाय खूबसूरत फिल्म hai ... 2 imandari से प्यार karne घाटी को कबीर सिंह
प्रतिबद्ध लोगो को कहानी!
Fuckboy, वन नाइट स्टैंड, एकाधिक भागीदारों Ko jaha किया जा राहा को बढ़ावा देने के आज
hai Vaha कबीर सिंह Jaisi खूबसूरत फिल्म bahot हाय Kam dekhne Ko बहु hai"&amp;" ...
मैं और Sabse Mahatvapurna की फिल्म है मुझे karne Ko Glorify नही किया गया पीना
चार अधिक शॉट को खुश ki tarah ... कबीर सिंह मुझे karne Ko कबीर ke पीने
Jivan ke bure दौर की tarah Dikhaya hai!")</f>
        <v>bahot हाय खूबसूरत फिल्म hai ... 2 imandari से प्यार karne घाटी को कबीर सिंह
प्रतिबद्ध लोगो को कहानी!
Fuckboy, वन नाइट स्टैंड, एकाधिक भागीदारों Ko jaha किया जा राहा को बढ़ावा देने के आज
hai Vaha कबीर सिंह Jaisi खूबसूरत फिल्म bahot हाय Kam dekhne Ko बहु hai ...
मैं और Sabse Mahatvapurna की फिल्म है मुझे karne Ko Glorify नही किया गया पीना
चार अधिक शॉट को खुश ki tarah ... कबीर सिंह मुझे karne Ko कबीर ke पीने
Jivan ke bure दौर की tarah Dikhaya hai!</v>
      </c>
      <c r="C1328" s="1" t="s">
        <v>4</v>
      </c>
      <c r="D1328" s="1" t="s">
        <v>5</v>
      </c>
    </row>
    <row r="1329" spans="1:4" ht="13.2" x14ac:dyDescent="0.25">
      <c r="A1329" s="1" t="s">
        <v>1335</v>
      </c>
      <c r="B1329" t="str">
        <f ca="1">IFERROR(__xludf.DUMMYFUNCTION("GOOGLETRANSLATE(B1329,""en"",""hi"")"),"बोलने की आजादी है, लेकिन झूठ बोलने का अधिकार नहीं है")</f>
        <v>बोलने की आजादी है, लेकिन झूठ बोलने का अधिकार नहीं है</v>
      </c>
      <c r="C1329" s="1" t="s">
        <v>4</v>
      </c>
      <c r="D1329" s="1" t="s">
        <v>5</v>
      </c>
    </row>
    <row r="1330" spans="1:4" ht="13.2" x14ac:dyDescent="0.25">
      <c r="A1330" s="1" t="s">
        <v>1336</v>
      </c>
      <c r="B1330" t="str">
        <f ca="1">IFERROR(__xludf.DUMMYFUNCTION("GOOGLETRANSLATE(B1330,""en"",""hi"")"),"@Pratik Borade हैलो, मैं जानता हूँ कि अज्ञान आनंद है। लेकिन ankhein aur kaan खोल ke
जियो ज़रा। गूगल करो aur padho। तुम्हे खबर pasand नही आई के लिए झूठ हो
गया? शरम तुमको khudpe Aani chahiye")</f>
        <v>@Pratik Borade हैलो, मैं जानता हूँ कि अज्ञान आनंद है। लेकिन ankhein aur kaan खोल ke
जियो ज़रा। गूगल करो aur padho। तुम्हे खबर pasand नही आई के लिए झूठ हो
गया? शरम तुमको khudpe Aani chahiye</v>
      </c>
      <c r="C1330" s="1" t="s">
        <v>19</v>
      </c>
      <c r="D1330" s="1" t="s">
        <v>5</v>
      </c>
    </row>
    <row r="1331" spans="1:4" ht="13.2" x14ac:dyDescent="0.25">
      <c r="A1331" s="1" t="s">
        <v>1337</v>
      </c>
      <c r="B1331" t="str">
        <f ca="1">IFERROR(__xludf.DUMMYFUNCTION("GOOGLETRANSLATE(B1331,""en"",""hi"")"),"Bhut achaaaaaaaaa दिल खुश हो gyaaaa ESE रैंडी माँ बाप को ESEA वह कर्ण
chayee")</f>
        <v>Bhut achaaaaaaaaa दिल खुश हो gyaaaa ESE रैंडी माँ बाप को ESEA वह कर्ण
chayee</v>
      </c>
      <c r="C1331" s="1" t="s">
        <v>8</v>
      </c>
      <c r="D1331" s="1" t="s">
        <v>15</v>
      </c>
    </row>
    <row r="1332" spans="1:4" ht="13.2" x14ac:dyDescent="0.25">
      <c r="A1332" s="1" t="s">
        <v>1338</v>
      </c>
      <c r="B1332" t="str">
        <f ca="1">IFERROR(__xludf.DUMMYFUNCTION("GOOGLETRANSLATE(B1332,""en"",""hi"")"),"क्लाइमेक्स nhi पर देख paya क्या था batna भाई")</f>
        <v>क्लाइमेक्स nhi पर देख paya क्या था batna भाई</v>
      </c>
      <c r="C1332" s="1" t="s">
        <v>4</v>
      </c>
      <c r="D1332" s="1" t="s">
        <v>5</v>
      </c>
    </row>
    <row r="1333" spans="1:4" ht="13.2" x14ac:dyDescent="0.25">
      <c r="A1333" s="1" t="s">
        <v>1339</v>
      </c>
      <c r="B1333" t="str">
        <f ca="1">IFERROR(__xludf.DUMMYFUNCTION("GOOGLETRANSLATE(B1333,""en"",""hi"")"),"* इकाई दहाई सैकड़ा
कबीर सिंह के गांड में केकड़ा *")</f>
        <v>* इकाई दहाई सैकड़ा
कबीर सिंह के गांड में केकड़ा *</v>
      </c>
      <c r="C1333" s="1" t="s">
        <v>8</v>
      </c>
      <c r="D1333" s="1" t="s">
        <v>15</v>
      </c>
    </row>
    <row r="1334" spans="1:4" ht="13.2" x14ac:dyDescent="0.25">
      <c r="A1334" s="1" t="s">
        <v>1340</v>
      </c>
      <c r="B1334" t="str">
        <f ca="1">IFERROR(__xludf.DUMMYFUNCTION("GOOGLETRANSLATE(B1334,""en"",""hi"")"),"चल मादरचोद")</f>
        <v>चल मादरचोद</v>
      </c>
      <c r="C1334" s="1" t="s">
        <v>8</v>
      </c>
      <c r="D1334" s="1" t="s">
        <v>15</v>
      </c>
    </row>
    <row r="1335" spans="1:4" ht="13.2" x14ac:dyDescent="0.25">
      <c r="A1335" s="1" t="s">
        <v>1341</v>
      </c>
      <c r="B1335" t="str">
        <f ca="1">IFERROR(__xludf.DUMMYFUNCTION("GOOGLETRANSLATE(B1335,""en"",""hi"")"),"इन गुजराती ganduo कश्मीर liye सब उदारवादी नारीवादी ज aur ...
क्यू की inke बाप मोदी के ne apni बीवी चोद di ... bhadwa मोदी का गुलाम ..")</f>
        <v>इन गुजराती ganduo कश्मीर liye सब उदारवादी नारीवादी ज aur ...
क्यू की inke बाप मोदी के ne apni बीवी चोद di ... bhadwa मोदी का गुलाम ..</v>
      </c>
      <c r="C1335" s="1" t="s">
        <v>8</v>
      </c>
      <c r="D1335" s="1" t="s">
        <v>15</v>
      </c>
    </row>
    <row r="1336" spans="1:4" ht="13.2" x14ac:dyDescent="0.25">
      <c r="A1336" s="1" t="s">
        <v>1342</v>
      </c>
      <c r="B1336" t="str">
        <f ca="1">IFERROR(__xludf.DUMMYFUNCTION("GOOGLETRANSLATE(B1336,""en"",""hi"")"),"प्रतीक भैया ....... फिल्म कंपनी की सुचरिता त्यागी ne iss फिल्म को बुरा भाला
Kaha था ....... आपने जो म्यू टॉड Jawab दिया ..... ये gaalon uske बराबर kaske ek
तमाचा था ...... भैया सलाम ..... Accha किया हे कपटियों ko jawaab में आपने
dekar👍👍👍👍👍👍👌👌👌👌"&amp;"👌")</f>
        <v>प्रतीक भैया ....... फिल्म कंपनी की सुचरिता त्यागी ne iss फिल्म को बुरा भाला
Kaha था ....... आपने जो म्यू टॉड Jawab दिया ..... ये gaalon uske बराबर kaske ek
तमाचा था ...... भैया सलाम ..... Accha किया हे कपटियों ko jawaab में आपने
dekar👍👍👍👍👍👍👌👌👌👌👌</v>
      </c>
      <c r="C1336" s="1" t="s">
        <v>4</v>
      </c>
      <c r="D1336" s="1" t="s">
        <v>5</v>
      </c>
    </row>
    <row r="1337" spans="1:4" ht="13.2" x14ac:dyDescent="0.25">
      <c r="A1337" s="1" t="s">
        <v>1343</v>
      </c>
      <c r="B1337" t="str">
        <f ca="1">IFERROR(__xludf.DUMMYFUNCTION("GOOGLETRANSLATE(B1337,""en"",""hi"")"),"[03:10] (http://www.youtube.com/watch?v=ZzsAuDkXq1M&amp;t=3m10s) ... cummon भाई पर
आप मजाकिया ..... दिल्ली का होक तु ans रहना होगा ... srsly .... यू कहना चाहिए ""KARKEE
DIKHAUN "".....")</f>
        <v>[03:10] (http://www.youtube.com/watch?v=ZzsAuDkXq1M&amp;t=3m10s) ... cummon भाई पर
आप मजाकिया ..... दिल्ली का होक तु ans रहना होगा ... srsly .... यू कहना चाहिए "KARKEE
DIKHAUN ".....</v>
      </c>
      <c r="C1337" s="1" t="s">
        <v>19</v>
      </c>
      <c r="D1337" s="1" t="s">
        <v>5</v>
      </c>
    </row>
    <row r="1338" spans="1:4" ht="13.2" x14ac:dyDescent="0.25">
      <c r="A1338" s="1" t="s">
        <v>1344</v>
      </c>
      <c r="B1338" t="str">
        <f ca="1">IFERROR(__xludf.DUMMYFUNCTION("GOOGLETRANSLATE(B1338,""en"",""hi"")"),"कोई benglor से वह क्या")</f>
        <v>कोई benglor से वह क्या</v>
      </c>
      <c r="C1338" s="1" t="s">
        <v>4</v>
      </c>
      <c r="D1338" s="1" t="s">
        <v>5</v>
      </c>
    </row>
    <row r="1339" spans="1:4" ht="13.2" x14ac:dyDescent="0.25">
      <c r="A1339" s="1" t="s">
        <v>1345</v>
      </c>
      <c r="B1339" t="str">
        <f ca="1">IFERROR(__xludf.DUMMYFUNCTION("GOOGLETRANSLATE(B1339,""en"",""hi"")"),"अबे गांडू तू itna chabta hai ki खोज एवं बचाव चक्र गया")</f>
        <v>अबे गांडू तू itna chabta hai ki खोज एवं बचाव चक्र गया</v>
      </c>
      <c r="C1339" s="1" t="s">
        <v>8</v>
      </c>
      <c r="D1339" s="1" t="s">
        <v>15</v>
      </c>
    </row>
    <row r="1340" spans="1:4" ht="13.2" x14ac:dyDescent="0.25">
      <c r="A1340" s="1" t="s">
        <v>1346</v>
      </c>
      <c r="B1340" t="str">
        <f ca="1">IFERROR(__xludf.DUMMYFUNCTION("GOOGLETRANSLATE(B1340,""en"",""hi"")"),"भाई bolana क्या chahte ho, कुछ mein समझ नही आया")</f>
        <v>भाई bolana क्या chahte ho, कुछ mein समझ नही आया</v>
      </c>
      <c r="C1340" s="1" t="s">
        <v>19</v>
      </c>
      <c r="D1340" s="1" t="s">
        <v>5</v>
      </c>
    </row>
    <row r="1341" spans="1:4" ht="13.2" x14ac:dyDescent="0.25">
      <c r="A1341" s="1" t="s">
        <v>1347</v>
      </c>
      <c r="B1341" t="str">
        <f ca="1">IFERROR(__xludf.DUMMYFUNCTION("GOOGLETRANSLATE(B1341,""en"",""hi"")"),"@pankaj सोलंकी Zabardast भाई!")</f>
        <v>@pankaj सोलंकी Zabardast भाई!</v>
      </c>
      <c r="C1341" s="1" t="s">
        <v>4</v>
      </c>
      <c r="D1341" s="1" t="s">
        <v>5</v>
      </c>
    </row>
    <row r="1342" spans="1:4" ht="13.2" x14ac:dyDescent="0.25">
      <c r="A1342" s="1" t="s">
        <v>1348</v>
      </c>
      <c r="B1342" t="str">
        <f ca="1">IFERROR(__xludf.DUMMYFUNCTION("GOOGLETRANSLATE(B1342,""en"",""hi"")"),"मस्त ज श्रीमान
[#Drxpharmaclasses] (http://www.youtube.com/results?search_query=%23Drxpharmaclasses)")</f>
        <v>मस्त ज श्रीमान
[#Drxpharmaclasses] (http://www.youtube.com/results?search_query=%23Drxpharmaclasses)</v>
      </c>
      <c r="C1342" s="1" t="s">
        <v>4</v>
      </c>
      <c r="D1342" s="1" t="s">
        <v>5</v>
      </c>
    </row>
    <row r="1343" spans="1:4" ht="13.2" x14ac:dyDescent="0.25">
      <c r="A1343" s="1" t="s">
        <v>1349</v>
      </c>
      <c r="B1343" t="str">
        <f ca="1">IFERROR(__xludf.DUMMYFUNCTION("GOOGLETRANSLATE(B1343,""en"",""hi"")"),"Aare choro सराय लोगो की चक्कर बराबर राही hain aapna kam कारो आगे मुख्य क्यों
बारो")</f>
        <v>Aare choro सराय लोगो की चक्कर बराबर राही hain aapna kam कारो आगे मुख्य क्यों
बारो</v>
      </c>
      <c r="C1343" s="1" t="s">
        <v>4</v>
      </c>
      <c r="D1343" s="1" t="s">
        <v>5</v>
      </c>
    </row>
    <row r="1344" spans="1:4" ht="13.2" x14ac:dyDescent="0.25">
      <c r="A1344" s="1" t="s">
        <v>1350</v>
      </c>
      <c r="B1344" t="str">
        <f ca="1">IFERROR(__xludf.DUMMYFUNCTION("GOOGLETRANSLATE(B1344,""en"",""hi"")"),"ऐसा वह gand मार्ता रहो chutiyo ke या बॉलीवुड ke")</f>
        <v>ऐसा वह gand मार्ता रहो chutiyo ke या बॉलीवुड ke</v>
      </c>
      <c r="C1344" s="1" t="s">
        <v>19</v>
      </c>
      <c r="D1344" s="1" t="s">
        <v>15</v>
      </c>
    </row>
    <row r="1345" spans="1:4" ht="13.2" x14ac:dyDescent="0.25">
      <c r="A1345" s="1" t="s">
        <v>1351</v>
      </c>
      <c r="B1345" t="str">
        <f ca="1">IFERROR(__xludf.DUMMYFUNCTION("GOOGLETRANSLATE(B1345,""en"",""hi"")"),"Ager Zaban Fisal Gyi bsdk को फिर से लेना लेले नौटंकी का ..... कटौती केर gltiya")</f>
        <v>Ager Zaban Fisal Gyi bsdk को फिर से लेना लेले नौटंकी का ..... कटौती केर gltiya</v>
      </c>
      <c r="C1345" s="1" t="s">
        <v>8</v>
      </c>
      <c r="D1345" s="1" t="s">
        <v>15</v>
      </c>
    </row>
    <row r="1346" spans="1:4" ht="13.2" x14ac:dyDescent="0.25">
      <c r="A1346" s="1" t="s">
        <v>1352</v>
      </c>
      <c r="B1346" t="str">
        <f ca="1">IFERROR(__xludf.DUMMYFUNCTION("GOOGLETRANSLATE(B1346,""en"",""hi"")"),"Aap kaunse क्षेत्र hai Rehte Mein")</f>
        <v>Aap kaunse क्षेत्र hai Rehte Mein</v>
      </c>
      <c r="C1346" s="1" t="s">
        <v>4</v>
      </c>
      <c r="D1346" s="1" t="s">
        <v>5</v>
      </c>
    </row>
    <row r="1347" spans="1:4" ht="13.2" x14ac:dyDescent="0.25">
      <c r="A1347" s="1" t="s">
        <v>1353</v>
      </c>
      <c r="B1347" t="str">
        <f ca="1">IFERROR(__xludf.DUMMYFUNCTION("GOOGLETRANSLATE(B1347,""en"",""hi"")"),"भाई ek समूह बनो हम भी वामपंथी ko Jawab dena Chaate hain")</f>
        <v>भाई ek समूह बनो हम भी वामपंथी ko Jawab dena Chaate hain</v>
      </c>
      <c r="C1347" s="1" t="s">
        <v>4</v>
      </c>
      <c r="D1347" s="1" t="s">
        <v>5</v>
      </c>
    </row>
    <row r="1348" spans="1:4" ht="13.2" x14ac:dyDescent="0.25">
      <c r="A1348" s="1" t="s">
        <v>1354</v>
      </c>
      <c r="B1348" t="str">
        <f ca="1">IFERROR(__xludf.DUMMYFUNCTION("GOOGLETRANSLATE(B1348,""en"",""hi"")"),"Aap लॉग राहुल केडिया भाई से juriye ....")</f>
        <v>Aap लॉग राहुल केडिया भाई से juriye ....</v>
      </c>
      <c r="C1348" s="1" t="s">
        <v>4</v>
      </c>
      <c r="D1348" s="1" t="s">
        <v>5</v>
      </c>
    </row>
    <row r="1349" spans="1:4" ht="13.2" x14ac:dyDescent="0.25">
      <c r="A1349" s="1" t="s">
        <v>1355</v>
      </c>
      <c r="B1349" t="str">
        <f ca="1">IFERROR(__xludf.DUMMYFUNCTION("GOOGLETRANSLATE(B1349,""en"",""hi"")"),"भाई ने फिल्म साथी walo मुझे मार्च ली gand")</f>
        <v>भाई ने फिल्म साथी walo मुझे मार्च ली gand</v>
      </c>
      <c r="C1349" s="1" t="s">
        <v>8</v>
      </c>
      <c r="D1349" s="1" t="s">
        <v>15</v>
      </c>
    </row>
    <row r="1350" spans="1:4" ht="13.2" x14ac:dyDescent="0.25">
      <c r="A1350" s="1" t="s">
        <v>1356</v>
      </c>
      <c r="B1350" t="str">
        <f ca="1">IFERROR(__xludf.DUMMYFUNCTION("GOOGLETRANSLATE(B1350,""en"",""hi"")"),"suna nhi राजदीप ne बोला की अलोकतांत्रिक tarika ज wo।")</f>
        <v>suna nhi राजदीप ne बोला की अलोकतांत्रिक tarika ज wo।</v>
      </c>
      <c r="C1350" s="1" t="s">
        <v>4</v>
      </c>
      <c r="D1350" s="1" t="s">
        <v>5</v>
      </c>
    </row>
    <row r="1351" spans="1:4" ht="13.2" x14ac:dyDescent="0.25">
      <c r="A1351" s="1" t="s">
        <v>1357</v>
      </c>
      <c r="B1351" t="str">
        <f ca="1">IFERROR(__xludf.DUMMYFUNCTION("GOOGLETRANSLATE(B1351,""en"",""hi"")"),"जो जो iss वीडियो ko नापसंद किया hai wo choot से निकला हुआ chutiya hai")</f>
        <v>जो जो iss वीडियो ko नापसंद किया hai wo choot से निकला हुआ chutiya hai</v>
      </c>
      <c r="C1351" s="1" t="s">
        <v>8</v>
      </c>
      <c r="D1351" s="1" t="s">
        <v>15</v>
      </c>
    </row>
    <row r="1352" spans="1:4" ht="13.2" x14ac:dyDescent="0.25">
      <c r="A1352" s="1" t="s">
        <v>1358</v>
      </c>
      <c r="B1352" t="str">
        <f ca="1">IFERROR(__xludf.DUMMYFUNCTION("GOOGLETRANSLATE(B1352,""en"",""hi"")"),"कर रहे हैं प्रतीक भाई ne नोटिस कर लिया आज क्या बल्ले hai करने के लिए। शुभ दिन ज ​​lagta ज
आज। भाई लोगो YHI समय ज हो रहे ज jagrut लोग इन प्रहार। ये vaicharik क्रांति ko
rukne अब तु farzi आजादी कश्मीर बुरा ख Itne साल हो गए ज HME bewkuf Bante रंग कर चटाई
करन"&amp;"े के लिए थोड़ा samay lagega हाय बराबर HME Koshish karte रहना hoga। या मुख्य प्राथमिकी स्पष्ट
कर डु मेरा कोई जाति फिर dharm विशेष से बेयर नही बराबर ज jo अपने देश भारत
का नही हो sakta wo kisi ka नही हो sakta। जय हिन्द।")</f>
        <v>कर रहे हैं प्रतीक भाई ne नोटिस कर लिया आज क्या बल्ले hai करने के लिए। शुभ दिन ज ​​lagta ज
आज। भाई लोगो YHI समय ज हो रहे ज jagrut लोग इन प्रहार। ये vaicharik क्रांति ko
rukne अब तु farzi आजादी कश्मीर बुरा ख Itne साल हो गए ज HME bewkuf Bante रंग कर चटाई
करने के लिए थोड़ा samay lagega हाय बराबर HME Koshish karte रहना hoga। या मुख्य प्राथमिकी स्पष्ट
कर डु मेरा कोई जाति फिर dharm विशेष से बेयर नही बराबर ज jo अपने देश भारत
का नही हो sakta wo kisi ka नही हो sakta। जय हिन्द।</v>
      </c>
      <c r="C1352" s="1" t="s">
        <v>19</v>
      </c>
      <c r="D1352" s="1" t="s">
        <v>5</v>
      </c>
    </row>
    <row r="1353" spans="1:4" ht="13.2" x14ac:dyDescent="0.25">
      <c r="A1353" s="1" t="s">
        <v>1359</v>
      </c>
      <c r="B1353" t="str">
        <f ca="1">IFERROR(__xludf.DUMMYFUNCTION("GOOGLETRANSLATE(B1353,""en"",""hi"")"),"ये बाँदा Alag हाय ज bhai😂
sama bana deta ज भाई tu❤️💪💪💪")</f>
        <v>ये बाँदा Alag हाय ज bhai😂
sama bana deta ज भाई tu❤️💪💪💪</v>
      </c>
      <c r="C1353" s="1" t="s">
        <v>4</v>
      </c>
      <c r="D1353" s="1" t="s">
        <v>5</v>
      </c>
    </row>
    <row r="1354" spans="1:4" ht="13.2" x14ac:dyDescent="0.25">
      <c r="A1354" s="1" t="s">
        <v>1360</v>
      </c>
      <c r="B1354" t="str">
        <f ca="1">IFERROR(__xludf.DUMMYFUNCTION("GOOGLETRANSLATE(B1354,""en"",""hi"")"),"हैं तु famanist jub Kaha थी jub Veere di शादी आई थी usme को
mastrabation भी kerte रंग dikhaya था हमें मुझे फिल्म
टैब थी तु famanists Kaha")</f>
        <v>हैं तु famanist jub Kaha थी jub Veere di शादी आई थी usme को
mastrabation भी kerte रंग dikhaya था हमें मुझे फिल्म
टैब थी तु famanists Kaha</v>
      </c>
      <c r="C1354" s="1" t="s">
        <v>19</v>
      </c>
      <c r="D1354" s="1" t="s">
        <v>5</v>
      </c>
    </row>
    <row r="1355" spans="1:4" ht="13.2" x14ac:dyDescent="0.25">
      <c r="A1355" s="1" t="s">
        <v>1361</v>
      </c>
      <c r="B1355" t="str">
        <f ca="1">IFERROR(__xludf.DUMMYFUNCTION("GOOGLETRANSLATE(B1355,""en"",""hi"")"),"करने के लिए Jaj पाका hipatitus का Mariz था wo भी अंग्रेज waaaa ...
Shakl Bhikari से द्वि Buri")</f>
        <v>करने के लिए Jaj पाका hipatitus का Mariz था wo भी अंग्रेज waaaa ...
Shakl Bhikari से द्वि Buri</v>
      </c>
      <c r="C1355" s="1" t="s">
        <v>19</v>
      </c>
      <c r="D1355" s="1" t="s">
        <v>5</v>
      </c>
    </row>
    <row r="1356" spans="1:4" ht="13.2" x14ac:dyDescent="0.25">
      <c r="A1356" s="1" t="s">
        <v>1362</v>
      </c>
      <c r="B1356" t="str">
        <f ca="1">IFERROR(__xludf.DUMMYFUNCTION("GOOGLETRANSLATE(B1356,""en"",""hi"")"),"शाहिद कपूर को चाहिए dekhna तु video..phirse अफ़ीम leke भांड हो
jaega😆🤣😆😂keh k ले ली bhai.👍")</f>
        <v>शाहिद कपूर को चाहिए dekhna तु video..phirse अफ़ीम leke भांड हो
jaega😆🤣😆😂keh k ले ली bhai.👍</v>
      </c>
      <c r="C1356" s="1" t="s">
        <v>4</v>
      </c>
      <c r="D1356" s="1" t="s">
        <v>5</v>
      </c>
    </row>
    <row r="1357" spans="1:4" ht="13.2" x14ac:dyDescent="0.25">
      <c r="A1357" s="1" t="s">
        <v>1363</v>
      </c>
      <c r="B1357" t="str">
        <f ca="1">IFERROR(__xludf.DUMMYFUNCTION("GOOGLETRANSLATE(B1357,""en"",""hi"")"),"Aap ekdum साही बोल rhe hai, ये समीक्षा भी shaandar लगा मुझ्े
&lt;Https://www.youtube.com/watch?v=3-k7BpiO0kY&gt;")</f>
        <v>Aap ekdum साही बोल rhe hai, ये समीक्षा भी shaandar लगा मुझ्े
&lt;Https://www.youtube.com/watch?v=3-k7BpiO0kY&gt;</v>
      </c>
      <c r="C1357" s="1" t="s">
        <v>4</v>
      </c>
      <c r="D1357" s="1" t="s">
        <v>5</v>
      </c>
    </row>
    <row r="1358" spans="1:4" ht="13.2" x14ac:dyDescent="0.25">
      <c r="A1358" s="1" t="s">
        <v>1364</v>
      </c>
      <c r="B1358" t="str">
        <f ca="1">IFERROR(__xludf.DUMMYFUNCTION("GOOGLETRANSLATE(B1358,""en"",""hi"")"),"[16:50] (https://www.youtube.com/watch?v=N_ZMfQMZos0&amp;t=16m50s)
मुख्य Kahu tum कहां के लिए Oho तभी 🤣🤣")</f>
        <v>[16:50] (https://www.youtube.com/watch?v=N_ZMfQMZos0&amp;t=16m50s)
मुख्य Kahu tum कहां के लिए Oho तभी 🤣🤣</v>
      </c>
      <c r="C1358" s="1" t="s">
        <v>4</v>
      </c>
      <c r="D1358" s="1" t="s">
        <v>5</v>
      </c>
    </row>
    <row r="1359" spans="1:4" ht="13.2" x14ac:dyDescent="0.25">
      <c r="A1359" s="1" t="s">
        <v>1365</v>
      </c>
      <c r="B1359" t="str">
        <f ca="1">IFERROR(__xludf.DUMMYFUNCTION("GOOGLETRANSLATE(B1359,""en"",""hi"")"),"प्रतीक जी apse अनुरोध ज की किमी किमी फिल्म कश्मीर महत्वपूर्ण हिस्सा ko बताते na kre se
इस्से फिल्म dekhne का उत्साह kam ho jata hai ....... 😒😒😒😒😒")</f>
        <v>प्रतीक जी apse अनुरोध ज की किमी किमी फिल्म कश्मीर महत्वपूर्ण हिस्सा ko बताते na kre se
इस्से फिल्म dekhne का उत्साह kam ho jata hai ....... 😒😒😒😒😒</v>
      </c>
      <c r="C1359" s="1" t="s">
        <v>4</v>
      </c>
      <c r="D1359" s="1" t="s">
        <v>5</v>
      </c>
    </row>
    <row r="1360" spans="1:4" ht="13.2" x14ac:dyDescent="0.25">
      <c r="A1360" s="1" t="s">
        <v>1366</v>
      </c>
      <c r="B1360" t="str">
        <f ca="1">IFERROR(__xludf.DUMMYFUNCTION("GOOGLETRANSLATE(B1360,""en"",""hi"")"),"बॉलीवुड के सरल सूत्र। !!!! बॉलीवुड shamaj Chuka hai। भारत walo ko
प्यार sikhao। देवदार (सनी लियोन) से (आदमी बल कंडोम) Karau जोड़ने का। !!! अभिनय
🎭। और कंडोम jaise उत्पाद tagde से Becho। !!!!?!
बॉलीवुड के रियल्टी 😂😂😂😂")</f>
        <v>बॉलीवुड के सरल सूत्र। !!!! बॉलीवुड shamaj Chuka hai। भारत walo ko
प्यार sikhao। देवदार (सनी लियोन) से (आदमी बल कंडोम) Karau जोड़ने का। !!! अभिनय
🎭। और कंडोम jaise उत्पाद tagde से Becho। !!!!?!
बॉलीवुड के रियल्टी 😂😂😂😂</v>
      </c>
      <c r="C1360" s="1" t="s">
        <v>19</v>
      </c>
      <c r="D1360" s="1" t="s">
        <v>5</v>
      </c>
    </row>
    <row r="1361" spans="1:4" ht="13.2" x14ac:dyDescent="0.25">
      <c r="A1361" s="1" t="s">
        <v>1367</v>
      </c>
      <c r="B1361" t="str">
        <f ca="1">IFERROR(__xludf.DUMMYFUNCTION("GOOGLETRANSLATE(B1361,""en"",""hi"")"),"पी Jaisi filmo mein sirf हिंदुओं का ही Mazak banaa, kisi aur धर्म की बात
नही की।
Waise प्रतीक जी NE खिलौना कहानी 4 की समीक्षा का किया usme राजनीति नही hai।")</f>
        <v>पी Jaisi filmo mein sirf हिंदुओं का ही Mazak banaa, kisi aur धर्म की बात
नही की।
Waise प्रतीक जी NE खिलौना कहानी 4 की समीक्षा का किया usme राजनीति नही hai।</v>
      </c>
      <c r="C1361" s="1" t="s">
        <v>4</v>
      </c>
      <c r="D1361" s="1" t="s">
        <v>5</v>
      </c>
    </row>
    <row r="1362" spans="1:4" ht="13.2" x14ac:dyDescent="0.25">
      <c r="A1362" s="1" t="s">
        <v>1368</v>
      </c>
      <c r="B1362" t="str">
        <f ca="1">IFERROR(__xludf.DUMMYFUNCTION("GOOGLETRANSLATE(B1362,""en"",""hi"")"),"लिबरल + गांडू = librandu
Chuti ओ ko में मुझे Rula यू nga👺👺👺")</f>
        <v>लिबरल + गांडू = librandu
Chuti ओ ko में मुझे Rula यू nga👺👺👺</v>
      </c>
      <c r="C1362" s="1" t="s">
        <v>8</v>
      </c>
      <c r="D1362" s="1" t="s">
        <v>15</v>
      </c>
    </row>
    <row r="1363" spans="1:4" ht="13.2" x14ac:dyDescent="0.25">
      <c r="A1363" s="1" t="s">
        <v>1369</v>
      </c>
      <c r="B1363" t="str">
        <f ca="1">IFERROR(__xludf.DUMMYFUNCTION("GOOGLETRANSLATE(B1363,""en"",""hi"")"),"ये लोग इन मूर्ति पूजा karne ke liye को बढ़ावा देने kr रहे है")</f>
        <v>ये लोग इन मूर्ति पूजा karne ke liye को बढ़ावा देने kr रहे है</v>
      </c>
      <c r="C1363" s="1" t="s">
        <v>4</v>
      </c>
      <c r="D1363" s="1" t="s">
        <v>5</v>
      </c>
    </row>
    <row r="1364" spans="1:4" ht="13.2" x14ac:dyDescent="0.25">
      <c r="A1364" s="1" t="s">
        <v>1370</v>
      </c>
      <c r="B1364" t="str">
        <f ca="1">IFERROR(__xludf.DUMMYFUNCTION("GOOGLETRANSLATE(B1364,""en"",""hi"")"),"कुंग फू kutta (अर्नब गोस्वामी) 😂😂😂😂😂😂😂😂😂😂😂😂😂😂😂😂")</f>
        <v>कुंग फू kutta (अर्नब गोस्वामी) 😂😂😂😂😂😂😂😂😂😂😂😂😂😂😂😂</v>
      </c>
      <c r="C1364" s="1" t="s">
        <v>8</v>
      </c>
      <c r="D1364" s="1" t="s">
        <v>5</v>
      </c>
    </row>
    <row r="1365" spans="1:4" ht="13.2" x14ac:dyDescent="0.25">
      <c r="A1365" s="1" t="s">
        <v>1371</v>
      </c>
      <c r="B1365" t="str">
        <f ca="1">IFERROR(__xludf.DUMMYFUNCTION("GOOGLETRANSLATE(B1365,""en"",""hi"")"),"चोपड़ा साहब गांजा पाइक बैठे वह कैम के सामने करने के लिए ..
अर्नाब जी एप्लिकेशन क्या Puch रहे हो aur unhone क्या उत्तर दे रहे वह ...
Wo खा लिया वह मुझे सिर्फ टाइम पास के लिए बहस")</f>
        <v>चोपड़ा साहब गांजा पाइक बैठे वह कैम के सामने करने के लिए ..
अर्नाब जी एप्लिकेशन क्या Puch रहे हो aur unhone क्या उत्तर दे रहे वह ...
Wo खा लिया वह मुझे सिर्फ टाइम पास के लिए बहस</v>
      </c>
      <c r="C1365" s="1" t="s">
        <v>19</v>
      </c>
      <c r="D1365" s="1" t="s">
        <v>5</v>
      </c>
    </row>
    <row r="1366" spans="1:4" ht="13.2" x14ac:dyDescent="0.25">
      <c r="A1366" s="1" t="s">
        <v>1372</v>
      </c>
      <c r="B1366" t="str">
        <f ca="1">IFERROR(__xludf.DUMMYFUNCTION("GOOGLETRANSLATE(B1366,""en"",""hi"")"),"ladkiya bakchodi sirf वीडियो माई krti hai (मुझे नहीं किसी भी रंग मैं नहीं है मन
जातिवाद) रंग और walar adrak और Lasan")</f>
        <v>ladkiya bakchodi sirf वीडियो माई krti hai (मुझे नहीं किसी भी रंग मैं नहीं है मन
जातिवाद) रंग और walar adrak और Lasan</v>
      </c>
      <c r="C1366" s="1" t="s">
        <v>19</v>
      </c>
      <c r="D1366" s="1" t="s">
        <v>5</v>
      </c>
    </row>
    <row r="1367" spans="1:4" ht="13.2" x14ac:dyDescent="0.25">
      <c r="A1367" s="1" t="s">
        <v>1373</v>
      </c>
      <c r="B1367" t="str">
        <f ca="1">IFERROR(__xludf.DUMMYFUNCTION("GOOGLETRANSLATE(B1367,""en"",""hi"")"),"आओ किया दिल्ली कभी तुम्हे भी randawa बाबा ke bejenge")</f>
        <v>आओ किया दिल्ली कभी तुम्हे भी randawa बाबा ke bejenge</v>
      </c>
      <c r="C1367" s="1" t="s">
        <v>8</v>
      </c>
      <c r="D1367" s="1" t="s">
        <v>5</v>
      </c>
    </row>
    <row r="1368" spans="1:4" ht="13.2" x14ac:dyDescent="0.25">
      <c r="A1368" s="1" t="s">
        <v>1374</v>
      </c>
      <c r="B1368" t="str">
        <f ca="1">IFERROR(__xludf.DUMMYFUNCTION("GOOGLETRANSLATE(B1368,""en"",""hi"")"),"वाडा waw वाडा wau वाडा wau वाडा wau
ये हाय Accha था फिल्म मैं हूँ")</f>
        <v>वाडा waw वाडा wau वाडा wau वाडा wau
ये हाय Accha था फिल्म मैं हूँ</v>
      </c>
      <c r="C1368" s="1" t="s">
        <v>4</v>
      </c>
      <c r="D1368" s="1" t="s">
        <v>5</v>
      </c>
    </row>
    <row r="1369" spans="1:4" ht="13.2" x14ac:dyDescent="0.25">
      <c r="A1369" s="1" t="s">
        <v>1375</v>
      </c>
      <c r="B1369" t="str">
        <f ca="1">IFERROR(__xludf.DUMMYFUNCTION("GOOGLETRANSLATE(B1369,""en"",""hi"")"),"यार फिल्म ज तु कोई वास्तविकता nhi वह")</f>
        <v>यार फिल्म ज तु कोई वास्तविकता nhi वह</v>
      </c>
      <c r="C1369" s="1" t="s">
        <v>4</v>
      </c>
      <c r="D1369" s="1" t="s">
        <v>5</v>
      </c>
    </row>
    <row r="1370" spans="1:4" ht="13.2" x14ac:dyDescent="0.25">
      <c r="A1370" s="1" t="s">
        <v>1376</v>
      </c>
      <c r="B1370" t="str">
        <f ca="1">IFERROR(__xludf.DUMMYFUNCTION("GOOGLETRANSLATE(B1370,""en"",""hi"")"),"औ स्त्री दोस्ती krogi ?? 😂😂😂 lol")</f>
        <v>औ स्त्री दोस्ती krogi ?? 😂😂😂 lol</v>
      </c>
      <c r="C1370" s="1" t="s">
        <v>4</v>
      </c>
      <c r="D1370" s="1" t="s">
        <v>5</v>
      </c>
    </row>
    <row r="1371" spans="1:4" ht="13.2" x14ac:dyDescent="0.25">
      <c r="A1371" s="1" t="s">
        <v>1377</v>
      </c>
      <c r="B1371" t="str">
        <f ca="1">IFERROR(__xludf.DUMMYFUNCTION("GOOGLETRANSLATE(B1371,""en"",""hi"")"),"भाई कुछ भी बोल RHA hain तु पुरी फिल्म chutiyapa hain")</f>
        <v>भाई कुछ भी बोल RHA hain तु पुरी फिल्म chutiyapa hain</v>
      </c>
      <c r="C1371" s="1" t="s">
        <v>8</v>
      </c>
      <c r="D1371" s="1" t="s">
        <v>5</v>
      </c>
    </row>
    <row r="1372" spans="1:4" ht="13.2" x14ac:dyDescent="0.25">
      <c r="A1372" s="1" t="s">
        <v>1378</v>
      </c>
      <c r="B1372" t="str">
        <f ca="1">IFERROR(__xludf.DUMMYFUNCTION("GOOGLETRANSLATE(B1372,""en"",""hi"")"),"भाई टीएम Larki होते kasm से बाबा पीटीए kr ... प्यार तुम भाई रहे")</f>
        <v>भाई टीएम Larki होते kasm से बाबा पीटीए kr ... प्यार तुम भाई रहे</v>
      </c>
      <c r="C1372" s="1" t="s">
        <v>4</v>
      </c>
      <c r="D1372" s="1" t="s">
        <v>5</v>
      </c>
    </row>
    <row r="1373" spans="1:4" ht="13.2" x14ac:dyDescent="0.25">
      <c r="A1373" s="1" t="s">
        <v>1379</v>
      </c>
      <c r="B1373" t="str">
        <f ca="1">IFERROR(__xludf.DUMMYFUNCTION("GOOGLETRANSLATE(B1373,""en"",""hi"")"),"सुपर सच बल्ले")</f>
        <v>सुपर सच बल्ले</v>
      </c>
      <c r="C1373" s="1" t="s">
        <v>4</v>
      </c>
      <c r="D1373" s="1" t="s">
        <v>5</v>
      </c>
    </row>
    <row r="1374" spans="1:4" ht="13.2" x14ac:dyDescent="0.25">
      <c r="A1374" s="1" t="s">
        <v>1380</v>
      </c>
      <c r="B1374" t="str">
        <f ca="1">IFERROR(__xludf.DUMMYFUNCTION("GOOGLETRANSLATE(B1374,""en"",""hi"")"),"अबे ek 3gante ke फिल्म पे कुन itna। बोलता हो हा हा फिल्म Deku कारू का आनंद
kattam कारू")</f>
        <v>अबे ek 3gante ke फिल्म पे कुन itna। बोलता हो हा हा फिल्म Deku कारू का आनंद
kattam कारू</v>
      </c>
      <c r="C1374" s="1" t="s">
        <v>4</v>
      </c>
      <c r="D1374" s="1" t="s">
        <v>5</v>
      </c>
    </row>
    <row r="1375" spans="1:4" ht="13.2" x14ac:dyDescent="0.25">
      <c r="A1375" s="1" t="s">
        <v>1381</v>
      </c>
      <c r="B1375" t="str">
        <f ca="1">IFERROR(__xludf.DUMMYFUNCTION("GOOGLETRANSLATE(B1375,""en"",""hi"")"),"Jyada ज़्यादा गुस्सा")</f>
        <v>Jyada ज़्यादा गुस्सा</v>
      </c>
      <c r="C1375" s="1" t="s">
        <v>19</v>
      </c>
      <c r="D1375" s="1" t="s">
        <v>5</v>
      </c>
    </row>
    <row r="1376" spans="1:4" ht="13.2" x14ac:dyDescent="0.25">
      <c r="A1376" s="1" t="s">
        <v>1382</v>
      </c>
      <c r="B1376" t="str">
        <f ca="1">IFERROR(__xludf.DUMMYFUNCTION("GOOGLETRANSLATE(B1376,""en"",""hi"")"),"चाची की muchae होती तू क्या होता .... 🧐")</f>
        <v>चाची की muchae होती तू क्या होता .... 🧐</v>
      </c>
      <c r="C1376" s="1" t="s">
        <v>4</v>
      </c>
      <c r="D1376" s="1" t="s">
        <v>5</v>
      </c>
    </row>
    <row r="1377" spans="1:4" ht="13.2" x14ac:dyDescent="0.25">
      <c r="A1377" s="1" t="s">
        <v>1383</v>
      </c>
      <c r="B1377" t="str">
        <f ca="1">IFERROR(__xludf.DUMMYFUNCTION("GOOGLETRANSLATE(B1377,""en"",""hi"")"),"कबीर singh😎")</f>
        <v>कबीर singh😎</v>
      </c>
      <c r="C1377" s="1" t="s">
        <v>4</v>
      </c>
      <c r="D1377" s="1" t="s">
        <v>5</v>
      </c>
    </row>
    <row r="1378" spans="1:4" ht="13.2" x14ac:dyDescent="0.25">
      <c r="A1378" s="1" t="s">
        <v>1384</v>
      </c>
      <c r="B1378" t="str">
        <f ca="1">IFERROR(__xludf.DUMMYFUNCTION("GOOGLETRANSLATE(B1378,""en"",""hi"")"),"Bilkul nhi Hona chahie Warna आंतरिक वातावरण khrab hoga निश्चित रूप से")</f>
        <v>Bilkul nhi Hona chahie Warna आंतरिक वातावरण khrab hoga निश्चित रूप से</v>
      </c>
      <c r="C1378" s="1" t="s">
        <v>19</v>
      </c>
      <c r="D1378" s="1" t="s">
        <v>5</v>
      </c>
    </row>
    <row r="1379" spans="1:4" ht="13.2" x14ac:dyDescent="0.25">
      <c r="A1379" s="1" t="s">
        <v>1385</v>
      </c>
      <c r="B1379" t="str">
        <f ca="1">IFERROR(__xludf.DUMMYFUNCTION("GOOGLETRANSLATE(B1379,""en"",""hi"")"),"भाई ek बात बाटा knsa मीडिया अभी भारत मुझे jo Bika हुआ नी hai..mainstream hai
मीडिया की बात krrha hun..sirfek फिर honge..thk ज भाई कर ..
Ab Kio बाँदा सच dikhata hai ya hai btata कांग्रेस का camcha Kese हो करने के लिए सच
sakta..fir टीएम Kese पहचान kroge के."&amp;"एन. सच ज के.एन. Jhoot hai..qki Kio सच dikhega
कांग्रेस के लिए की टर्फ से hai..ar hai jo हाय बाइक रंग तु को baaki मीडिया सब जनता
krlo जी न्यूज का मालिक tihad jel Kyn gya खोज करने के लिए hai..nhi पाटा ..")</f>
        <v>भाई ek बात बाटा knsa मीडिया अभी भारत मुझे jo Bika हुआ नी hai..mainstream hai
मीडिया की बात krrha hun..sirfek फिर honge..thk ज भाई कर ..
Ab Kio बाँदा सच dikhata hai ya hai btata कांग्रेस का camcha Kese हो करने के लिए सच
sakta..fir टीएम Kese पहचान kroge के.एन. सच ज के.एन. Jhoot hai..qki Kio सच dikhega
कांग्रेस के लिए की टर्फ से hai..ar hai jo हाय बाइक रंग तु को baaki मीडिया सब जनता
krlo जी न्यूज का मालिक tihad jel Kyn gya खोज करने के लिए hai..nhi पाटा ..</v>
      </c>
      <c r="C1379" s="1" t="s">
        <v>19</v>
      </c>
      <c r="D1379" s="1" t="s">
        <v>5</v>
      </c>
    </row>
    <row r="1380" spans="1:4" ht="13.2" x14ac:dyDescent="0.25">
      <c r="A1380" s="1" t="s">
        <v>1386</v>
      </c>
      <c r="B1380" t="str">
        <f ca="1">IFERROR(__xludf.DUMMYFUNCTION("GOOGLETRANSLATE(B1380,""en"",""hi"")"),"साही किया bilkul साही किया")</f>
        <v>साही किया bilkul साही किया</v>
      </c>
      <c r="C1380" s="1" t="s">
        <v>4</v>
      </c>
      <c r="D1380" s="1" t="s">
        <v>5</v>
      </c>
    </row>
    <row r="1381" spans="1:4" ht="13.2" x14ac:dyDescent="0.25">
      <c r="A1381" s="1" t="s">
        <v>1387</v>
      </c>
      <c r="B1381" t="str">
        <f ca="1">IFERROR(__xludf.DUMMYFUNCTION("GOOGLETRANSLATE(B1381,""en"",""hi"")"),"दक्षिण फिल्म कश्मीर समर्थन mein Sabse आगे rhte हो तुम, रोबोट और बाहुबली फिल्म ज
fuddu banate ज, हमेशा एक आदमी सेना नायकों")</f>
        <v>दक्षिण फिल्म कश्मीर समर्थन mein Sabse आगे rhte हो तुम, रोबोट और बाहुबली फिल्म ज
fuddu banate ज, हमेशा एक आदमी सेना नायकों</v>
      </c>
      <c r="C1381" s="1" t="s">
        <v>4</v>
      </c>
      <c r="D1381" s="1" t="s">
        <v>5</v>
      </c>
    </row>
    <row r="1382" spans="1:4" ht="13.2" x14ac:dyDescent="0.25">
      <c r="A1382" s="1" t="s">
        <v>1388</v>
      </c>
      <c r="B1382" t="str">
        <f ca="1">IFERROR(__xludf.DUMMYFUNCTION("GOOGLETRANSLATE(B1382,""en"",""hi"")"),"हा जी")</f>
        <v>हा जी</v>
      </c>
      <c r="C1382" s="1" t="s">
        <v>4</v>
      </c>
      <c r="D1382" s="1" t="s">
        <v>5</v>
      </c>
    </row>
    <row r="1383" spans="1:4" ht="13.2" x14ac:dyDescent="0.25">
      <c r="A1383" s="1" t="s">
        <v>1389</v>
      </c>
      <c r="B1383" t="str">
        <f ca="1">IFERROR(__xludf.DUMMYFUNCTION("GOOGLETRANSLATE(B1383,""en"",""hi"")"),"Chutiya Saal ला 😂😂😂😂")</f>
        <v>Chutiya Saal ला 😂😂😂😂</v>
      </c>
      <c r="C1383" s="1" t="s">
        <v>8</v>
      </c>
      <c r="D1383" s="1" t="s">
        <v>5</v>
      </c>
    </row>
    <row r="1384" spans="1:4" ht="13.2" x14ac:dyDescent="0.25">
      <c r="A1384" s="1" t="s">
        <v>1390</v>
      </c>
      <c r="B1384" t="str">
        <f ca="1">IFERROR(__xludf.DUMMYFUNCTION("GOOGLETRANSLATE(B1384,""en"",""hi"")"),"@Shivani महाजन यार ये सब तुम्हारे ताक़त डी पी का कमल h😊😊😊👍 हैं")</f>
        <v>@Shivani महाजन यार ये सब तुम्हारे ताक़त डी पी का कमल h😊😊😊👍 हैं</v>
      </c>
      <c r="C1384" s="1" t="s">
        <v>4</v>
      </c>
      <c r="D1384" s="1" t="s">
        <v>5</v>
      </c>
    </row>
    <row r="1385" spans="1:4" ht="13.2" x14ac:dyDescent="0.25">
      <c r="A1385" s="1" t="s">
        <v>1391</v>
      </c>
      <c r="B1385" t="str">
        <f ca="1">IFERROR(__xludf.DUMMYFUNCTION("GOOGLETRANSLATE(B1385,""en"",""hi"")"),"Kyaa कारण बॉथ घास बच्चा thoo naee pedaakani dharrthi माँ bacch gayii जय hooooo")</f>
        <v>Kyaa कारण बॉथ घास बच्चा thoo naee pedaakani dharrthi माँ bacch gayii जय hooooo</v>
      </c>
      <c r="C1385" s="1" t="s">
        <v>19</v>
      </c>
      <c r="D1385" s="1" t="s">
        <v>15</v>
      </c>
    </row>
    <row r="1386" spans="1:4" ht="13.2" x14ac:dyDescent="0.25">
      <c r="A1386" s="1" t="s">
        <v>1392</v>
      </c>
      <c r="B1386" t="str">
        <f ca="1">IFERROR(__xludf.DUMMYFUNCTION("GOOGLETRANSLATE(B1386,""en"",""hi"")"),"साही बल्ले")</f>
        <v>साही बल्ले</v>
      </c>
      <c r="C1386" s="1" t="s">
        <v>4</v>
      </c>
      <c r="D1386" s="1" t="s">
        <v>5</v>
      </c>
    </row>
    <row r="1387" spans="1:4" ht="13.2" x14ac:dyDescent="0.25">
      <c r="A1387" s="1" t="s">
        <v>1393</v>
      </c>
      <c r="B1387" t="str">
        <f ca="1">IFERROR(__xludf.DUMMYFUNCTION("GOOGLETRANSLATE(B1387,""en"",""hi"")"),"भाई मुझ्े को sbse jyada Gussa आयुष्मान खुराना की 'Andhadhunda' जनसंपर्क आ RHI
ज, जिसको पाटा नही परिजनों chutiya बोर्ड walo ne 'राष्ट्रीय पुरस्कार' डी diya😡
मैटलैब तु लॉग Ko भी पैसा khilate ज सरकार!")</f>
        <v>भाई मुझ्े को sbse jyada Gussa आयुष्मान खुराना की 'Andhadhunda' जनसंपर्क आ RHI
ज, जिसको पाटा नही परिजनों chutiya बोर्ड walo ne 'राष्ट्रीय पुरस्कार' डी diya😡
मैटलैब तु लॉग Ko भी पैसा khilate ज सरकार!</v>
      </c>
      <c r="C1387" s="1" t="s">
        <v>8</v>
      </c>
      <c r="D1387" s="1" t="s">
        <v>5</v>
      </c>
    </row>
    <row r="1388" spans="1:4" ht="13.2" x14ac:dyDescent="0.25">
      <c r="A1388" s="1" t="s">
        <v>1394</v>
      </c>
      <c r="B1388" t="str">
        <f ca="1">IFERROR(__xludf.DUMMYFUNCTION("GOOGLETRANSLATE(B1388,""en"",""hi"")"),"हाँ भाई, hai zaroorat aapki प्रस्तोता मुझे Thori सुधार की shwetank
अन्यथा दर्द लंगर हो और bahut दर्द प्रतिबंध sakte ho aap")</f>
        <v>हाँ भाई, hai zaroorat aapki प्रस्तोता मुझे Thori सुधार की shwetank
अन्यथा दर्द लंगर हो और bahut दर्द प्रतिबंध sakte ho aap</v>
      </c>
      <c r="C1388" s="1" t="s">
        <v>4</v>
      </c>
      <c r="D1388" s="1" t="s">
        <v>5</v>
      </c>
    </row>
    <row r="1389" spans="1:4" ht="13.2" x14ac:dyDescent="0.25">
      <c r="A1389" s="1" t="s">
        <v>1395</v>
      </c>
      <c r="B1389" t="str">
        <f ca="1">IFERROR(__xludf.DUMMYFUNCTION("GOOGLETRANSLATE(B1389,""en"",""hi"")"),"प्रीति जैसी गर्लफ्रैंड हो तो लड़का दूसरी लड़की की तरफ क्यों देखेगा .....
अच्छा काम किया भाई........
मराठी पाऊल पडती पुढे ........ जय महाराष्ट्र
और हा ये स्त्री पुरुष समानता के चलते ये समाज बरबाद हो जायेगा।
 "&amp;" 
मैं वास्तव में महिलाओं का सम्मान करते हैं ....
लेकिन भाई कुछ चीजें हैं जो ढकी हुई ही अच्छी लगती हैं।
कभी कभी तो लगता हैं।
ईसा पूर्व इस्लाम ही सही हैं।")</f>
        <v>प्रीति जैसी गर्लफ्रैंड हो तो लड़का दूसरी लड़की की तरफ क्यों देखेगा .....
अच्छा काम किया भाई........
मराठी पाऊल पडती पुढे ........ जय महाराष्ट्र
और हा ये स्त्री पुरुष समानता के चलते ये समाज बरबाद हो जायेगा।
मैं वास्तव में महिलाओं का सम्मान करते हैं ....
लेकिन भाई कुछ चीजें हैं जो ढकी हुई ही अच्छी लगती हैं।
कभी कभी तो लगता हैं।
ईसा पूर्व इस्लाम ही सही हैं।</v>
      </c>
      <c r="C1389" s="1" t="s">
        <v>19</v>
      </c>
      <c r="D1389" s="1" t="s">
        <v>15</v>
      </c>
    </row>
    <row r="1390" spans="1:4" ht="13.2" x14ac:dyDescent="0.25">
      <c r="A1390" s="1" t="s">
        <v>1396</v>
      </c>
      <c r="B1390" t="str">
        <f ca="1">IFERROR(__xludf.DUMMYFUNCTION("GOOGLETRANSLATE(B1390,""en"",""hi"")"),"बकवास ........ तु वीडियो समाज को एलजीबीटी ke के खिलाफ rakhne मुझे Kafi सहायक
होग")</f>
        <v>बकवास ........ तु वीडियो समाज को एलजीबीटी ke के खिलाफ rakhne मुझे Kafi सहायक
होग</v>
      </c>
      <c r="C1390" s="1" t="s">
        <v>4</v>
      </c>
      <c r="D1390" s="1" t="s">
        <v>5</v>
      </c>
    </row>
    <row r="1391" spans="1:4" ht="13.2" x14ac:dyDescent="0.25">
      <c r="A1391" s="1" t="s">
        <v>1397</v>
      </c>
      <c r="B1391" t="str">
        <f ca="1">IFERROR(__xludf.DUMMYFUNCTION("GOOGLETRANSLATE(B1391,""en"",""hi"")"),"अबे chutiye फिल्म ko samjne ke liye तेरे dimag नही गुजरती हैं, कबीर सिंह को गुस्सा
मुद्दों हाई, VO कम स्वभाव hai, तू क्या chahata hai फिल्म तेरे हिसाब से
बने गांडू।")</f>
        <v>अबे chutiye फिल्म ko samjne ke liye तेरे dimag नही गुजरती हैं, कबीर सिंह को गुस्सा
मुद्दों हाई, VO कम स्वभाव hai, तू क्या chahata hai फिल्म तेरे हिसाब से
बने गांडू।</v>
      </c>
      <c r="C1391" s="1" t="s">
        <v>8</v>
      </c>
      <c r="D1391" s="1" t="s">
        <v>15</v>
      </c>
    </row>
    <row r="1392" spans="1:4" ht="13.2" x14ac:dyDescent="0.25">
      <c r="A1392" s="1" t="s">
        <v>1398</v>
      </c>
      <c r="B1392" t="str">
        <f ca="1">IFERROR(__xludf.DUMMYFUNCTION("GOOGLETRANSLATE(B1392,""en"",""hi"")"),"Jhangir ney जो कदम uthya VO galat hai lekin uski sicology को samjheeye 3
महीने जेल अपने जीवन को नष्ट कर दिया ... वह अपने माता पिता को खो दिया है यही कारण है कि वह ले लिया
इस कदम .... HAR इंसान SANT महात्मा NAHI हो sakta वह है एक सामान्य आदमी")</f>
        <v>Jhangir ney जो कदम uthya VO galat hai lekin uski sicology को samjheeye 3
महीने जेल अपने जीवन को नष्ट कर दिया ... वह अपने माता पिता को खो दिया है यही कारण है कि वह ले लिया
इस कदम .... HAR इंसान SANT महात्मा NAHI हो sakta वह है एक सामान्य आदमी</v>
      </c>
      <c r="C1392" s="1" t="s">
        <v>19</v>
      </c>
      <c r="D1392" s="1" t="s">
        <v>5</v>
      </c>
    </row>
    <row r="1393" spans="1:4" ht="13.2" x14ac:dyDescent="0.25">
      <c r="A1393" s="1" t="s">
        <v>1399</v>
      </c>
      <c r="B1393" t="str">
        <f ca="1">IFERROR(__xludf.DUMMYFUNCTION("GOOGLETRANSLATE(B1393,""en"",""hi"")"),"देखो bhiyya प्रहार तक canema hai लोग इन tabtak chutiye Bante rahenge")</f>
        <v>देखो bhiyya प्रहार तक canema hai लोग इन tabtak chutiye Bante rahenge</v>
      </c>
      <c r="C1393" s="1" t="s">
        <v>19</v>
      </c>
      <c r="D1393" s="1" t="s">
        <v>5</v>
      </c>
    </row>
    <row r="1394" spans="1:4" ht="13.2" x14ac:dyDescent="0.25">
      <c r="A1394" s="1" t="s">
        <v>1400</v>
      </c>
      <c r="B1394" t="str">
        <f ca="1">IFERROR(__xludf.DUMMYFUNCTION("GOOGLETRANSLATE(B1394,""en"",""hi"")"),"भाई टी शर्ट hai MST 😂😂😂")</f>
        <v>भाई टी शर्ट hai MST 😂😂😂</v>
      </c>
      <c r="C1394" s="1" t="s">
        <v>4</v>
      </c>
      <c r="D1394" s="1" t="s">
        <v>5</v>
      </c>
    </row>
    <row r="1395" spans="1:4" ht="13.2" x14ac:dyDescent="0.25">
      <c r="A1395" s="1" t="s">
        <v>1401</v>
      </c>
      <c r="B1395" t="str">
        <f ca="1">IFERROR(__xludf.DUMMYFUNCTION("GOOGLETRANSLATE(B1395,""en"",""hi"")"),"@Rajveer सिंह चौहान aur पाकिस्तान को दान बालू के टीले वाला शाहरुख खान Sachha देश
भक्त hai na ??")</f>
        <v>@Rajveer सिंह चौहान aur पाकिस्तान को दान बालू के टीले वाला शाहरुख खान Sachha देश
भक्त hai na ??</v>
      </c>
      <c r="C1395" s="1" t="s">
        <v>19</v>
      </c>
      <c r="D1395" s="1" t="s">
        <v>5</v>
      </c>
    </row>
    <row r="1396" spans="1:4" ht="13.2" x14ac:dyDescent="0.25">
      <c r="A1396" s="1" t="s">
        <v>1402</v>
      </c>
      <c r="B1396" t="str">
        <f ca="1">IFERROR(__xludf.DUMMYFUNCTION("GOOGLETRANSLATE(B1396,""en"",""hi"")"),"बहन ke lodo समलैंगिक तुम्हारी माँ की chut। कानून हो या ना हो तु पारित समाज तुमको
कभी नही अपना sakta samje madarchod लोगो ... तुम्हारा ना यद्यपि मूल्य kal था
ना आज hain या NAS कभी हॉग तुम्हारा कानून पारित karne वाला भी बहन का Loda
मीठा gandmara hoga आ thuu"&amp;"uuuuuuuk।")</f>
        <v>बहन ke lodo समलैंगिक तुम्हारी माँ की chut। कानून हो या ना हो तु पारित समाज तुमको
कभी नही अपना sakta samje madarchod लोगो ... तुम्हारा ना यद्यपि मूल्य kal था
ना आज hain या NAS कभी हॉग तुम्हारा कानून पारित karne वाला भी बहन का Loda
मीठा gandmara hoga आ thuuuuuuuuuk।</v>
      </c>
      <c r="C1396" s="1" t="s">
        <v>8</v>
      </c>
      <c r="D1396" s="1" t="s">
        <v>15</v>
      </c>
    </row>
    <row r="1397" spans="1:4" ht="13.2" x14ac:dyDescent="0.25">
      <c r="A1397" s="1" t="s">
        <v>1403</v>
      </c>
      <c r="B1397" t="str">
        <f ca="1">IFERROR(__xludf.DUMMYFUNCTION("GOOGLETRANSLATE(B1397,""en"",""hi"")"),"सर फिल्म apne jgha ek dm साही hai मीटर सहमत krta हूं lekin आपने UNN नारीवादी
उदारवादी ko jo krara तमाचा मारा ज ना मेरे दिल भैया ko Bht Sukoon Mila 🤗🤗")</f>
        <v>सर फिल्म apne jgha ek dm साही hai मीटर सहमत krta हूं lekin आपने UNN नारीवादी
उदारवादी ko jo krara तमाचा मारा ज ना मेरे दिल भैया ko Bht Sukoon Mila 🤗🤗</v>
      </c>
      <c r="C1397" s="1" t="s">
        <v>19</v>
      </c>
      <c r="D1397" s="1" t="s">
        <v>5</v>
      </c>
    </row>
    <row r="1398" spans="1:4" ht="13.2" x14ac:dyDescent="0.25">
      <c r="A1398" s="1" t="s">
        <v>1404</v>
      </c>
      <c r="B1398" t="str">
        <f ca="1">IFERROR(__xludf.DUMMYFUNCTION("GOOGLETRANSLATE(B1398,""en"",""hi"")"),"समीक्षा था ... !!!!")</f>
        <v>समीक्षा था ... !!!!</v>
      </c>
      <c r="C1398" s="1" t="s">
        <v>4</v>
      </c>
      <c r="D1398" s="1" t="s">
        <v>5</v>
      </c>
    </row>
    <row r="1399" spans="1:4" ht="13.2" x14ac:dyDescent="0.25">
      <c r="A1399" s="1" t="s">
        <v>1405</v>
      </c>
      <c r="B1399" t="str">
        <f ca="1">IFERROR(__xludf.DUMMYFUNCTION("GOOGLETRANSLATE(B1399,""en"",""hi"")"),"बंता hai करने के लिए की तरह ek भाई कश्मीर लेआ")</f>
        <v>बंता hai करने के लिए की तरह ek भाई कश्मीर लेआ</v>
      </c>
      <c r="C1399" s="1" t="s">
        <v>4</v>
      </c>
      <c r="D1399" s="1" t="s">
        <v>5</v>
      </c>
    </row>
    <row r="1400" spans="1:4" ht="13.2" x14ac:dyDescent="0.25">
      <c r="A1400" s="1" t="s">
        <v>1406</v>
      </c>
      <c r="B1400" t="str">
        <f ca="1">IFERROR(__xludf.DUMMYFUNCTION("GOOGLETRANSLATE(B1400,""en"",""hi"")"),"क्या बात hai प्रतीक भाई Itni der रात अपलोड 😍 साही ja रहे हो भाई जी बस
सोच रहा था क्या dekhu Itne मुझे aap आ गए भाई © ओर से सहायता
 ** वैभव व्लॉग (YouTube चैनल) **")</f>
        <v>क्या बात hai प्रतीक भाई Itni der रात अपलोड 😍 साही ja रहे हो भाई जी बस
सोच रहा था क्या dekhu Itne मुझे aap आ गए भाई © ओर से सहायता
 ** वैभव व्लॉग (YouTube चैनल) **</v>
      </c>
      <c r="C1400" s="1" t="s">
        <v>4</v>
      </c>
      <c r="D1400" s="1" t="s">
        <v>5</v>
      </c>
    </row>
    <row r="1401" spans="1:4" ht="13.2" x14ac:dyDescent="0.25">
      <c r="A1401" s="1" t="s">
        <v>1407</v>
      </c>
      <c r="B1401" t="str">
        <f ca="1">IFERROR(__xludf.DUMMYFUNCTION("GOOGLETRANSLATE(B1401,""en"",""hi"")"),"जोकर फिल्म पे समीक्षा bana de भाई")</f>
        <v>जोकर फिल्म पे समीक्षा bana de भाई</v>
      </c>
      <c r="C1401" s="1" t="s">
        <v>4</v>
      </c>
      <c r="D1401" s="1" t="s">
        <v>5</v>
      </c>
    </row>
    <row r="1402" spans="1:4" ht="13.2" x14ac:dyDescent="0.25">
      <c r="A1402" s="1" t="s">
        <v>1408</v>
      </c>
      <c r="B1402" t="str">
        <f ca="1">IFERROR(__xludf.DUMMYFUNCTION("GOOGLETRANSLATE(B1402,""en"",""hi"")"),"सर तारे के बीच का समीक्षा करो plz
..
.mujhe बो फिल्म mein समझ नही aata ♥ ️ ♥ ️ ♥ ️love यू सर ... भगवान यू आशीर्वाद")</f>
        <v>सर तारे के बीच का समीक्षा करो plz
..
.mujhe बो फिल्म mein समझ नही aata ♥ ️ ♥ ️ ♥ ️love यू सर ... भगवान यू आशीर्वाद</v>
      </c>
      <c r="C1402" s="1" t="s">
        <v>4</v>
      </c>
      <c r="D1402" s="1" t="s">
        <v>5</v>
      </c>
    </row>
    <row r="1403" spans="1:4" ht="13.2" x14ac:dyDescent="0.25">
      <c r="A1403" s="1" t="s">
        <v>1409</v>
      </c>
      <c r="B1403" t="str">
        <f ca="1">IFERROR(__xludf.DUMMYFUNCTION("GOOGLETRANSLATE(B1403,""en"",""hi"")"),"Bilkul साही Kaha साहब आपने वीडियो पे .... Yahi ज बॉलीवुड कश्मीर chutiyape हमें aur है
चरित्र को कॉपी क्रने घाव का निशान chutiye😂😂😂")</f>
        <v>Bilkul साही Kaha साहब आपने वीडियो पे .... Yahi ज बॉलीवुड कश्मीर chutiyape हमें aur है
चरित्र को कॉपी क्रने घाव का निशान chutiye😂😂😂</v>
      </c>
      <c r="C1403" s="1" t="s">
        <v>19</v>
      </c>
      <c r="D1403" s="1" t="s">
        <v>5</v>
      </c>
    </row>
    <row r="1404" spans="1:4" ht="13.2" x14ac:dyDescent="0.25">
      <c r="A1404" s="1" t="s">
        <v>1410</v>
      </c>
      <c r="B1404" t="str">
        <f ca="1">IFERROR(__xludf.DUMMYFUNCTION("GOOGLETRANSLATE(B1404,""en"",""hi"")"),"हाँ, sabhi समलैंगिकों को सेना में शामिल होने के ko karne ka hak Hona chahiye")</f>
        <v>हाँ, sabhi समलैंगिकों को सेना में शामिल होने के ko karne ka hak Hona chahiye</v>
      </c>
      <c r="C1404" s="1" t="s">
        <v>4</v>
      </c>
      <c r="D1404" s="1" t="s">
        <v>5</v>
      </c>
    </row>
    <row r="1405" spans="1:4" ht="13.2" x14ac:dyDescent="0.25">
      <c r="A1405" s="1" t="s">
        <v>1411</v>
      </c>
      <c r="B1405" t="str">
        <f ca="1">IFERROR(__xludf.DUMMYFUNCTION("GOOGLETRANSLATE(B1405,""en"",""hi"")"),"मेरे अभि बस फिल्म देख ke हाय आया हू Aaur Apka राय Dekhnekeliye बेथ गया
मूवी Bohot Acchi वह Aaur Apke जो अंक उन्होंने वो भी ekdum बराबर उन्होंने Lekin इक
चमगादड़ भी Thike वह Ki Hamari जो Sanskruti वह आईएसएस विश्वास पीई Rakhne Valo Ko Ye
फिल्म Pasand Nahi A"&amp;"ayegi Muze स्टोरी Bohot Acchi लगी Lekin अगर वो बलिदान पे
Khatam होती करने के लिए Aaur Accha होता। Bcz Jiss Ladkese वो शादी कार्ति वह Uski जीवन
भी Barbad हुई वह ये भी दिखाना Chahiye था करने के लिए endonoke रिश्ता मुझे Uss
बंदे का क्या कसूर उन्होंने ये Sama"&amp;"z ना Chahiye Ladikiyoko भी Aaur Ladko Ko भी Ki
Apne प्यार मेरे Kisi Aaur Ki Jindagi करने के लिए Tabah Nahi हो राही
आईएसएस प्वाइंट पे भी इक फिल्म Aani Bahot Jaruri ही की तुम Apne प्यार मुझे सब चोद
देते हो तो जो बाकी के लिए लॉग उन्होंने Unka क्या होता वह")</f>
        <v>मेरे अभि बस फिल्म देख ke हाय आया हू Aaur Apka राय Dekhnekeliye बेथ गया
मूवी Bohot Acchi वह Aaur Apke जो अंक उन्होंने वो भी ekdum बराबर उन्होंने Lekin इक
चमगादड़ भी Thike वह Ki Hamari जो Sanskruti वह आईएसएस विश्वास पीई Rakhne Valo Ko Ye
फिल्म Pasand Nahi Aayegi Muze स्टोरी Bohot Acchi लगी Lekin अगर वो बलिदान पे
Khatam होती करने के लिए Aaur Accha होता। Bcz Jiss Ladkese वो शादी कार्ति वह Uski जीवन
भी Barbad हुई वह ये भी दिखाना Chahiye था करने के लिए endonoke रिश्ता मुझे Uss
बंदे का क्या कसूर उन्होंने ये Samaz ना Chahiye Ladikiyoko भी Aaur Ladko Ko भी Ki
Apne प्यार मेरे Kisi Aaur Ki Jindagi करने के लिए Tabah Nahi हो राही
आईएसएस प्वाइंट पे भी इक फिल्म Aani Bahot Jaruri ही की तुम Apne प्यार मुझे सब चोद
देते हो तो जो बाकी के लिए लॉग उन्होंने Unka क्या होता वह</v>
      </c>
      <c r="C1405" s="1" t="s">
        <v>4</v>
      </c>
      <c r="D1405" s="1" t="s">
        <v>5</v>
      </c>
    </row>
    <row r="1406" spans="1:4" ht="13.2" x14ac:dyDescent="0.25">
      <c r="A1406" s="1" t="s">
        <v>1412</v>
      </c>
      <c r="B1406" t="str">
        <f ca="1">IFERROR(__xludf.DUMMYFUNCTION("GOOGLETRANSLATE(B1406,""en"",""hi"")"),"नमस्कार")</f>
        <v>नमस्कार</v>
      </c>
      <c r="C1406" s="1" t="s">
        <v>4</v>
      </c>
      <c r="D1406" s="1" t="s">
        <v>5</v>
      </c>
    </row>
    <row r="1407" spans="1:4" ht="13.2" x14ac:dyDescent="0.25">
      <c r="A1407" s="1" t="s">
        <v>1413</v>
      </c>
      <c r="B1407" t="str">
        <f ca="1">IFERROR(__xludf.DUMMYFUNCTION("GOOGLETRANSLATE(B1407,""en"",""hi"")"),"लिबर्ल्स इन चार फिल्मों के बारे में क्यो नही बोलते?
1 \। Veere di शादी।
[2.one] (http://2.one/) अधिक शॉट
3.lust कहानियों।
4 \। Gandi बात।")</f>
        <v>लिबर्ल्स इन चार फिल्मों के बारे में क्यो नही बोलते?
1 \। Veere di शादी।
[2.one] (http://2.one/) अधिक शॉट
3.lust कहानियों।
4 \। Gandi बात।</v>
      </c>
      <c r="C1407" s="1" t="s">
        <v>4</v>
      </c>
      <c r="D1407" s="1" t="s">
        <v>5</v>
      </c>
    </row>
    <row r="1408" spans="1:4" ht="13.2" x14ac:dyDescent="0.25">
      <c r="A1408" s="1" t="s">
        <v>1414</v>
      </c>
      <c r="B1408" t="str">
        <f ca="1">IFERROR(__xludf.DUMMYFUNCTION("GOOGLETRANSLATE(B1408,""en"",""hi"")"),"साही hai bosss")</f>
        <v>साही hai bosss</v>
      </c>
      <c r="C1408" s="1" t="s">
        <v>4</v>
      </c>
      <c r="D1408" s="1" t="s">
        <v>5</v>
      </c>
    </row>
    <row r="1409" spans="1:4" ht="13.2" x14ac:dyDescent="0.25">
      <c r="A1409" s="1" t="s">
        <v>1415</v>
      </c>
      <c r="B1409" t="str">
        <f ca="1">IFERROR(__xludf.DUMMYFUNCTION("GOOGLETRANSLATE(B1409,""en"",""hi"")"),"तु shreyaa (effin ग्रे से भगा दिया गया tereko) maadarchod रैंडी hai .GB
सड़क पे मुजरा करती hai ...... बोलती कतरनें हैं तो lagta hai apne भाग्य रंग Kaale
badboodaar jhaant घाव का निशान bhonsdee (vegina) से आवाज़ nikaal राही hai Saali
... jyaada से अधिक प्र"&amp;"तिक्रिया karegi तो निप्पल Kaat ke Shuar ko khila दूँगा maadar
रैंडी Saali ....... तु Kutiya बीटेक mein असफल तो हो गई साल वापस आ गयी
Saali रैंडी की wahaan laundon का लंड choosne mein ही shaara समय बिटा deti
thhi .... हैं तो क्या करे .... फाटा कपड़ा pehin k"&amp;"e Poore दिल्ली mein nhi अब काम
नाच रही hai रैंडी ke jaise aur घर वाले Shuar, इसके kaise परमिट कर diye
इसको apni Maiyya दिल्ली की सड़क पे chudwaane ke liye .... ऐसा हा ना Kutiya सूरज
मेरी बात तुम बस राय pooncho सबका देवदार बत्ती bana ke apni gaand mein दाल"&amp;"
लेना ..aur हाँ कभी Hamse भी पूंछ लो Hamaara राय Saali चक्की (हिजरा)
Jaisi Sakal hai तेरी .... तेरी choot mein tatti कर के apni gaand बीना dhoye
..chala aaonga ...... फिर तुम apni Kutiya jabaan से चाट ke saaf कर देना
theek hai na ..... Ruko tum wahin..aat"&amp;"e hain सी.पी. पे तुम्हारा बर FAADNE
...... लुंड MEIN ग्रेनेड भर KE तेरे बहन AUR MAA KO CHODUNGA Saali खून
FENK dengi सब KE सब ...... प्राथमिकी तुम्हारा संख्या आएगा ...")</f>
        <v>तु shreyaa (effin ग्रे से भगा दिया गया tereko) maadarchod रैंडी hai .GB
सड़क पे मुजरा करती hai ...... बोलती कतरनें हैं तो lagta hai apne भाग्य रंग Kaale
badboodaar jhaant घाव का निशान bhonsdee (vegina) से आवाज़ nikaal राही hai Saali
... jyaada से अधिक प्रतिक्रिया karegi तो निप्पल Kaat ke Shuar ko khila दूँगा maadar
रैंडी Saali ....... तु Kutiya बीटेक mein असफल तो हो गई साल वापस आ गयी
Saali रैंडी की wahaan laundon का लंड choosne mein ही shaara समय बिटा deti
thhi .... हैं तो क्या करे .... फाटा कपड़ा pehin ke Poore दिल्ली mein nhi अब काम
नाच रही hai रैंडी ke jaise aur घर वाले Shuar, इसके kaise परमिट कर diye
इसको apni Maiyya दिल्ली की सड़क पे chudwaane ke liye .... ऐसा हा ना Kutiya सूरज
मेरी बात तुम बस राय pooncho सबका देवदार बत्ती bana ke apni gaand mein दाल
लेना ..aur हाँ कभी Hamse भी पूंछ लो Hamaara राय Saali चक्की (हिजरा)
Jaisi Sakal hai तेरी .... तेरी choot mein tatti कर के apni gaand बीना dhoye
..chala aaonga ...... फिर तुम apni Kutiya jabaan से चाट ke saaf कर देना
theek hai na ..... Ruko tum wahin..aate hain सी.पी. पे तुम्हारा बर FAADNE
...... लुंड MEIN ग्रेनेड भर KE तेरे बहन AUR MAA KO CHODUNGA Saali खून
FENK dengi सब KE सब ...... प्राथमिकी तुम्हारा संख्या आएगा ...</v>
      </c>
      <c r="C1409" s="1" t="s">
        <v>8</v>
      </c>
      <c r="D1409" s="1" t="s">
        <v>15</v>
      </c>
    </row>
    <row r="1410" spans="1:4" ht="13.2" x14ac:dyDescent="0.25">
      <c r="A1410" s="1" t="s">
        <v>1416</v>
      </c>
      <c r="B1410" t="str">
        <f ca="1">IFERROR(__xludf.DUMMYFUNCTION("GOOGLETRANSLATE(B1410,""en"",""hi"")"),"BAKWAAS, BEMATALAB, तृतीय श्रेणी,")</f>
        <v>BAKWAAS, BEMATALAB, तृतीय श्रेणी,</v>
      </c>
      <c r="C1410" s="1" t="s">
        <v>19</v>
      </c>
      <c r="D1410" s="1" t="s">
        <v>5</v>
      </c>
    </row>
    <row r="1411" spans="1:4" ht="13.2" x14ac:dyDescent="0.25">
      <c r="A1411" s="1" t="s">
        <v>1417</v>
      </c>
      <c r="B1411" t="str">
        <f ca="1">IFERROR(__xludf.DUMMYFUNCTION("GOOGLETRANSLATE(B1411,""en"",""hi"")"),"प्रकृति hai में आला sare कश्मीर sare विपरीत ....")</f>
        <v>प्रकृति hai में आला sare कश्मीर sare विपरीत ....</v>
      </c>
      <c r="C1411" s="1" t="s">
        <v>4</v>
      </c>
      <c r="D1411" s="1" t="s">
        <v>5</v>
      </c>
    </row>
    <row r="1412" spans="1:4" ht="13.2" x14ac:dyDescent="0.25">
      <c r="A1412" s="1" t="s">
        <v>1418</v>
      </c>
      <c r="B1412" t="str">
        <f ca="1">IFERROR(__xludf.DUMMYFUNCTION("GOOGLETRANSLATE(B1412,""en"",""hi"")"),"अरुंधति रॉय ek संख्या की Chhinar hai, लेकिन अब Buddi हो गई हाई,")</f>
        <v>अरुंधति रॉय ek संख्या की Chhinar hai, लेकिन अब Buddi हो गई हाई,</v>
      </c>
      <c r="C1412" s="1" t="s">
        <v>8</v>
      </c>
      <c r="D1412" s="1" t="s">
        <v>15</v>
      </c>
    </row>
    <row r="1413" spans="1:4" ht="13.2" x14ac:dyDescent="0.25">
      <c r="A1413" s="1" t="s">
        <v>1419</v>
      </c>
      <c r="B1413" t="str">
        <f ca="1">IFERROR(__xludf.DUMMYFUNCTION("GOOGLETRANSLATE(B1413,""en"",""hi"")"),"स्व नुकसान kerke शरीर भी राष्ट्रीय राजमार्ग Banti खरब hojati hai बांदा kamzor hojata। Hai
फिर mota hojata hai fitnh रहता shakalbhi khraab hijati hai")</f>
        <v>स्व नुकसान kerke शरीर भी राष्ट्रीय राजमार्ग Banti खरब hojati hai बांदा kamzor hojata। Hai
फिर mota hojata hai fitnh रहता shakalbhi khraab hijati hai</v>
      </c>
      <c r="C1413" s="1" t="s">
        <v>4</v>
      </c>
      <c r="D1413" s="1" t="s">
        <v>5</v>
      </c>
    </row>
    <row r="1414" spans="1:4" ht="13.2" x14ac:dyDescent="0.25">
      <c r="A1414" s="1" t="s">
        <v>1420</v>
      </c>
      <c r="B1414" t="str">
        <f ca="1">IFERROR(__xludf.DUMMYFUNCTION("GOOGLETRANSLATE(B1414,""en"",""hi"")"),"राइट Kaha भाई लोगो को बास देश birodh wlaa हाय फिल्म pasand वह सलमान Jese
खान वह banata")</f>
        <v>राइट Kaha भाई लोगो को बास देश birodh wlaa हाय फिल्म pasand वह सलमान Jese
खान वह banata</v>
      </c>
      <c r="C1414" s="1" t="s">
        <v>4</v>
      </c>
      <c r="D1414" s="1" t="s">
        <v>5</v>
      </c>
    </row>
    <row r="1415" spans="1:4" ht="13.2" x14ac:dyDescent="0.25">
      <c r="A1415" s="1" t="s">
        <v>1421</v>
      </c>
      <c r="B1415" t="str">
        <f ca="1">IFERROR(__xludf.DUMMYFUNCTION("GOOGLETRANSLATE(B1415,""en"",""hi"")"),"जीतू विश्वकर्मा हिंदू")</f>
        <v>जीतू विश्वकर्मा हिंदू</v>
      </c>
      <c r="C1415" s="1" t="s">
        <v>4</v>
      </c>
      <c r="D1415" s="1" t="s">
        <v>5</v>
      </c>
    </row>
    <row r="1416" spans="1:4" ht="13.2" x14ac:dyDescent="0.25">
      <c r="A1416" s="1" t="s">
        <v>1422</v>
      </c>
      <c r="B1416" t="str">
        <f ca="1">IFERROR(__xludf.DUMMYFUNCTION("GOOGLETRANSLATE(B1416,""en"",""hi"")"),"ये हमारा वही 🇮🇳 देश है ना जिन्हें 🗡तलवार के बल पर अनेक राजाओं ने 🙋जीता! लेकिन
💎संस्कृति के बल पर कोई 🏇नहीं जीत पाया ..?
लेकिन अफसोस अब हमारे देश में कुछ 👨❤👨गांडु की वजह से ..... 👿👿👿")</f>
        <v>ये हमारा वही 🇮🇳 देश है ना जिन्हें 🗡तलवार के बल पर अनेक राजाओं ने 🙋जीता! लेकिन
💎संस्कृति के बल पर कोई 🏇नहीं जीत पाया ..?
लेकिन अफसोस अब हमारे देश में कुछ 👨❤👨गांडु की वजह से ..... 👿👿👿</v>
      </c>
      <c r="C1416" s="1" t="s">
        <v>19</v>
      </c>
      <c r="D1416" s="1" t="s">
        <v>5</v>
      </c>
    </row>
    <row r="1417" spans="1:4" ht="13.2" x14ac:dyDescent="0.25">
      <c r="A1417" s="1" t="s">
        <v>1423</v>
      </c>
      <c r="B1417" t="str">
        <f ca="1">IFERROR(__xludf.DUMMYFUNCTION("GOOGLETRANSLATE(B1417,""en"",""hi"")"),"Pahle से ज हाय करने के लिए Chako की सेना")</f>
        <v>Pahle से ज हाय करने के लिए Chako की सेना</v>
      </c>
      <c r="C1417" s="1" t="s">
        <v>19</v>
      </c>
      <c r="D1417" s="1" t="s">
        <v>5</v>
      </c>
    </row>
    <row r="1418" spans="1:4" ht="13.2" x14ac:dyDescent="0.25">
      <c r="A1418" s="1" t="s">
        <v>1424</v>
      </c>
      <c r="B1418" t="str">
        <f ca="1">IFERROR(__xludf.DUMMYFUNCTION("GOOGLETRANSLATE(B1418,""en"",""hi"")"),"माँ कसम साही mein bakchod फिल्म थी बीसी ... आज साबित भी कर दिया भाई
aapne😂😂👌")</f>
        <v>माँ कसम साही mein bakchod फिल्म थी बीसी ... आज साबित भी कर दिया भाई
aapne😂😂👌</v>
      </c>
      <c r="C1418" s="1" t="s">
        <v>4</v>
      </c>
      <c r="D1418" s="1" t="s">
        <v>5</v>
      </c>
    </row>
    <row r="1419" spans="1:4" ht="13.2" x14ac:dyDescent="0.25">
      <c r="A1419" s="1" t="s">
        <v>1425</v>
      </c>
      <c r="B1419" t="str">
        <f ca="1">IFERROR(__xludf.DUMMYFUNCTION("GOOGLETRANSLATE(B1419,""en"",""hi"")"),"Lallantop रंगा बिला .... सौरभ khajdeep k।, ....")</f>
        <v>Lallantop रंगा बिला .... सौरभ khajdeep k।, ....</v>
      </c>
      <c r="C1419" s="1" t="s">
        <v>4</v>
      </c>
      <c r="D1419" s="1" t="s">
        <v>5</v>
      </c>
    </row>
    <row r="1420" spans="1:4" ht="13.2" x14ac:dyDescent="0.25">
      <c r="A1420" s="1" t="s">
        <v>1426</v>
      </c>
      <c r="B1420" t="str">
        <f ca="1">IFERROR(__xludf.DUMMYFUNCTION("GOOGLETRANSLATE(B1420,""en"",""hi"")"),"ये बॉलीवुड नही तेलुगु फिल्म की रीमेक hai
[Bhaisaab.Movie] (http://bhaisaab.movie/) का निदेशक एक ही भी
[Tha.Movie] (http://tha.movie/) bekar hai फिर भी")</f>
        <v>ये बॉलीवुड नही तेलुगु फिल्म की रीमेक hai
[Bhaisaab.Movie] (http://bhaisaab.movie/) का निदेशक एक ही भी
[Tha.Movie] (http://tha.movie/) bekar hai फिर भी</v>
      </c>
      <c r="C1420" s="1" t="s">
        <v>4</v>
      </c>
      <c r="D1420" s="1" t="s">
        <v>5</v>
      </c>
    </row>
    <row r="1421" spans="1:4" ht="13.2" x14ac:dyDescent="0.25">
      <c r="A1421" s="1" t="s">
        <v>1427</v>
      </c>
      <c r="B1421" t="str">
        <f ca="1">IFERROR(__xludf.DUMMYFUNCTION("GOOGLETRANSLATE(B1421,""en"",""hi"")"),"कम्युनिस्ट कुट्टी, रंगी Bili ..... Shakal से saitan, aakal से haivan। देश की
दुश्मन ......")</f>
        <v>कम्युनिस्ट कुट्टी, रंगी Bili ..... Shakal से saitan, aakal से haivan। देश की
दुश्मन ......</v>
      </c>
      <c r="C1421" s="1" t="s">
        <v>8</v>
      </c>
      <c r="D1421" s="1" t="s">
        <v>5</v>
      </c>
    </row>
    <row r="1422" spans="1:4" ht="13.2" x14ac:dyDescent="0.25">
      <c r="A1422" s="1" t="s">
        <v>1428</v>
      </c>
      <c r="B1422" t="str">
        <f ca="1">IFERROR(__xludf.DUMMYFUNCTION("GOOGLETRANSLATE(B1422,""en"",""hi"")"),"183 नापसंद उदारवादी ,, bhosdiwalo इधर आटे हाय क्यु हो ,, partik paaji तुसी
महान हो ,, पंजाब 🙏💚💚 💚😊 से प्यार")</f>
        <v>183 नापसंद उदारवादी ,, bhosdiwalo इधर आटे हाय क्यु हो ,, partik paaji तुसी
महान हो ,, पंजाब 🙏💚💚 💚😊 से प्यार</v>
      </c>
      <c r="C1422" s="1" t="s">
        <v>8</v>
      </c>
      <c r="D1422" s="1" t="s">
        <v>15</v>
      </c>
    </row>
    <row r="1423" spans="1:4" ht="13.2" x14ac:dyDescent="0.25">
      <c r="A1423" s="1" t="s">
        <v>1429</v>
      </c>
      <c r="B1423" t="str">
        <f ca="1">IFERROR(__xludf.DUMMYFUNCTION("GOOGLETRANSLATE(B1423,""en"",""hi"")"),"Mohila होन का लाभ leta hai.koi कुछ bolega likhega को उसको boldega ई
mohila ko sonman नही de sakta ई oryachari hai falana flana.avi का Jomana हो
cholraha democreasy का golot fayada uthata ई mohilaye kisiko कुछ v
boldeta.oski apni sonman ejjot bolke कोई CHI"&amp;"J hai वह nahi.desh की prodhan
Montri का नंगा मुझे Eise sobd nikalke लोगो को vorka राहा .eska Upor कोई देश ve
ई rastrodroho की mamle पोर कार्रवाई le leta को होता।")</f>
        <v>Mohila होन का लाभ leta hai.koi कुछ bolega likhega को उसको boldega ई
mohila ko sonman नही de sakta ई oryachari hai falana flana.avi का Jomana हो
cholraha democreasy का golot fayada uthata ई mohilaye kisiko कुछ v
boldeta.oski apni sonman ejjot bolke कोई CHIJ hai वह nahi.desh की prodhan
Montri का नंगा मुझे Eise sobd nikalke लोगो को vorka राहा .eska Upor कोई देश ve
ई rastrodroho की mamle पोर कार्रवाई le leta को होता।</v>
      </c>
      <c r="C1423" s="1" t="s">
        <v>19</v>
      </c>
      <c r="D1423" s="1" t="s">
        <v>5</v>
      </c>
    </row>
    <row r="1424" spans="1:4" ht="13.2" x14ac:dyDescent="0.25">
      <c r="A1424" s="1" t="s">
        <v>1430</v>
      </c>
      <c r="B1424" t="str">
        <f ca="1">IFERROR(__xludf.DUMMYFUNCTION("GOOGLETRANSLATE(B1424,""en"",""hi"")"),"Agar Kisi Ko girftar Krna भी hai 498 के लिए Sirf पति जनसंपर्क kesh Hona करने के लिए एक माई
chahiye kyoki Sirf पटनी की responsebilty होती hai पति की")</f>
        <v>Agar Kisi Ko girftar Krna भी hai 498 के लिए Sirf पति जनसंपर्क kesh Hona करने के लिए एक माई
chahiye kyoki Sirf पटनी की responsebilty होती hai पति की</v>
      </c>
      <c r="C1424" s="1" t="s">
        <v>4</v>
      </c>
      <c r="D1424" s="1" t="s">
        <v>5</v>
      </c>
    </row>
    <row r="1425" spans="1:4" ht="13.2" x14ac:dyDescent="0.25">
      <c r="A1425" s="1" t="s">
        <v>1431</v>
      </c>
      <c r="B1425" t="str">
        <f ca="1">IFERROR(__xludf.DUMMYFUNCTION("GOOGLETRANSLATE(B1425,""en"",""hi"")"),"@Narendra मोदी ek बात बोल हो jhantu अद्वितीय क्या है, bhasan देना कोई अद्वितीय है
नही होता, ना कड़ी मेहनत ना कोई प्रतिभा ये सब wese chutiye होते हेन जो sirf
jusroko safayi pelte हेन aur तेरे Jese unki भूमि चैट ते हेन jaa ke apni
मात्र Yahan मैट chuda🖕🖕")</f>
        <v>@Narendra मोदी ek बात बोल हो jhantu अद्वितीय क्या है, bhasan देना कोई अद्वितीय है
नही होता, ना कड़ी मेहनत ना कोई प्रतिभा ये सब wese chutiye होते हेन जो sirf
jusroko safayi pelte हेन aur तेरे Jese unki भूमि चैट ते हेन jaa ke apni
मात्र Yahan मैट chuda🖕🖕</v>
      </c>
      <c r="C1425" s="1" t="s">
        <v>8</v>
      </c>
      <c r="D1425" s="1" t="s">
        <v>15</v>
      </c>
    </row>
    <row r="1426" spans="1:4" ht="13.2" x14ac:dyDescent="0.25">
      <c r="A1426" s="1" t="s">
        <v>1432</v>
      </c>
      <c r="B1426" t="str">
        <f ca="1">IFERROR(__xludf.DUMMYFUNCTION("GOOGLETRANSLATE(B1426,""en"",""hi"")"),"हे istri दोस्ती करोगी 🤣🤣🤣🤣")</f>
        <v>हे istri दोस्ती करोगी 🤣🤣🤣🤣</v>
      </c>
      <c r="C1426" s="1" t="s">
        <v>4</v>
      </c>
      <c r="D1426" s="1" t="s">
        <v>5</v>
      </c>
    </row>
    <row r="1427" spans="1:4" ht="13.2" x14ac:dyDescent="0.25">
      <c r="A1427" s="1" t="s">
        <v>1433</v>
      </c>
      <c r="B1427" t="str">
        <f ca="1">IFERROR(__xludf.DUMMYFUNCTION("GOOGLETRANSLATE(B1427,""en"",""hi"")"),"Upasna kayamt ज आ jati😂😂😂😂 को फिल्म समीक्षा deti है ...
[#Pseudo] (http://www.youtube.com/results?search_query=%23Pseudo) _feminism")</f>
        <v>Upasna kayamt ज आ jati😂😂😂😂 को फिल्म समीक्षा deti है ...
[#Pseudo] (http://www.youtube.com/results?search_query=%23Pseudo) _feminism</v>
      </c>
      <c r="C1427" s="1" t="s">
        <v>19</v>
      </c>
      <c r="D1427" s="1" t="s">
        <v>5</v>
      </c>
    </row>
    <row r="1428" spans="1:4" ht="13.2" x14ac:dyDescent="0.25">
      <c r="A1428" s="1" t="s">
        <v>1434</v>
      </c>
      <c r="B1428" t="str">
        <f ca="1">IFERROR(__xludf.DUMMYFUNCTION("GOOGLETRANSLATE(B1428,""en"",""hi"")"),"Haan jarur tum feminazi होगी। Isliye सुचरिता का समीक्षा pasand आ राहा को
hai।")</f>
        <v>Haan jarur tum feminazi होगी। Isliye सुचरिता का समीक्षा pasand आ राहा को
hai।</v>
      </c>
      <c r="C1428" s="1" t="s">
        <v>19</v>
      </c>
      <c r="D1428" s="1" t="s">
        <v>5</v>
      </c>
    </row>
    <row r="1429" spans="1:4" ht="13.2" x14ac:dyDescent="0.25">
      <c r="A1429" s="1" t="s">
        <v>1435</v>
      </c>
      <c r="B1429" t="str">
        <f ca="1">IFERROR(__xludf.DUMMYFUNCTION("GOOGLETRANSLATE(B1429,""en"",""hi"")"),"Bey यार और गलत साइड राजू dekhiee")</f>
        <v>Bey यार और गलत साइड राजू dekhiee</v>
      </c>
      <c r="C1429" s="1" t="s">
        <v>4</v>
      </c>
      <c r="D1429" s="1" t="s">
        <v>5</v>
      </c>
    </row>
    <row r="1430" spans="1:4" ht="13.2" x14ac:dyDescent="0.25">
      <c r="A1430" s="1" t="s">
        <v>1436</v>
      </c>
      <c r="B1430" t="str">
        <f ca="1">IFERROR(__xludf.DUMMYFUNCTION("GOOGLETRANSLATE(B1430,""en"",""hi"")"),"Louda ... एएए ... bhikirin ... खली एएए ... uskay Aagay कुछ घास की Nahin ... रेलवे वाली
khoj raheeay ..")</f>
        <v>Louda ... एएए ... bhikirin ... खली एएए ... uskay Aagay कुछ घास की Nahin ... रेलवे वाली
khoj raheeay ..</v>
      </c>
      <c r="C1430" s="1" t="s">
        <v>8</v>
      </c>
      <c r="D1430" s="1" t="s">
        <v>5</v>
      </c>
    </row>
    <row r="1431" spans="1:4" ht="13.2" x14ac:dyDescent="0.25">
      <c r="A1431" s="1" t="s">
        <v>1437</v>
      </c>
      <c r="B1431" t="str">
        <f ca="1">IFERROR(__xludf.DUMMYFUNCTION("GOOGLETRANSLATE(B1431,""en"",""hi"")"),"जब पायल कारण है कि नहीं यह तो पागल kutthi बिना अनावश्यक रूप से गिरफ्तार किया गया था")</f>
        <v>जब पायल कारण है कि नहीं यह तो पागल kutthi बिना अनावश्यक रूप से गिरफ्तार किया गया था</v>
      </c>
      <c r="C1431" s="1" t="s">
        <v>8</v>
      </c>
      <c r="D1431" s="1" t="s">
        <v>5</v>
      </c>
    </row>
    <row r="1432" spans="1:4" ht="13.2" x14ac:dyDescent="0.25">
      <c r="A1432" s="1" t="s">
        <v>1438</v>
      </c>
      <c r="B1432" t="str">
        <f ca="1">IFERROR(__xludf.DUMMYFUNCTION("GOOGLETRANSLATE(B1432,""en"",""hi"")"),"Autowala दिल ले gya यार")</f>
        <v>Autowala दिल ले gya यार</v>
      </c>
      <c r="C1432" s="1" t="s">
        <v>4</v>
      </c>
      <c r="D1432" s="1" t="s">
        <v>5</v>
      </c>
    </row>
    <row r="1433" spans="1:4" ht="13.2" x14ac:dyDescent="0.25">
      <c r="A1433" s="1" t="s">
        <v>1439</v>
      </c>
      <c r="B1433" t="str">
        <f ca="1">IFERROR(__xludf.DUMMYFUNCTION("GOOGLETRANSLATE(B1433,""en"",""hi"")"),"@Avinash Shewalkar उसको संस्कृति chanhiye")</f>
        <v>@Avinash Shewalkar उसको संस्कृति chanhiye</v>
      </c>
      <c r="C1433" s="1" t="s">
        <v>4</v>
      </c>
      <c r="D1433" s="1" t="s">
        <v>5</v>
      </c>
    </row>
    <row r="1434" spans="1:4" ht="13.2" x14ac:dyDescent="0.25">
      <c r="A1434" s="1" t="s">
        <v>1440</v>
      </c>
      <c r="B1434" t="str">
        <f ca="1">IFERROR(__xludf.DUMMYFUNCTION("GOOGLETRANSLATE(B1434,""en"",""hi"")"),"हान जी gaand mraany का Bohat ज्ञान hai ऑटो waaly पास 😂")</f>
        <v>हान जी gaand mraany का Bohat ज्ञान hai ऑटो waaly पास 😂</v>
      </c>
      <c r="C1434" s="1" t="s">
        <v>8</v>
      </c>
      <c r="D1434" s="1" t="s">
        <v>15</v>
      </c>
    </row>
    <row r="1435" spans="1:4" ht="13.2" x14ac:dyDescent="0.25">
      <c r="A1435" s="1" t="s">
        <v>1441</v>
      </c>
      <c r="B1435" t="str">
        <f ca="1">IFERROR(__xludf.DUMMYFUNCTION("GOOGLETRANSLATE(B1435,""en"",""hi"")"),"Achaa माई कुछ द्वि बोलू cahlega tuje भाई ... क्यु की प्रधानमंत्री बोल राहा hai .... samjo
pahale बल्ले Ko ...... तु bhadkaya ja राहा hai ..... jo शांतिपूर्ण विरोध प्रदर्शन उनको
द्वि .... उग्र प्रदर्शन walo ka को चोद हाय डे")</f>
        <v>Achaa माई कुछ द्वि बोलू cahlega tuje भाई ... क्यु की प्रधानमंत्री बोल राहा hai .... samjo
pahale बल्ले Ko ...... तु bhadkaya ja राहा hai ..... jo शांतिपूर्ण विरोध प्रदर्शन उनको
द्वि .... उग्र प्रदर्शन walo ka को चोद हाय डे</v>
      </c>
      <c r="C1435" s="1" t="s">
        <v>4</v>
      </c>
      <c r="D1435" s="1" t="s">
        <v>5</v>
      </c>
    </row>
    <row r="1436" spans="1:4" ht="13.2" x14ac:dyDescent="0.25">
      <c r="A1436" s="1" t="s">
        <v>1442</v>
      </c>
      <c r="B1436" t="str">
        <f ca="1">IFERROR(__xludf.DUMMYFUNCTION("GOOGLETRANSLATE(B1436,""en"",""hi"")"),"ये महान आलोचक की बात कर राहा hai प्रतीक borade hai क्या जिस")</f>
        <v>ये महान आलोचक की बात कर राहा hai प्रतीक borade hai क्या जिस</v>
      </c>
      <c r="C1436" s="1" t="s">
        <v>19</v>
      </c>
      <c r="D1436" s="1" t="s">
        <v>5</v>
      </c>
    </row>
    <row r="1437" spans="1:4" ht="13.2" x14ac:dyDescent="0.25">
      <c r="A1437" s="1" t="s">
        <v>1443</v>
      </c>
      <c r="B1437" t="str">
        <f ca="1">IFERROR(__xludf.DUMMYFUNCTION("GOOGLETRANSLATE(B1437,""en"",""hi"")"),"जियो sher.fuck नारी सम्मान। रावण की लँका जलनी शुरु हो गयी है.अब रावण कुछ ही
दिनो का मेहमान है।")</f>
        <v>जियो sher.fuck नारी सम्मान। रावण की लँका जलनी शुरु हो गयी है.अब रावण कुछ ही
दिनो का मेहमान है।</v>
      </c>
      <c r="C1437" s="1" t="s">
        <v>8</v>
      </c>
      <c r="D1437" s="1" t="s">
        <v>15</v>
      </c>
    </row>
    <row r="1438" spans="1:4" ht="13.2" x14ac:dyDescent="0.25">
      <c r="A1438" s="1" t="s">
        <v>1444</v>
      </c>
      <c r="B1438" t="str">
        <f ca="1">IFERROR(__xludf.DUMMYFUNCTION("GOOGLETRANSLATE(B1438,""en"",""hi"")"),"एक Gyi नारीवादी दीदी 😂😂")</f>
        <v>एक Gyi नारीवादी दीदी 😂😂</v>
      </c>
      <c r="C1438" s="1" t="s">
        <v>19</v>
      </c>
      <c r="D1438" s="1" t="s">
        <v>5</v>
      </c>
    </row>
    <row r="1439" spans="1:4" ht="13.2" x14ac:dyDescent="0.25">
      <c r="A1439" s="1" t="s">
        <v>1445</v>
      </c>
      <c r="B1439" t="str">
        <f ca="1">IFERROR(__xludf.DUMMYFUNCTION("GOOGLETRANSLATE(B1439,""en"",""hi"")"),"मुझे लगता हैं इनको करना चाहिए अनुमति देते हैं। जब सेना आतंकवादियों को पकडे तो ये लोग उनकी
Gaand मार लेंगे, इससे आतंकवादियों कम होंगे, अगर संघ लोक सेवा आयोग में प्रश्न आया तो में
यही लिखूंगा")</f>
        <v>मुझे लगता हैं इनको करना चाहिए अनुमति देते हैं। जब सेना आतंकवादियों को पकडे तो ये लोग उनकी
Gaand मार लेंगे, इससे आतंकवादियों कम होंगे, अगर संघ लोक सेवा आयोग में प्रश्न आया तो में
यही लिखूंगा</v>
      </c>
      <c r="C1439" s="1" t="s">
        <v>19</v>
      </c>
      <c r="D1439" s="1" t="s">
        <v>15</v>
      </c>
    </row>
    <row r="1440" spans="1:4" ht="13.2" x14ac:dyDescent="0.25">
      <c r="A1440" s="1" t="s">
        <v>1446</v>
      </c>
      <c r="B1440" t="str">
        <f ca="1">IFERROR(__xludf.DUMMYFUNCTION("GOOGLETRANSLATE(B1440,""en"",""hi"")"),"Bilkul भाई बिल्कुल साही .... मेरा भी dimag खरब होता है")</f>
        <v>Bilkul भाई बिल्कुल साही .... मेरा भी dimag खरब होता है</v>
      </c>
      <c r="C1440" s="1" t="s">
        <v>4</v>
      </c>
      <c r="D1440" s="1" t="s">
        <v>5</v>
      </c>
    </row>
    <row r="1441" spans="1:4" ht="13.2" x14ac:dyDescent="0.25">
      <c r="A1441" s="1" t="s">
        <v>1447</v>
      </c>
      <c r="B1441" t="str">
        <f ca="1">IFERROR(__xludf.DUMMYFUNCTION("GOOGLETRANSLATE(B1441,""en"",""hi"")"),"Chudain")</f>
        <v>Chudain</v>
      </c>
      <c r="C1441" s="1" t="s">
        <v>4</v>
      </c>
      <c r="D1441" s="1" t="s">
        <v>5</v>
      </c>
    </row>
    <row r="1442" spans="1:4" ht="13.2" x14ac:dyDescent="0.25">
      <c r="A1442" s="1" t="s">
        <v>1448</v>
      </c>
      <c r="B1442" t="str">
        <f ca="1">IFERROR(__xludf.DUMMYFUNCTION("GOOGLETRANSLATE(B1442,""en"",""hi"")"),"भाई aap bohot Accha kaam कर रहे है लगे रहो प्रतीक भाई")</f>
        <v>भाई aap bohot Accha kaam कर रहे है लगे रहो प्रतीक भाई</v>
      </c>
      <c r="C1442" s="1" t="s">
        <v>4</v>
      </c>
      <c r="D1442" s="1" t="s">
        <v>5</v>
      </c>
    </row>
    <row r="1443" spans="1:4" ht="13.2" x14ac:dyDescent="0.25">
      <c r="A1443" s="1" t="s">
        <v>1449</v>
      </c>
      <c r="B1443" t="str">
        <f ca="1">IFERROR(__xludf.DUMMYFUNCTION("GOOGLETRANSLATE(B1443,""en"",""hi"")"),"आपका रिव्यु देख के हमे तकलीफ हो रही है।")</f>
        <v>आपका रिव्यु देख के हमे तकलीफ हो रही है।</v>
      </c>
      <c r="C1443" s="1" t="s">
        <v>4</v>
      </c>
      <c r="D1443" s="1" t="s">
        <v>5</v>
      </c>
    </row>
    <row r="1444" spans="1:4" ht="13.2" x14ac:dyDescent="0.25">
      <c r="A1444" s="1" t="s">
        <v>1450</v>
      </c>
      <c r="B1444" t="str">
        <f ca="1">IFERROR(__xludf.DUMMYFUNCTION("GOOGLETRANSLATE(B1444,""en"",""hi"")"),"वाद-विवाद Kariye बहस बहस Kariye Kariye किस से kre jhote बजे से")</f>
        <v>वाद-विवाद Kariye बहस बहस Kariye Kariye किस से kre jhote बजे से</v>
      </c>
      <c r="C1444" s="1" t="s">
        <v>19</v>
      </c>
      <c r="D1444" s="1" t="s">
        <v>5</v>
      </c>
    </row>
    <row r="1445" spans="1:4" ht="13.2" x14ac:dyDescent="0.25">
      <c r="A1445" s="1" t="s">
        <v>1451</v>
      </c>
      <c r="B1445" t="str">
        <f ca="1">IFERROR(__xludf.DUMMYFUNCTION("GOOGLETRANSLATE(B1445,""en"",""hi"")"),"[04:36] (https://www.youtube.com/watch?v=fQbbWQ9ol_w&amp;t=4m36s) agr बलात्कार का akda
dusre देश से किमी ज तू Iska mtlb तु नी की wo नी ज GLT ....")</f>
        <v>[04:36] (https://www.youtube.com/watch?v=fQbbWQ9ol_w&amp;t=4m36s) agr बलात्कार का akda
dusre देश से किमी ज तू Iska mtlb तु नी की wo नी ज GLT ....</v>
      </c>
      <c r="C1445" s="1" t="s">
        <v>4</v>
      </c>
      <c r="D1445" s="1" t="s">
        <v>5</v>
      </c>
    </row>
    <row r="1446" spans="1:4" ht="13.2" x14ac:dyDescent="0.25">
      <c r="A1446" s="1" t="s">
        <v>1452</v>
      </c>
      <c r="B1446" t="str">
        <f ca="1">IFERROR(__xludf.DUMMYFUNCTION("GOOGLETRANSLATE(B1446,""en"",""hi"")"),"sukar ज kisi ne iss फिल्म की वास्तविकता dikhai")</f>
        <v>sukar ज kisi ne iss फिल्म की वास्तविकता dikhai</v>
      </c>
      <c r="C1446" s="1" t="s">
        <v>4</v>
      </c>
      <c r="D1446" s="1" t="s">
        <v>5</v>
      </c>
    </row>
    <row r="1447" spans="1:4" ht="13.2" x14ac:dyDescent="0.25">
      <c r="A1447" s="1" t="s">
        <v>1453</v>
      </c>
      <c r="B1447" t="str">
        <f ca="1">IFERROR(__xludf.DUMMYFUNCTION("GOOGLETRANSLATE(B1447,""en"",""hi"")"),"@Ajay नेगी
Dekhiye..aise हाय kisi भी लड़की को फूहड़ बोल एक तार्किक नहीं dena..is
answer..bahut लॉग ऑन पहली तारीख पे चुंबन भी kr lete hai..lekin तु zyada महत्वपूर्ण
hai ki वो चुंबन dono की सहमति से हुआ फिर अपनी सहमति देते हैं nhi..agar se nhi hua..toh
gala"&amp;"t hai
मैं और जनाब भारतीय लड़की को सामान्य aur स्टीरियोटाइप Krna कोई Acchi बात
nhi..kyuki Zaruri nhi ki हर भारतीय लड़की apni Suhagraat पे Sharmaye (kyuki तु
टकसाली chutiapanti भी बॉलीवुड की हाय निर्माण hai)।
Lekin haan..ye बात कुछ हद तक सच hai..ki Zaruri n"&amp;"hi हर कोई pehli mulakat
mein चुंबन हाय kre।")</f>
        <v>@Ajay नेगी
Dekhiye..aise हाय kisi भी लड़की को फूहड़ बोल एक तार्किक नहीं dena..is
answer..bahut लॉग ऑन पहली तारीख पे चुंबन भी kr lete hai..lekin तु zyada महत्वपूर्ण
hai ki वो चुंबन dono की सहमति से हुआ फिर अपनी सहमति देते हैं nhi..agar se nhi hua..toh
galat hai
मैं और जनाब भारतीय लड़की को सामान्य aur स्टीरियोटाइप Krna कोई Acchi बात
nhi..kyuki Zaruri nhi ki हर भारतीय लड़की apni Suhagraat पे Sharmaye (kyuki तु
टकसाली chutiapanti भी बॉलीवुड की हाय निर्माण hai)।
Lekin haan..ye बात कुछ हद तक सच hai..ki Zaruri nhi हर कोई pehli mulakat
mein चुंबन हाय kre।</v>
      </c>
      <c r="C1447" s="1" t="s">
        <v>19</v>
      </c>
      <c r="D1447" s="1" t="s">
        <v>5</v>
      </c>
    </row>
    <row r="1448" spans="1:4" ht="13.2" x14ac:dyDescent="0.25">
      <c r="A1448" s="1" t="s">
        <v>1454</v>
      </c>
      <c r="B1448" t="str">
        <f ca="1">IFERROR(__xludf.DUMMYFUNCTION("GOOGLETRANSLATE(B1448,""en"",""hi"")"),"नारीवादी बहन ke ga $$ घ मुझे आग लगी he😂")</f>
        <v>नारीवादी बहन ke ga $$ घ मुझे आग लगी he😂</v>
      </c>
      <c r="C1448" s="1" t="s">
        <v>8</v>
      </c>
      <c r="D1448" s="1" t="s">
        <v>15</v>
      </c>
    </row>
    <row r="1449" spans="1:4" ht="13.2" x14ac:dyDescent="0.25">
      <c r="A1449" s="1" t="s">
        <v>1455</v>
      </c>
      <c r="B1449" t="str">
        <f ca="1">IFERROR(__xludf.DUMMYFUNCTION("GOOGLETRANSLATE(B1449,""en"",""hi"")"),"bhakts ke मुझे नंगा bolo😂😂 कुछ करने के लिए")</f>
        <v>bhakts ke मुझे नंगा bolo😂😂 कुछ करने के लिए</v>
      </c>
      <c r="C1449" s="1" t="s">
        <v>4</v>
      </c>
      <c r="D1449" s="1" t="s">
        <v>5</v>
      </c>
    </row>
    <row r="1450" spans="1:4" ht="13.2" x14ac:dyDescent="0.25">
      <c r="A1450" s="1" t="s">
        <v>1456</v>
      </c>
      <c r="B1450" t="str">
        <f ca="1">IFERROR(__xludf.DUMMYFUNCTION("GOOGLETRANSLATE(B1450,""en"",""hi"")"),"भाई टी शर्ट")</f>
        <v>भाई टी शर्ट</v>
      </c>
      <c r="C1450" s="1" t="s">
        <v>4</v>
      </c>
      <c r="D1450" s="1" t="s">
        <v>5</v>
      </c>
    </row>
    <row r="1451" spans="1:4" ht="13.2" x14ac:dyDescent="0.25">
      <c r="A1451" s="1" t="s">
        <v>1457</v>
      </c>
      <c r="B1451" t="str">
        <f ca="1">IFERROR(__xludf.DUMMYFUNCTION("GOOGLETRANSLATE(B1451,""en"",""hi"")"),"सड़क बराबर baith ja कटोरा लेकर, देवदार hai है कर")</f>
        <v>सड़क बराबर baith ja कटोरा लेकर, देवदार hai है कर</v>
      </c>
      <c r="C1451" s="1" t="s">
        <v>8</v>
      </c>
      <c r="D1451" s="1" t="s">
        <v>5</v>
      </c>
    </row>
    <row r="1452" spans="1:4" ht="13.2" x14ac:dyDescent="0.25">
      <c r="A1452" s="1" t="s">
        <v>1458</v>
      </c>
      <c r="B1452" t="str">
        <f ca="1">IFERROR(__xludf.DUMMYFUNCTION("GOOGLETRANSLATE(B1452,""en"",""hi"")"),"हा हा हा हा")</f>
        <v>हा हा हा हा</v>
      </c>
      <c r="C1452" s="1" t="s">
        <v>4</v>
      </c>
      <c r="D1452" s="1" t="s">
        <v>5</v>
      </c>
    </row>
    <row r="1453" spans="1:4" ht="13.2" x14ac:dyDescent="0.25">
      <c r="A1453" s="1" t="s">
        <v>1459</v>
      </c>
      <c r="B1453" t="str">
        <f ca="1">IFERROR(__xludf.DUMMYFUNCTION("GOOGLETRANSLATE(B1453,""en"",""hi"")"),"भाई apki वीडियो dekne ke baad अब मेरी जिंदगी मुझे सेट हू राहा hai एस.बी. मैं हूँ फोकस
मेरी GOLAS पर ...")</f>
        <v>भाई apki वीडियो dekne ke baad अब मेरी जिंदगी मुझे सेट हू राहा hai एस.बी. मैं हूँ फोकस
मेरी GOLAS पर ...</v>
      </c>
      <c r="C1453" s="1" t="s">
        <v>4</v>
      </c>
      <c r="D1453" s="1" t="s">
        <v>5</v>
      </c>
    </row>
    <row r="1454" spans="1:4" ht="13.2" x14ac:dyDescent="0.25">
      <c r="A1454" s="1" t="s">
        <v>1460</v>
      </c>
      <c r="B1454" t="str">
        <f ca="1">IFERROR(__xludf.DUMMYFUNCTION("GOOGLETRANSLATE(B1454,""en"",""hi"")"),"तू रंगा या राजदीप बिल्ला")</f>
        <v>तू रंगा या राजदीप बिल्ला</v>
      </c>
      <c r="C1454" s="1" t="s">
        <v>4</v>
      </c>
      <c r="D1454" s="1" t="s">
        <v>5</v>
      </c>
    </row>
    <row r="1455" spans="1:4" ht="13.2" x14ac:dyDescent="0.25">
      <c r="A1455" s="1" t="s">
        <v>1461</v>
      </c>
      <c r="B1455" t="str">
        <f ca="1">IFERROR(__xludf.DUMMYFUNCTION("GOOGLETRANSLATE(B1455,""en"",""hi"")"),"मेरे दोस्त अपने बोहोत अच्छी वीडियो बनाई पर हमारे देश में परेशानी ये है की लोग
सलमान, शाहरख आमिर इत्यादि चूतियों को ही बड़ा मन ते और फालतू की बातें वही करते
हैं जो खुद प्यार से नहीं हवस से पैदा हुए हैं जिनको प्यार का मतलब ही नहीं पता
वह क्या समझेंगे और अपन"&amp;" क्या समझायेंगे मादरचोद हैं सब ऐसा सोचने वाले जिन्हे कला
देखना नहीं अत बस स्टार को देखते हैं अदाकारी को नहीं ... उनकी हरामज़ादी नज़रों
में सिर्फ हरामखोर बेस हुए हैं सेल भोसड़ीके .... ऐसे लोग उन लोग उन औरतों की
पैदाइश हैं जो अपने पति के अलावा दूसरों से चुद"&amp;" ती हैं इनलोगों को तो सही गलत का
कुछ मालूम ही नहीं है ऐसे ही लोगों की वजह से देश में घरों की औरतों की मानसिकता
ख़राब हो रही है ..")</f>
        <v>मेरे दोस्त अपने बोहोत अच्छी वीडियो बनाई पर हमारे देश में परेशानी ये है की लोग
सलमान, शाहरख आमिर इत्यादि चूतियों को ही बड़ा मन ते और फालतू की बातें वही करते
हैं जो खुद प्यार से नहीं हवस से पैदा हुए हैं जिनको प्यार का मतलब ही नहीं पता
वह क्या समझेंगे और अपन क्या समझायेंगे मादरचोद हैं सब ऐसा सोचने वाले जिन्हे कला
देखना नहीं अत बस स्टार को देखते हैं अदाकारी को नहीं ... उनकी हरामज़ादी नज़रों
में सिर्फ हरामखोर बेस हुए हैं सेल भोसड़ीके .... ऐसे लोग उन लोग उन औरतों की
पैदाइश हैं जो अपने पति के अलावा दूसरों से चुद ती हैं इनलोगों को तो सही गलत का
कुछ मालूम ही नहीं है ऐसे ही लोगों की वजह से देश में घरों की औरतों की मानसिकता
ख़राब हो रही है ..</v>
      </c>
      <c r="C1455" s="1" t="s">
        <v>8</v>
      </c>
      <c r="D1455" s="1" t="s">
        <v>15</v>
      </c>
    </row>
    <row r="1456" spans="1:4" ht="13.2" x14ac:dyDescent="0.25">
      <c r="A1456" s="1" t="s">
        <v>1462</v>
      </c>
      <c r="B1456" t="str">
        <f ca="1">IFERROR(__xludf.DUMMYFUNCTION("GOOGLETRANSLATE(B1456,""en"",""hi"")"),"हीरो से भी Jyada प्यारा dikhte को aap बहुत प्यारी हो")</f>
        <v>हीरो से भी Jyada प्यारा dikhte को aap बहुत प्यारी हो</v>
      </c>
      <c r="C1456" s="1" t="s">
        <v>4</v>
      </c>
      <c r="D1456" s="1" t="s">
        <v>5</v>
      </c>
    </row>
    <row r="1457" spans="1:4" ht="13.2" x14ac:dyDescent="0.25">
      <c r="A1457" s="1" t="s">
        <v>1463</v>
      </c>
      <c r="B1457" t="str">
        <f ca="1">IFERROR(__xludf.DUMMYFUNCTION("GOOGLETRANSLATE(B1457,""en"",""hi"")"),"मेरा एके सवाल hai। Ager ase Larki लोक kisse प्यार सुस्त को नमस्ते chalta हारा?
समलैंगिक Hona Buri बल्लेबाजी नही hai भविष्य क्या होग को बराबर Yesa होग। ये जो समलैंगिक होते
hai ये सब प्यार के liye समलैंगिक नही होते सेक्स के liye समलैंगिक हो Jate hai। ये क्य"&amp;"ा Thik
hai? Ager सच सेक्स करने के लिए हाई प्यार हो सकता है चोर कर प्यार कर के dikhao टैब मनु tumlok
सच हो सकता है सामान्य लोगो से हो Alag।")</f>
        <v>मेरा एके सवाल hai। Ager ase Larki लोक kisse प्यार सुस्त को नमस्ते chalta हारा?
समलैंगिक Hona Buri बल्लेबाजी नही hai भविष्य क्या होग को बराबर Yesa होग। ये जो समलैंगिक होते
hai ये सब प्यार के liye समलैंगिक नही होते सेक्स के liye समलैंगिक हो Jate hai। ये क्या Thik
hai? Ager सच सेक्स करने के लिए हाई प्यार हो सकता है चोर कर प्यार कर के dikhao टैब मनु tumlok
सच हो सकता है सामान्य लोगो से हो Alag।</v>
      </c>
      <c r="C1457" s="1" t="s">
        <v>4</v>
      </c>
      <c r="D1457" s="1" t="s">
        <v>5</v>
      </c>
    </row>
    <row r="1458" spans="1:4" ht="13.2" x14ac:dyDescent="0.25">
      <c r="A1458" s="1" t="s">
        <v>1464</v>
      </c>
      <c r="B1458" t="str">
        <f ca="1">IFERROR(__xludf.DUMMYFUNCTION("GOOGLETRANSLATE(B1458,""en"",""hi"")"),"धारा 375 ko jyada स्क्रीन dena chahiye 600 sirf से 700 ?? aur ठगों के
हिंदुस्तान aur दौड़ 3, शून्य Jaisi bakwaas filmo ko 6000 स्क्रीन ?? क्या है क्या तु")</f>
        <v>धारा 375 ko jyada स्क्रीन dena chahiye 600 sirf से 700 ?? aur ठगों के
हिंदुस्तान aur दौड़ 3, शून्य Jaisi bakwaas filmo ko 6000 स्क्रीन ?? क्या है क्या तु</v>
      </c>
      <c r="C1458" s="1" t="s">
        <v>19</v>
      </c>
      <c r="D1458" s="1" t="s">
        <v>5</v>
      </c>
    </row>
    <row r="1459" spans="1:4" ht="13.2" x14ac:dyDescent="0.25">
      <c r="A1459" s="1" t="s">
        <v>1465</v>
      </c>
      <c r="B1459" t="str">
        <f ca="1">IFERROR(__xludf.DUMMYFUNCTION("GOOGLETRANSLATE(B1459,""en"",""hi"")"),"सनातन हिन्दू धर्म जी भाई ... bahut Accha ... aap लोग इन मिल कर हिन्दू ko jagayie")</f>
        <v>सनातन हिन्दू धर्म जी भाई ... bahut Accha ... aap लोग इन मिल कर हिन्दू ko jagayie</v>
      </c>
      <c r="C1459" s="1" t="s">
        <v>4</v>
      </c>
      <c r="D1459" s="1" t="s">
        <v>5</v>
      </c>
    </row>
    <row r="1460" spans="1:4" ht="13.2" x14ac:dyDescent="0.25">
      <c r="A1460" s="1" t="s">
        <v>1466</v>
      </c>
      <c r="B1460" t="str">
        <f ca="1">IFERROR(__xludf.DUMMYFUNCTION("GOOGLETRANSLATE(B1460,""en"",""hi"")"),"भाई लोग इन ek 👌no। चित्र ज jarur dekhne jao YRR")</f>
        <v>भाई लोग इन ek 👌no। चित्र ज jarur dekhne jao YRR</v>
      </c>
      <c r="C1460" s="1" t="s">
        <v>4</v>
      </c>
      <c r="D1460" s="1" t="s">
        <v>5</v>
      </c>
    </row>
    <row r="1461" spans="1:4" ht="13.2" x14ac:dyDescent="0.25">
      <c r="A1461" s="1" t="s">
        <v>1467</v>
      </c>
      <c r="B1461" t="str">
        <f ca="1">IFERROR(__xludf.DUMMYFUNCTION("GOOGLETRANSLATE(B1461,""en"",""hi"")"),"Mobarak साहब कहां hain")</f>
        <v>Mobarak साहब कहां hain</v>
      </c>
      <c r="C1461" s="1" t="s">
        <v>4</v>
      </c>
      <c r="D1461" s="1" t="s">
        <v>5</v>
      </c>
    </row>
    <row r="1462" spans="1:4" ht="13.2" x14ac:dyDescent="0.25">
      <c r="A1462" s="1" t="s">
        <v>1468</v>
      </c>
      <c r="B1462" t="str">
        <f ca="1">IFERROR(__xludf.DUMMYFUNCTION("GOOGLETRANSLATE(B1462,""en"",""hi"")"),"ये चुटिया कपिल ratta मार ke आया ज इसको अपना हाय राग गाना ज तु bhosdi वाला
कन्हैया का kutta lagta ज")</f>
        <v>ये चुटिया कपिल ratta मार ke आया ज इसको अपना हाय राग गाना ज तु bhosdi वाला
कन्हैया का kutta lagta ज</v>
      </c>
      <c r="C1462" s="1" t="s">
        <v>8</v>
      </c>
      <c r="D1462" s="1" t="s">
        <v>15</v>
      </c>
    </row>
    <row r="1463" spans="1:4" ht="13.2" x14ac:dyDescent="0.25">
      <c r="A1463" s="1" t="s">
        <v>1469</v>
      </c>
      <c r="B1463" t="str">
        <f ca="1">IFERROR(__xludf.DUMMYFUNCTION("GOOGLETRANSLATE(B1463,""en"",""hi"")"),"रंडी है")</f>
        <v>रंडी है</v>
      </c>
      <c r="C1463" s="1" t="s">
        <v>8</v>
      </c>
      <c r="D1463" s="1" t="s">
        <v>15</v>
      </c>
    </row>
    <row r="1464" spans="1:4" ht="13.2" x14ac:dyDescent="0.25">
      <c r="A1464" s="1" t="s">
        <v>1470</v>
      </c>
      <c r="B1464" t="str">
        <f ca="1">IFERROR(__xludf.DUMMYFUNCTION("GOOGLETRANSLATE(B1464,""en"",""hi"")"),"सर aapki baato से मात्र डिल ko Sukoon Mila Bahut 😘😘😘😘")</f>
        <v>सर aapki baato से मात्र डिल ko Sukoon Mila Bahut 😘😘😘😘</v>
      </c>
      <c r="C1464" s="1" t="s">
        <v>4</v>
      </c>
      <c r="D1464" s="1" t="s">
        <v>5</v>
      </c>
    </row>
    <row r="1465" spans="1:4" ht="13.2" x14ac:dyDescent="0.25">
      <c r="A1465" s="1" t="s">
        <v>1471</v>
      </c>
      <c r="B1465" t="str">
        <f ca="1">IFERROR(__xludf.DUMMYFUNCTION("GOOGLETRANSLATE(B1465,""en"",""hi"")"),"भारत दुनिया की सबसे बड़े लोकतंत्र ज jaha हम लॉग sbke झूठ समानता की बल्लेबाजी krte
HME तु पहले बल्लेबाजी करने का ज ख krni होगी sbko बराबर इलाज krke साबित तो HME लिंग कश्मीर nam जनसंपर्क
kisi ko देश की सेवा क्रने से नई rokna chahiye aur, इसके alawa लोगो कश्"&amp;"मीर लिंग से
unke kam जनसंपर्क फोकस Krna chahiye.Thankyou zyada इतना sir🖒🖒")</f>
        <v>भारत दुनिया की सबसे बड़े लोकतंत्र ज jaha हम लॉग sbke झूठ समानता की बल्लेबाजी krte
HME तु पहले बल्लेबाजी करने का ज ख krni होगी sbko बराबर इलाज krke साबित तो HME लिंग कश्मीर nam जनसंपर्क
kisi ko देश की सेवा क्रने से नई rokna chahiye aur, इसके alawa लोगो कश्मीर लिंग से
unke kam जनसंपर्क फोकस Krna chahiye.Thankyou zyada इतना sir🖒🖒</v>
      </c>
      <c r="C1465" s="1" t="s">
        <v>4</v>
      </c>
      <c r="D1465" s="1" t="s">
        <v>5</v>
      </c>
    </row>
    <row r="1466" spans="1:4" ht="13.2" x14ac:dyDescent="0.25">
      <c r="A1466" s="1" t="s">
        <v>1472</v>
      </c>
      <c r="B1466" t="str">
        <f ca="1">IFERROR(__xludf.DUMMYFUNCTION("GOOGLETRANSLATE(B1466,""en"",""hi"")"),"Hii.kaise.ho")</f>
        <v>Hii.kaise.ho</v>
      </c>
      <c r="C1466" s="1" t="s">
        <v>4</v>
      </c>
      <c r="D1466" s="1" t="s">
        <v>5</v>
      </c>
    </row>
    <row r="1467" spans="1:4" ht="13.2" x14ac:dyDescent="0.25">
      <c r="A1467" s="1" t="s">
        <v>1473</v>
      </c>
      <c r="B1467" t="str">
        <f ca="1">IFERROR(__xludf.DUMMYFUNCTION("GOOGLETRANSLATE(B1467,""en"",""hi"")"),"कबीर सिंह को चोद डाला")</f>
        <v>कबीर सिंह को चोद डाला</v>
      </c>
      <c r="C1467" s="1" t="s">
        <v>8</v>
      </c>
      <c r="D1467" s="1" t="s">
        <v>15</v>
      </c>
    </row>
    <row r="1468" spans="1:4" ht="13.2" x14ac:dyDescent="0.25">
      <c r="A1468" s="1" t="s">
        <v>1474</v>
      </c>
      <c r="B1468" t="str">
        <f ca="1">IFERROR(__xludf.DUMMYFUNCTION("GOOGLETRANSLATE(B1468,""en"",""hi"")"),"हा यार bahut हाय chutya फिल्म लॉग ऑन tha.sab keh रहा था Badia फिल्म था isliye
देखा bt bilkul jhaand था")</f>
        <v>हा यार bahut हाय chutya फिल्म लॉग ऑन tha.sab keh रहा था Badia फिल्म था isliye
देखा bt bilkul jhaand था</v>
      </c>
      <c r="C1468" s="1" t="s">
        <v>4</v>
      </c>
      <c r="D1468" s="1" t="s">
        <v>5</v>
      </c>
    </row>
    <row r="1469" spans="1:4" ht="13.2" x14ac:dyDescent="0.25">
      <c r="A1469" s="1" t="s">
        <v>1475</v>
      </c>
      <c r="B1469" t="str">
        <f ca="1">IFERROR(__xludf.DUMMYFUNCTION("GOOGLETRANSLATE(B1469,""en"",""hi"")"),"जगुआर leke ghumne walo ko doctori Parne की किया zarurat घास ?? 😂😂")</f>
        <v>जगुआर leke ghumne walo ko doctori Parne की किया zarurat घास ?? 😂😂</v>
      </c>
      <c r="C1469" s="1" t="s">
        <v>4</v>
      </c>
      <c r="D1469" s="1" t="s">
        <v>5</v>
      </c>
    </row>
    <row r="1470" spans="1:4" ht="13.2" x14ac:dyDescent="0.25">
      <c r="A1470" s="1" t="s">
        <v>1476</v>
      </c>
      <c r="B1470" t="str">
        <f ca="1">IFERROR(__xludf.DUMMYFUNCTION("GOOGLETRANSLATE(B1470,""en"",""hi"")"),"सबी का वह nic अभिनय")</f>
        <v>सबी का वह nic अभिनय</v>
      </c>
      <c r="C1470" s="1" t="s">
        <v>4</v>
      </c>
      <c r="D1470" s="1" t="s">
        <v>5</v>
      </c>
    </row>
    <row r="1471" spans="1:4" ht="13.2" x14ac:dyDescent="0.25">
      <c r="A1471" s="1" t="s">
        <v>1477</v>
      </c>
      <c r="B1471" t="str">
        <f ca="1">IFERROR(__xludf.DUMMYFUNCTION("GOOGLETRANSLATE(B1471,""en"",""hi"")"),"Wo bhenchod सुख Tilli Jaisa ... Khatam krdunga ... साला gandduuuu😠😠😠😠")</f>
        <v>Wo bhenchod सुख Tilli Jaisa ... Khatam krdunga ... साला gandduuuu😠😠😠😠</v>
      </c>
      <c r="C1471" s="1" t="s">
        <v>8</v>
      </c>
      <c r="D1471" s="1" t="s">
        <v>15</v>
      </c>
    </row>
    <row r="1472" spans="1:4" ht="13.2" x14ac:dyDescent="0.25">
      <c r="A1472" s="1" t="s">
        <v>1478</v>
      </c>
      <c r="B1472" t="str">
        <f ca="1">IFERROR(__xludf.DUMMYFUNCTION("GOOGLETRANSLATE(B1472,""en"",""hi"")"),"@Anil भार्गव bhsi VO को Thik hai lekin में cheezo का Alag से vidio bana हैं
आरे")</f>
        <v>@Anil भार्गव bhsi VO को Thik hai lekin में cheezo का Alag से vidio bana हैं
आरे</v>
      </c>
      <c r="C1472" s="1" t="s">
        <v>4</v>
      </c>
      <c r="D1472" s="1" t="s">
        <v>5</v>
      </c>
    </row>
    <row r="1473" spans="1:4" ht="13.2" x14ac:dyDescent="0.25">
      <c r="A1473" s="1" t="s">
        <v>1479</v>
      </c>
      <c r="B1473" t="str">
        <f ca="1">IFERROR(__xludf.DUMMYFUNCTION("GOOGLETRANSLATE(B1473,""en"",""hi"")"),"मार sali kooo")</f>
        <v>मार sali kooo</v>
      </c>
      <c r="C1473" s="1" t="s">
        <v>8</v>
      </c>
      <c r="D1473" s="1" t="s">
        <v>15</v>
      </c>
    </row>
    <row r="1474" spans="1:4" ht="13.2" x14ac:dyDescent="0.25">
      <c r="A1474" s="1" t="s">
        <v>1480</v>
      </c>
      <c r="B1474" t="str">
        <f ca="1">IFERROR(__xludf.DUMMYFUNCTION("GOOGLETRANSLATE(B1474,""en"",""hi"")"),"भाई gullak टीवी शो समीक्षा करो")</f>
        <v>भाई gullak टीवी शो समीक्षा करो</v>
      </c>
      <c r="C1474" s="1" t="s">
        <v>4</v>
      </c>
      <c r="D1474" s="1" t="s">
        <v>5</v>
      </c>
    </row>
    <row r="1475" spans="1:4" ht="13.2" x14ac:dyDescent="0.25">
      <c r="A1475" s="1" t="s">
        <v>1481</v>
      </c>
      <c r="B1475" t="str">
        <f ca="1">IFERROR(__xludf.DUMMYFUNCTION("GOOGLETRANSLATE(B1475,""en"",""hi"")"),"ये jitne hai ya libralsh hai ये सब पागल Ho Gye hai नारीवादियों ...")</f>
        <v>ये jitne hai ya libralsh hai ये सब पागल Ho Gye hai नारीवादियों ...</v>
      </c>
      <c r="C1475" s="1" t="s">
        <v>19</v>
      </c>
      <c r="D1475" s="1" t="s">
        <v>5</v>
      </c>
    </row>
    <row r="1476" spans="1:4" ht="13.2" x14ac:dyDescent="0.25">
      <c r="A1476" s="1" t="s">
        <v>1482</v>
      </c>
      <c r="B1476" t="str">
        <f ca="1">IFERROR(__xludf.DUMMYFUNCTION("GOOGLETRANSLATE(B1476,""en"",""hi"")"),"सर pehe हम इंसान hai
Baad मेई पुरुष, महिला
मैं और dono hi अपराध कर sakte hai")</f>
        <v>सर pehe हम इंसान hai
Baad मेई पुरुष, महिला
मैं और dono hi अपराध कर sakte hai</v>
      </c>
      <c r="C1476" s="1" t="s">
        <v>4</v>
      </c>
      <c r="D1476" s="1" t="s">
        <v>5</v>
      </c>
    </row>
    <row r="1477" spans="1:4" ht="13.2" x14ac:dyDescent="0.25">
      <c r="A1477" s="1" t="s">
        <v>1483</v>
      </c>
      <c r="B1477" t="str">
        <f ca="1">IFERROR(__xludf.DUMMYFUNCTION("GOOGLETRANSLATE(B1477,""en"",""hi"")"),"भाई साहू कदम teser ko समीक्षा करो")</f>
        <v>भाई साहू कदम teser ko समीक्षा करो</v>
      </c>
      <c r="C1477" s="1" t="s">
        <v>4</v>
      </c>
      <c r="D1477" s="1" t="s">
        <v>5</v>
      </c>
    </row>
    <row r="1478" spans="1:4" ht="13.2" x14ac:dyDescent="0.25">
      <c r="A1478" s="1" t="s">
        <v>1484</v>
      </c>
      <c r="B1478" t="str">
        <f ca="1">IFERROR(__xludf.DUMMYFUNCTION("GOOGLETRANSLATE(B1478,""en"",""hi"")"),"Chutiye तेरे jaise ही दुहराव हा")</f>
        <v>Chutiye तेरे jaise ही दुहराव हा</v>
      </c>
      <c r="C1478" s="1" t="s">
        <v>8</v>
      </c>
      <c r="D1478" s="1" t="s">
        <v>5</v>
      </c>
    </row>
    <row r="1479" spans="1:4" ht="13.2" x14ac:dyDescent="0.25">
      <c r="A1479" s="1" t="s">
        <v>1485</v>
      </c>
      <c r="B1479" t="str">
        <f ca="1">IFERROR(__xludf.DUMMYFUNCTION("GOOGLETRANSLATE(B1479,""en"",""hi"")"),"13 कारणों का समीक्षा Karona")</f>
        <v>13 कारणों का समीक्षा Karona</v>
      </c>
      <c r="C1479" s="1" t="s">
        <v>4</v>
      </c>
      <c r="D1479" s="1" t="s">
        <v>5</v>
      </c>
    </row>
    <row r="1480" spans="1:4" ht="13.2" x14ac:dyDescent="0.25">
      <c r="A1480" s="1" t="s">
        <v>1486</v>
      </c>
      <c r="B1480" t="str">
        <f ca="1">IFERROR(__xludf.DUMMYFUNCTION("GOOGLETRANSLATE(B1480,""en"",""hi"")"),"राइट भाई")</f>
        <v>राइट भाई</v>
      </c>
      <c r="C1480" s="1" t="s">
        <v>4</v>
      </c>
      <c r="D1480" s="1" t="s">
        <v>5</v>
      </c>
    </row>
    <row r="1481" spans="1:4" ht="13.2" x14ac:dyDescent="0.25">
      <c r="A1481" s="1" t="s">
        <v>1487</v>
      </c>
      <c r="B1481" t="str">
        <f ca="1">IFERROR(__xludf.DUMMYFUNCTION("GOOGLETRANSLATE(B1481,""en"",""hi"")"),"भाई क्या aap लक्ष्य चौधरी ko Jante हो?
वो भी aapke jaise हाय achhe यू hai कंद")</f>
        <v>भाई क्या aap लक्ष्य चौधरी ko Jante हो?
वो भी aapke jaise हाय achhe यू hai कंद</v>
      </c>
      <c r="C1481" s="1" t="s">
        <v>4</v>
      </c>
      <c r="D1481" s="1" t="s">
        <v>5</v>
      </c>
    </row>
    <row r="1482" spans="1:4" ht="13.2" x14ac:dyDescent="0.25">
      <c r="A1482" s="1" t="s">
        <v>1488</v>
      </c>
      <c r="B1482" t="str">
        <f ca="1">IFERROR(__xludf.DUMMYFUNCTION("GOOGLETRANSLATE(B1482,""en"",""hi"")"),"कबीर सिंह फिल्म mein Jitna भी हिंदी Galiya hai सब मूक करके Rakha🤐 .. aur
Jitna भी ई अंग्रेजी बुरी भाषा openle रक्खा हुआ है hai सब .😮
matlab क्या है Iska .🤔
हम logoko अंग्रेजी गलियाँ की अर्थ तो नहीं Maloom ..🤯
chutiya hai को 😡😠Nahin बी सी हम प्"&amp;"रवेश करें ना हम logoko Maloom नही ka hai की भाड़ में जाओ
Matlab ..")</f>
        <v>कबीर सिंह फिल्म mein Jitna भी हिंदी Galiya hai सब मूक करके Rakha🤐 .. aur
Jitna भी ई अंग्रेजी बुरी भाषा openle रक्खा हुआ है hai सब .😮
matlab क्या है Iska .🤔
हम logoko अंग्रेजी गलियाँ की अर्थ तो नहीं Maloom ..🤯
chutiya hai को 😡😠Nahin बी सी हम प्रवेश करें ना हम logoko Maloom नही ka hai की भाड़ में जाओ
Matlab ..</v>
      </c>
      <c r="C1482" s="1" t="s">
        <v>8</v>
      </c>
      <c r="D1482" s="1" t="s">
        <v>5</v>
      </c>
    </row>
    <row r="1483" spans="1:4" ht="13.2" x14ac:dyDescent="0.25">
      <c r="A1483" s="1" t="s">
        <v>1489</v>
      </c>
      <c r="B1483" t="str">
        <f ca="1">IFERROR(__xludf.DUMMYFUNCTION("GOOGLETRANSLATE(B1483,""en"",""hi"")"),"भाई तुम edhar उधर की बल्लेबाजी क्ष karteho यार boriyat होती वह भाई")</f>
        <v>भाई तुम edhar उधर की बल्लेबाजी क्ष karteho यार boriyat होती वह भाई</v>
      </c>
      <c r="C1483" s="1" t="s">
        <v>4</v>
      </c>
      <c r="D1483" s="1" t="s">
        <v>5</v>
      </c>
    </row>
    <row r="1484" spans="1:4" ht="13.2" x14ac:dyDescent="0.25">
      <c r="A1484" s="1" t="s">
        <v>1490</v>
      </c>
      <c r="B1484" t="str">
        <f ca="1">IFERROR(__xludf.DUMMYFUNCTION("GOOGLETRANSLATE(B1484,""en"",""hi"")"),"Godi मीडिया करो पर प्रतिबंध लगाने")</f>
        <v>Godi मीडिया करो पर प्रतिबंध लगाने</v>
      </c>
      <c r="C1484" s="1" t="s">
        <v>19</v>
      </c>
      <c r="D1484" s="1" t="s">
        <v>5</v>
      </c>
    </row>
    <row r="1485" spans="1:4" ht="13.2" x14ac:dyDescent="0.25">
      <c r="A1485" s="1" t="s">
        <v>1491</v>
      </c>
      <c r="B1485" t="str">
        <f ca="1">IFERROR(__xludf.DUMMYFUNCTION("GOOGLETRANSLATE(B1485,""en"",""hi"")"),"अब लोग इन ptrakar बिपिन रावत जी ke Piche पैड jaayegi अब ... अब jabardasti छोड़ दिया
समलैंगिक ghusane की Koshish सुस्त .... गई अब सेना भी gayi ... 😢")</f>
        <v>अब लोग इन ptrakar बिपिन रावत जी ke Piche पैड jaayegi अब ... अब jabardasti छोड़ दिया
समलैंगिक ghusane की Koshish सुस्त .... गई अब सेना भी gayi ... 😢</v>
      </c>
      <c r="C1485" s="1" t="s">
        <v>19</v>
      </c>
      <c r="D1485" s="1" t="s">
        <v>5</v>
      </c>
    </row>
    <row r="1486" spans="1:4" ht="13.2" x14ac:dyDescent="0.25">
      <c r="A1486" s="1" t="s">
        <v>1492</v>
      </c>
      <c r="B1486" t="str">
        <f ca="1">IFERROR(__xludf.DUMMYFUNCTION("GOOGLETRANSLATE(B1486,""en"",""hi"")"),"नायिका पिता gand चैट चैट Kay नायिका एमबीबीएस मेई hai villan karwaya तु में शामिल होने के
aur iss chuthiya ney नायिका ko pergnant karkey फगड़ने पढ़ाई बंद
krawadiya तु सच्चा प्रेमी wahhhh रे bollywood😂😂😂😂")</f>
        <v>नायिका पिता gand चैट चैट Kay नायिका एमबीबीएस मेई hai villan karwaya तु में शामिल होने के
aur iss chuthiya ney नायिका ko pergnant karkey फगड़ने पढ़ाई बंद
krawadiya तु सच्चा प्रेमी wahhhh रे bollywood😂😂😂😂</v>
      </c>
      <c r="C1486" s="1" t="s">
        <v>8</v>
      </c>
      <c r="D1486" s="1" t="s">
        <v>15</v>
      </c>
    </row>
    <row r="1487" spans="1:4" ht="13.2" x14ac:dyDescent="0.25">
      <c r="A1487" s="1" t="s">
        <v>1493</v>
      </c>
      <c r="B1487" t="str">
        <f ca="1">IFERROR(__xludf.DUMMYFUNCTION("GOOGLETRANSLATE(B1487,""en"",""hi"")"),"फिल्म bc ke phale कासे समीक्षा कर राहा hai जारी")</f>
        <v>फिल्म bc ke phale कासे समीक्षा कर राहा hai जारी</v>
      </c>
      <c r="C1487" s="1" t="s">
        <v>8</v>
      </c>
      <c r="D1487" s="1" t="s">
        <v>15</v>
      </c>
    </row>
    <row r="1488" spans="1:4" ht="13.2" x14ac:dyDescent="0.25">
      <c r="A1488" s="1" t="s">
        <v>1494</v>
      </c>
      <c r="B1488" t="str">
        <f ca="1">IFERROR(__xludf.DUMMYFUNCTION("GOOGLETRANSLATE(B1488,""en"",""hi"")"),"अहमद अरे @rahat 1 फिल्म को फिल्म के लिए की tarah लेना ,, ये वास्तविक जीवन thodi
वह ,, क्या सब फिल्म मुझे लैला magnu हाय Hona chaiye? ""? कुछ तो Alag karne मुझे क्या burai
वह ????")</f>
        <v>अहमद अरे @rahat 1 फिल्म को फिल्म के लिए की tarah लेना ,, ये वास्तविक जीवन thodi
वह ,, क्या सब फिल्म मुझे लैला magnu हाय Hona chaiye? "? कुछ तो Alag karne मुझे क्या burai
वह ????</v>
      </c>
      <c r="C1488" s="1" t="s">
        <v>4</v>
      </c>
      <c r="D1488" s="1" t="s">
        <v>5</v>
      </c>
    </row>
    <row r="1489" spans="1:4" ht="13.2" x14ac:dyDescent="0.25">
      <c r="A1489" s="1" t="s">
        <v>1495</v>
      </c>
      <c r="B1489" t="str">
        <f ca="1">IFERROR(__xludf.DUMMYFUNCTION("GOOGLETRANSLATE(B1489,""en"",""hi"")"),"लड़की को मरना hinsa Krna बीसी konsi संस्कृति होती हा तुम्हारी")</f>
        <v>लड़की को मरना hinsa Krna बीसी konsi संस्कृति होती हा तुम्हारी</v>
      </c>
      <c r="C1489" s="1" t="s">
        <v>8</v>
      </c>
      <c r="D1489" s="1" t="s">
        <v>15</v>
      </c>
    </row>
    <row r="1490" spans="1:4" ht="13.2" x14ac:dyDescent="0.25">
      <c r="A1490" s="1" t="s">
        <v>1496</v>
      </c>
      <c r="B1490" t="str">
        <f ca="1">IFERROR(__xludf.DUMMYFUNCTION("GOOGLETRANSLATE(B1490,""en"",""hi"")"),"मुख्य khud भी chakke हैं")</f>
        <v>मुख्य khud भी chakke हैं</v>
      </c>
      <c r="C1490" s="1" t="s">
        <v>8</v>
      </c>
      <c r="D1490" s="1" t="s">
        <v>15</v>
      </c>
    </row>
    <row r="1491" spans="1:4" ht="13.2" x14ac:dyDescent="0.25">
      <c r="A1491" s="1" t="s">
        <v>1497</v>
      </c>
      <c r="B1491" t="str">
        <f ca="1">IFERROR(__xludf.DUMMYFUNCTION("GOOGLETRANSLATE(B1491,""en"",""hi"")"),"na जेन कितने पागल kutto का लंड chut na Leke सकता है जेन arundhuti कुट्टी की मा
ne रैंड ko Paida किया था है?")</f>
        <v>na जेन कितने पागल kutto का लंड chut na Leke सकता है जेन arundhuti कुट्टी की मा
ne रैंड ko Paida किया था है?</v>
      </c>
      <c r="C1491" s="1" t="s">
        <v>8</v>
      </c>
      <c r="D1491" s="1" t="s">
        <v>15</v>
      </c>
    </row>
    <row r="1492" spans="1:4" ht="13.2" x14ac:dyDescent="0.25">
      <c r="A1492" s="1" t="s">
        <v>1498</v>
      </c>
      <c r="B1492" t="str">
        <f ca="1">IFERROR(__xludf.DUMMYFUNCTION("GOOGLETRANSLATE(B1492,""en"",""hi"")"),"Unki Iksha हुई अंदर से hahahaha😂😂😂")</f>
        <v>Unki Iksha हुई अंदर से hahahaha😂😂😂</v>
      </c>
      <c r="C1492" s="1" t="s">
        <v>4</v>
      </c>
      <c r="D1492" s="1" t="s">
        <v>5</v>
      </c>
    </row>
    <row r="1493" spans="1:4" ht="13.2" x14ac:dyDescent="0.25">
      <c r="A1493" s="1" t="s">
        <v>1499</v>
      </c>
      <c r="B1493" t="str">
        <f ca="1">IFERROR(__xludf.DUMMYFUNCTION("GOOGLETRANSLATE(B1493,""en"",""hi"")"),"एक बात यह कबीर सिंह फिल्म में अधिक-, कबीर सिंह ne एक लड़की कश्मीर चक्कर
mein apne परिवार ko हिस्सेदारी बराबर दाल di, भाई की shadi ko खराब की ...")</f>
        <v>एक बात यह कबीर सिंह फिल्म में अधिक-, कबीर सिंह ne एक लड़की कश्मीर चक्कर
mein apne परिवार ko हिस्सेदारी बराबर दाल di, भाई की shadi ko खराब की ...</v>
      </c>
      <c r="C1493" s="1" t="s">
        <v>4</v>
      </c>
      <c r="D1493" s="1" t="s">
        <v>5</v>
      </c>
    </row>
    <row r="1494" spans="1:4" ht="13.2" x14ac:dyDescent="0.25">
      <c r="A1494" s="1" t="s">
        <v>1500</v>
      </c>
      <c r="B1494" t="str">
        <f ca="1">IFERROR(__xludf.DUMMYFUNCTION("GOOGLETRANSLATE(B1494,""en"",""hi"")"),"मॉडल ke हठ sala😥😥😥")</f>
        <v>मॉडल ke हठ sala😥😥😥</v>
      </c>
      <c r="C1494" s="1" t="s">
        <v>8</v>
      </c>
      <c r="D1494" s="1" t="s">
        <v>5</v>
      </c>
    </row>
    <row r="1495" spans="1:4" ht="13.2" x14ac:dyDescent="0.25">
      <c r="A1495" s="1" t="s">
        <v>1501</v>
      </c>
      <c r="B1495" t="str">
        <f ca="1">IFERROR(__xludf.DUMMYFUNCTION("GOOGLETRANSLATE(B1495,""en"",""hi"")"),"भाई तू बोलता ज थोड़ा छोटा वीडियो Bahut बनाया कर")</f>
        <v>भाई तू बोलता ज थोड़ा छोटा वीडियो Bahut बनाया कर</v>
      </c>
      <c r="C1495" s="1" t="s">
        <v>4</v>
      </c>
      <c r="D1495" s="1" t="s">
        <v>5</v>
      </c>
    </row>
    <row r="1496" spans="1:4" ht="13.2" x14ac:dyDescent="0.25">
      <c r="A1496" s="1" t="s">
        <v>1502</v>
      </c>
      <c r="B1496" t="str">
        <f ca="1">IFERROR(__xludf.DUMMYFUNCTION("GOOGLETRANSLATE(B1496,""en"",""hi"")"),"@L Lawliet अबे chutiye tuje कुछ क्या माई lavde gand maarva")</f>
        <v>@L Lawliet अबे chutiye tuje कुछ क्या माई lavde gand maarva</v>
      </c>
      <c r="C1496" s="1" t="s">
        <v>8</v>
      </c>
      <c r="D1496" s="1" t="s">
        <v>15</v>
      </c>
    </row>
    <row r="1497" spans="1:4" ht="13.2" x14ac:dyDescent="0.25">
      <c r="A1497" s="1" t="s">
        <v>1503</v>
      </c>
      <c r="B1497" t="str">
        <f ca="1">IFERROR(__xludf.DUMMYFUNCTION("GOOGLETRANSLATE(B1497,""en"",""hi"")"),"@Rahul सिंह बहादुरगढ़, हरियाणा")</f>
        <v>@Rahul सिंह बहादुरगढ़, हरियाणा</v>
      </c>
      <c r="C1497" s="1" t="s">
        <v>4</v>
      </c>
      <c r="D1497" s="1" t="s">
        <v>5</v>
      </c>
    </row>
    <row r="1498" spans="1:4" ht="13.2" x14ac:dyDescent="0.25">
      <c r="A1498" s="1" t="s">
        <v>1504</v>
      </c>
      <c r="B1498" t="str">
        <f ca="1">IFERROR(__xludf.DUMMYFUNCTION("GOOGLETRANSLATE(B1498,""en"",""hi"")"),"रेपिस्ट को सजा दो। निर्दोष को सजा नहीं होनी चाहिए।")</f>
        <v>रेपिस्ट को सजा दो। निर्दोष को सजा नहीं होनी चाहिए।</v>
      </c>
      <c r="C1498" s="1" t="s">
        <v>4</v>
      </c>
      <c r="D1498" s="1" t="s">
        <v>5</v>
      </c>
    </row>
    <row r="1499" spans="1:4" ht="13.2" x14ac:dyDescent="0.25">
      <c r="A1499" s="1" t="s">
        <v>1505</v>
      </c>
      <c r="B1499" t="str">
        <f ca="1">IFERROR(__xludf.DUMMYFUNCTION("GOOGLETRANSLATE(B1499,""en"",""hi"")"),"Hetu Reep हिन्दू लोग इन NAHI Keya हाई मुझे तू कुश राजनीति ledar है ka Peche है
inlogunko sapot karahahai jaror कांग्रेस walonka टोपी hai")</f>
        <v>Hetu Reep हिन्दू लोग इन NAHI Keya हाई मुझे तू कुश राजनीति ledar है ka Peche है
inlogunko sapot karahahai jaror कांग्रेस walonka टोपी hai</v>
      </c>
      <c r="C1499" s="1" t="s">
        <v>19</v>
      </c>
      <c r="D1499" s="1" t="s">
        <v>5</v>
      </c>
    </row>
    <row r="1500" spans="1:4" ht="13.2" x14ac:dyDescent="0.25">
      <c r="A1500" s="1" t="s">
        <v>1506</v>
      </c>
      <c r="B1500" t="str">
        <f ca="1">IFERROR(__xludf.DUMMYFUNCTION("GOOGLETRANSLATE(B1500,""en"",""hi"")"),"यथार्थवादी भी nahi तो गोलमाल टाइप की नासमझ Banao na iss mein तो maza भी
नही आया")</f>
        <v>यथार्थवादी भी nahi तो गोलमाल टाइप की नासमझ Banao na iss mein तो maza भी
नही आया</v>
      </c>
      <c r="C1500" s="1" t="s">
        <v>4</v>
      </c>
      <c r="D1500" s="1" t="s">
        <v>5</v>
      </c>
    </row>
    <row r="1501" spans="1:4" ht="13.2" x14ac:dyDescent="0.25">
      <c r="A1501" s="1" t="s">
        <v>1507</v>
      </c>
      <c r="B1501" t="str">
        <f ca="1">IFERROR(__xludf.DUMMYFUNCTION("GOOGLETRANSLATE(B1501,""en"",""hi"")"),"कुंग फू kutta नाम rakhne ki क्या Jaroorat hai ह्यूम पाटा hai tum कुत्ते हो 😂🤣🤣🤣")</f>
        <v>कुंग फू kutta नाम rakhne ki क्या Jaroorat hai ह्यूम पाटा hai tum कुत्ते हो 😂🤣🤣🤣</v>
      </c>
      <c r="C1501" s="1" t="s">
        <v>8</v>
      </c>
      <c r="D1501" s="1" t="s">
        <v>5</v>
      </c>
    </row>
    <row r="1502" spans="1:4" ht="13.2" x14ac:dyDescent="0.25">
      <c r="A1502" s="1" t="s">
        <v>1508</v>
      </c>
      <c r="B1502" t="str">
        <f ca="1">IFERROR(__xludf.DUMMYFUNCTION("GOOGLETRANSLATE(B1502,""en"",""hi"")"),"@Anmol गोयल 😂😂😂😂😂 कोई करने firki Lera भाई")</f>
        <v>@Anmol गोयल 😂😂😂😂😂 कोई करने firki Lera भाई</v>
      </c>
      <c r="C1502" s="1" t="s">
        <v>4</v>
      </c>
      <c r="D1502" s="1" t="s">
        <v>5</v>
      </c>
    </row>
    <row r="1503" spans="1:4" ht="13.2" x14ac:dyDescent="0.25">
      <c r="A1503" s="1" t="s">
        <v>1509</v>
      </c>
      <c r="B1503" t="str">
        <f ca="1">IFERROR(__xludf.DUMMYFUNCTION("GOOGLETRANSLATE(B1503,""en"",""hi"")"),"राजीव दीक्षित का भी वीडियो Accha lagta hai मुझ्े")</f>
        <v>राजीव दीक्षित का भी वीडियो Accha lagta hai मुझ्े</v>
      </c>
      <c r="C1503" s="1" t="s">
        <v>4</v>
      </c>
      <c r="D1503" s="1" t="s">
        <v>5</v>
      </c>
    </row>
    <row r="1504" spans="1:4" ht="13.2" x14ac:dyDescent="0.25">
      <c r="A1504" s="1" t="s">
        <v>1510</v>
      </c>
      <c r="B1504" t="str">
        <f ca="1">IFERROR(__xludf.DUMMYFUNCTION("GOOGLETRANSLATE(B1504,""en"",""hi"")"),"Thik hai बोला hai aaap, बहुत बहुत शुक्रिया")</f>
        <v>Thik hai बोला hai aaap, बहुत बहुत शुक्रिया</v>
      </c>
      <c r="C1504" s="1" t="s">
        <v>4</v>
      </c>
      <c r="D1504" s="1" t="s">
        <v>5</v>
      </c>
    </row>
    <row r="1505" spans="1:4" ht="13.2" x14ac:dyDescent="0.25">
      <c r="A1505" s="1" t="s">
        <v>1511</v>
      </c>
      <c r="B1505" t="str">
        <f ca="1">IFERROR(__xludf.DUMMYFUNCTION("GOOGLETRANSLATE(B1505,""en"",""hi"")"),"Enki librals की मा चोद देंगे भाई")</f>
        <v>Enki librals की मा चोद देंगे भाई</v>
      </c>
      <c r="C1505" s="1" t="s">
        <v>8</v>
      </c>
      <c r="D1505" s="1" t="s">
        <v>15</v>
      </c>
    </row>
    <row r="1506" spans="1:4" ht="13.2" x14ac:dyDescent="0.25">
      <c r="A1506" s="1" t="s">
        <v>1512</v>
      </c>
      <c r="B1506" t="str">
        <f ca="1">IFERROR(__xludf.DUMMYFUNCTION("GOOGLETRANSLATE(B1506,""en"",""hi"")"),"भाई मुझ्े नमो फिर ka कप नही dikh राहा?")</f>
        <v>भाई मुझ्े नमो फिर ka कप नही dikh राहा?</v>
      </c>
      <c r="C1506" s="1" t="s">
        <v>4</v>
      </c>
      <c r="D1506" s="1" t="s">
        <v>5</v>
      </c>
    </row>
    <row r="1507" spans="1:4" ht="13.2" x14ac:dyDescent="0.25">
      <c r="A1507" s="1" t="s">
        <v>1513</v>
      </c>
      <c r="B1507" t="str">
        <f ca="1">IFERROR(__xludf.DUMMYFUNCTION("GOOGLETRANSLATE(B1507,""en"",""hi"")"),"isiliye कहते है बीना वीडियो देखे टिप्पणी नही karte ... 😂😂")</f>
        <v>isiliye कहते है बीना वीडियो देखे टिप्पणी नही karte ... 😂😂</v>
      </c>
      <c r="C1507" s="1" t="s">
        <v>4</v>
      </c>
      <c r="D1507" s="1" t="s">
        <v>5</v>
      </c>
    </row>
    <row r="1508" spans="1:4" ht="13.2" x14ac:dyDescent="0.25">
      <c r="A1508" s="1" t="s">
        <v>1514</v>
      </c>
      <c r="B1508" t="str">
        <f ca="1">IFERROR(__xludf.DUMMYFUNCTION("GOOGLETRANSLATE(B1508,""en"",""hi"")"),"साही किया तभी ee सरकार iss ghatiya कानून ko Nikad Degi")</f>
        <v>साही किया तभी ee सरकार iss ghatiya कानून ko Nikad Degi</v>
      </c>
      <c r="C1508" s="1" t="s">
        <v>19</v>
      </c>
      <c r="D1508" s="1" t="s">
        <v>5</v>
      </c>
    </row>
    <row r="1509" spans="1:4" ht="13.2" x14ac:dyDescent="0.25">
      <c r="A1509" s="1" t="s">
        <v>1515</v>
      </c>
      <c r="B1509" t="str">
        <f ca="1">IFERROR(__xludf.DUMMYFUNCTION("GOOGLETRANSLATE(B1509,""en"",""hi"")"),"thoko मेरा जन्मदिन hai जैसा")</f>
        <v>thoko मेरा जन्मदिन hai जैसा</v>
      </c>
      <c r="C1509" s="1" t="s">
        <v>4</v>
      </c>
      <c r="D1509" s="1" t="s">
        <v>5</v>
      </c>
    </row>
    <row r="1510" spans="1:4" ht="13.2" x14ac:dyDescent="0.25">
      <c r="A1510" s="1" t="s">
        <v>1516</v>
      </c>
      <c r="B1510" t="str">
        <f ca="1">IFERROR(__xludf.DUMMYFUNCTION("GOOGLETRANSLATE(B1510,""en"",""hi"")"),"Sarwat की कामी Najar आया ....")</f>
        <v>Sarwat की कामी Najar आया ....</v>
      </c>
      <c r="C1510" s="1" t="s">
        <v>4</v>
      </c>
      <c r="D1510" s="1" t="s">
        <v>5</v>
      </c>
    </row>
    <row r="1511" spans="1:4" ht="13.2" x14ac:dyDescent="0.25">
      <c r="A1511" s="1" t="s">
        <v>1517</v>
      </c>
      <c r="B1511" t="str">
        <f ca="1">IFERROR(__xludf.DUMMYFUNCTION("GOOGLETRANSLATE(B1511,""en"",""hi"")"),"JST अबी 2 ghnte PHLE MKO पीटीए chla MRE ek jaanne घाव का निशान ko ldki छोड़ दो Gyi या अब
wo दारु sutte मुझे पीडी gya या usne PHLE KBI दारु की hth TK नी lgaya था 🤣🤣🤣🤣")</f>
        <v>JST अबी 2 ghnte PHLE MKO पीटीए chla MRE ek jaanne घाव का निशान ko ldki छोड़ दो Gyi या अब
wo दारु sutte मुझे पीडी gya या usne PHLE KBI दारु की hth TK नी lgaya था 🤣🤣🤣🤣</v>
      </c>
      <c r="C1511" s="1" t="s">
        <v>4</v>
      </c>
      <c r="D1511" s="1" t="s">
        <v>5</v>
      </c>
    </row>
    <row r="1512" spans="1:4" ht="13.2" x14ac:dyDescent="0.25">
      <c r="A1512" s="1" t="s">
        <v>1518</v>
      </c>
      <c r="B1512" t="str">
        <f ca="1">IFERROR(__xludf.DUMMYFUNCTION("GOOGLETRANSLATE(B1512,""en"",""hi"")"),"@vamshi bommena 🤣🤣")</f>
        <v>@vamshi bommena 🤣🤣</v>
      </c>
      <c r="C1512" s="1" t="s">
        <v>4</v>
      </c>
      <c r="D1512" s="1" t="s">
        <v>5</v>
      </c>
    </row>
    <row r="1513" spans="1:4" ht="13.2" x14ac:dyDescent="0.25">
      <c r="A1513" s="1" t="s">
        <v>1519</v>
      </c>
      <c r="B1513" t="str">
        <f ca="1">IFERROR(__xludf.DUMMYFUNCTION("GOOGLETRANSLATE(B1513,""en"",""hi"")"),"utna हाय आसन hai jitana की Kiso ko नाजी Kahana")</f>
        <v>utna हाय आसन hai jitana की Kiso ko नाजी Kahana</v>
      </c>
      <c r="C1513" s="1" t="s">
        <v>4</v>
      </c>
      <c r="D1513" s="1" t="s">
        <v>5</v>
      </c>
    </row>
    <row r="1514" spans="1:4" ht="13.2" x14ac:dyDescent="0.25">
      <c r="A1514" s="1" t="s">
        <v>1520</v>
      </c>
      <c r="B1514" t="str">
        <f ca="1">IFERROR(__xludf.DUMMYFUNCTION("GOOGLETRANSLATE(B1514,""en"",""hi"")"),"भाई aap ne तो फिल्म का पोस्टमार्टम कर दिया। लेकिन क्या कहा बिल्कुल है
सच।
भाई आप तो कुछ Achhi फिल्मों का नाम Batao na Layak dekhne।")</f>
        <v>भाई aap ne तो फिल्म का पोस्टमार्टम कर दिया। लेकिन क्या कहा बिल्कुल है
सच।
भाई आप तो कुछ Achhi फिल्मों का नाम Batao na Layak dekhne।</v>
      </c>
      <c r="C1514" s="1" t="s">
        <v>4</v>
      </c>
      <c r="D1514" s="1" t="s">
        <v>5</v>
      </c>
    </row>
    <row r="1515" spans="1:4" ht="13.2" x14ac:dyDescent="0.25">
      <c r="A1515" s="1" t="s">
        <v>1521</v>
      </c>
      <c r="B1515" t="str">
        <f ca="1">IFERROR(__xludf.DUMMYFUNCTION("GOOGLETRANSLATE(B1515,""en"",""hi"")"),"अंतिम पंक्ति साही था भाई ""mein समझ आ राहा ज inme से कुछ Baate ja sakte एच के अगर
: P """)</f>
        <v>अंतिम पंक्ति साही था भाई "mein समझ आ राहा ज inme से कुछ Baate ja sakte एच के अगर
: P "</v>
      </c>
      <c r="C1515" s="1" t="s">
        <v>4</v>
      </c>
      <c r="D1515" s="1" t="s">
        <v>5</v>
      </c>
    </row>
    <row r="1516" spans="1:4" ht="13.2" x14ac:dyDescent="0.25">
      <c r="A1516" s="1" t="s">
        <v>1522</v>
      </c>
      <c r="B1516" t="str">
        <f ca="1">IFERROR(__xludf.DUMMYFUNCTION("GOOGLETRANSLATE(B1516,""en"",""hi"")"),"क्या वह तु सेना से bakwas dur हाय rakhna chahiye को")</f>
        <v>क्या वह तु सेना से bakwas dur हाय rakhna chahiye को</v>
      </c>
      <c r="C1516" s="1" t="s">
        <v>19</v>
      </c>
      <c r="D1516" s="1" t="s">
        <v>5</v>
      </c>
    </row>
    <row r="1517" spans="1:4" ht="13.2" x14ac:dyDescent="0.25">
      <c r="A1517" s="1" t="s">
        <v>1523</v>
      </c>
      <c r="B1517" t="str">
        <f ca="1">IFERROR(__xludf.DUMMYFUNCTION("GOOGLETRANSLATE(B1517,""en"",""hi"")"),"क्या बात है
शुद्ध Saal itna नी हस्सा माई
तो सच 🤣")</f>
        <v>क्या बात है
शुद्ध Saal itna नी हस्सा माई
तो सच 🤣</v>
      </c>
      <c r="C1517" s="1" t="s">
        <v>4</v>
      </c>
      <c r="D1517" s="1" t="s">
        <v>5</v>
      </c>
    </row>
    <row r="1518" spans="1:4" ht="13.2" x14ac:dyDescent="0.25">
      <c r="A1518" s="1" t="s">
        <v>1524</v>
      </c>
      <c r="B1518" t="str">
        <f ca="1">IFERROR(__xludf.DUMMYFUNCTION("GOOGLETRANSLATE(B1518,""en"",""hi"")"),"जब तक सिनेमा hai chutiya Bante rhenge लॉग इन करें .....")</f>
        <v>जब तक सिनेमा hai chutiya Bante rhenge लॉग इन करें .....</v>
      </c>
      <c r="C1518" s="1" t="s">
        <v>19</v>
      </c>
      <c r="D1518" s="1" t="s">
        <v>5</v>
      </c>
    </row>
    <row r="1519" spans="1:4" ht="13.2" x14ac:dyDescent="0.25">
      <c r="A1519" s="1" t="s">
        <v>1525</v>
      </c>
      <c r="B1519" t="str">
        <f ca="1">IFERROR(__xludf.DUMMYFUNCTION("GOOGLETRANSLATE(B1519,""en"",""hi"")"),"कुत्ते की tarah प्यार")</f>
        <v>कुत्ते की tarah प्यार</v>
      </c>
      <c r="C1519" s="1" t="s">
        <v>4</v>
      </c>
      <c r="D1519" s="1" t="s">
        <v>5</v>
      </c>
    </row>
    <row r="1520" spans="1:4" ht="13.2" x14ac:dyDescent="0.25">
      <c r="A1520" s="1" t="s">
        <v>1526</v>
      </c>
      <c r="B1520" t="str">
        <f ca="1">IFERROR(__xludf.DUMMYFUNCTION("GOOGLETRANSLATE(B1520,""en"",""hi"")"),"Isiliye कहते है बीना वीडियो देखे टिप्पणी नही karte!
Pehle वीडियो देखिए सब Jawab मिल जाएंगे!
कबीर सिंह aur चार अधिक शॉट्स इनको किया तुलना करें हाय नही Jaa शाक्त!")</f>
        <v>Isiliye कहते है बीना वीडियो देखे टिप्पणी नही karte!
Pehle वीडियो देखिए सब Jawab मिल जाएंगे!
कबीर सिंह aur चार अधिक शॉट्स इनको किया तुलना करें हाय नही Jaa शाक्त!</v>
      </c>
      <c r="C1520" s="1" t="s">
        <v>4</v>
      </c>
      <c r="D1520" s="1" t="s">
        <v>5</v>
      </c>
    </row>
    <row r="1521" spans="1:4" ht="13.2" x14ac:dyDescent="0.25">
      <c r="A1521" s="1" t="s">
        <v>1527</v>
      </c>
      <c r="B1521" t="str">
        <f ca="1">IFERROR(__xludf.DUMMYFUNCTION("GOOGLETRANSLATE(B1521,""en"",""hi"")"),"रवीश कुमार abhishar शर्मा बरखा दत्त तु sabhi शहरी नक्सली hai तु लॉग मोदी
जी ke khilaaf jhhoot failaate hai aur dush prachaar krte hai")</f>
        <v>रवीश कुमार abhishar शर्मा बरखा दत्त तु sabhi शहरी नक्सली hai तु लॉग मोदी
जी ke khilaaf jhhoot failaate hai aur dush prachaar krte hai</v>
      </c>
      <c r="C1521" s="1" t="s">
        <v>19</v>
      </c>
      <c r="D1521" s="1" t="s">
        <v>5</v>
      </c>
    </row>
    <row r="1522" spans="1:4" ht="13.2" x14ac:dyDescent="0.25">
      <c r="A1522" s="1" t="s">
        <v>1528</v>
      </c>
      <c r="B1522" t="str">
        <f ca="1">IFERROR(__xludf.DUMMYFUNCTION("GOOGLETRANSLATE(B1522,""en"",""hi"")"),"सेक्स और प्रेम विभिन्न matlab सेक्स करो 2-3 Ladko ke sath aur shadi अच्छे हैं
सरकारी नौकरी वाले लड़के से करो तु Kahna चाहती hai क्या एपी?")</f>
        <v>सेक्स और प्रेम विभिन्न matlab सेक्स करो 2-3 Ladko ke sath aur shadi अच्छे हैं
सरकारी नौकरी वाले लड़के से करो तु Kahna चाहती hai क्या एपी?</v>
      </c>
      <c r="C1522" s="1" t="s">
        <v>19</v>
      </c>
      <c r="D1522" s="1" t="s">
        <v>15</v>
      </c>
    </row>
    <row r="1523" spans="1:4" ht="13.2" x14ac:dyDescent="0.25">
      <c r="A1523" s="1" t="s">
        <v>1529</v>
      </c>
      <c r="B1523" t="str">
        <f ca="1">IFERROR(__xludf.DUMMYFUNCTION("GOOGLETRANSLATE(B1523,""en"",""hi"")"),"भाई सेना mein युद्ध ladne Jate हाई, marwane नही
सेना mein योद्धा जेन na ki Hijade chaiye")</f>
        <v>भाई सेना mein युद्ध ladne Jate हाई, marwane नही
सेना mein योद्धा जेन na ki Hijade chaiye</v>
      </c>
      <c r="C1523" s="1" t="s">
        <v>8</v>
      </c>
      <c r="D1523" s="1" t="s">
        <v>15</v>
      </c>
    </row>
    <row r="1524" spans="1:4" ht="13.2" x14ac:dyDescent="0.25">
      <c r="A1524" s="1" t="s">
        <v>1530</v>
      </c>
      <c r="B1524" t="str">
        <f ca="1">IFERROR(__xludf.DUMMYFUNCTION("GOOGLETRANSLATE(B1524,""en"",""hi"")"),"भाई uksa पृष्ठभूमि संगीत अंदर का जानवर भर ajata हा ..")</f>
        <v>भाई uksa पृष्ठभूमि संगीत अंदर का जानवर भर ajata हा ..</v>
      </c>
      <c r="C1524" s="1" t="s">
        <v>4</v>
      </c>
      <c r="D1524" s="1" t="s">
        <v>5</v>
      </c>
    </row>
    <row r="1525" spans="1:4" ht="13.2" x14ac:dyDescent="0.25">
      <c r="A1525" s="1" t="s">
        <v>1531</v>
      </c>
      <c r="B1525" t="str">
        <f ca="1">IFERROR(__xludf.DUMMYFUNCTION("GOOGLETRANSLATE(B1525,""en"",""hi"")"),"@Arpit जायसवाल 😂")</f>
        <v>@Arpit जायसवाल 😂</v>
      </c>
      <c r="C1525" s="1" t="s">
        <v>4</v>
      </c>
      <c r="D1525" s="1" t="s">
        <v>5</v>
      </c>
    </row>
    <row r="1526" spans="1:4" ht="13.2" x14ac:dyDescent="0.25">
      <c r="A1526" s="1" t="s">
        <v>1532</v>
      </c>
      <c r="B1526" t="str">
        <f ca="1">IFERROR(__xludf.DUMMYFUNCTION("GOOGLETRANSLATE(B1526,""en"",""hi"")"),"भाई उदारवादियों की छोड़ो ... ज हाय chutiye को wo ... unki कौन सूरज RHA ज .aap फिल्म
ka समीक्षा Kro साल ..shahid की अभिनय का .music का .jaisa मैं आपको अर्जुन रेड्डी पर देख
कश्मीर एलजीए था ..wo btao ek नई फिल्म की tarah ..")</f>
        <v>भाई उदारवादियों की छोड़ो ... ज हाय chutiye को wo ... unki कौन सूरज RHA ज .aap फिल्म
ka समीक्षा Kro साल ..shahid की अभिनय का .music का .jaisa मैं आपको अर्जुन रेड्डी पर देख
कश्मीर एलजीए था ..wo btao ek नई फिल्म की tarah ..</v>
      </c>
      <c r="C1526" s="1" t="s">
        <v>19</v>
      </c>
      <c r="D1526" s="1" t="s">
        <v>5</v>
      </c>
    </row>
    <row r="1527" spans="1:4" ht="13.2" x14ac:dyDescent="0.25">
      <c r="A1527" s="1" t="s">
        <v>1533</v>
      </c>
      <c r="B1527" t="str">
        <f ca="1">IFERROR(__xludf.DUMMYFUNCTION("GOOGLETRANSLATE(B1527,""en"",""hi"")"),"नरेंद्र मोदी का प्रभाव मात्र राजनैतिक ही नहीं है, बल्की वे उस कुंठित वामपंथ को
भी ध्वस्त कर रहें हैं जिसने हमारे समाज के हर क्षेत्र में भारतीयता को दशकों से
हसिए पर धकेलने की अनवरत कुचेष्टा की है।")</f>
        <v>नरेंद्र मोदी का प्रभाव मात्र राजनैतिक ही नहीं है, बल्की वे उस कुंठित वामपंथ को
भी ध्वस्त कर रहें हैं जिसने हमारे समाज के हर क्षेत्र में भारतीयता को दशकों से
हसिए पर धकेलने की अनवरत कुचेष्टा की है।</v>
      </c>
      <c r="C1527" s="1" t="s">
        <v>4</v>
      </c>
      <c r="D1527" s="1" t="s">
        <v>5</v>
      </c>
    </row>
    <row r="1528" spans="1:4" ht="13.2" x14ac:dyDescent="0.25">
      <c r="A1528" s="1" t="s">
        <v>1534</v>
      </c>
      <c r="B1528" t="str">
        <f ca="1">IFERROR(__xludf.DUMMYFUNCTION("GOOGLETRANSLATE(B1528,""en"",""hi"")"),"सर 'chichoree' फिल्म कश्मीर अपना राय digye नंगा ...")</f>
        <v>सर 'chichoree' फिल्म कश्मीर अपना राय digye नंगा ...</v>
      </c>
      <c r="C1528" s="1" t="s">
        <v>4</v>
      </c>
      <c r="D1528" s="1" t="s">
        <v>5</v>
      </c>
    </row>
    <row r="1529" spans="1:4" ht="13.2" x14ac:dyDescent="0.25">
      <c r="A1529" s="1" t="s">
        <v>1535</v>
      </c>
      <c r="B1529" t="str">
        <f ca="1">IFERROR(__xludf.DUMMYFUNCTION("GOOGLETRANSLATE(B1529,""en"",""hi"")"),"हा मुझे hu")</f>
        <v>हा मुझे hu</v>
      </c>
      <c r="C1529" s="1" t="s">
        <v>4</v>
      </c>
      <c r="D1529" s="1" t="s">
        <v>5</v>
      </c>
    </row>
    <row r="1530" spans="1:4" ht="13.2" x14ac:dyDescent="0.25">
      <c r="A1530" s="1" t="s">
        <v>1536</v>
      </c>
      <c r="B1530" t="str">
        <f ca="1">IFERROR(__xludf.DUMMYFUNCTION("GOOGLETRANSLATE(B1530,""en"",""hi"")"),"आधा बात तो समझ ही नही आता।")</f>
        <v>आधा बात तो समझ ही नही आता।</v>
      </c>
      <c r="C1530" s="1" t="s">
        <v>4</v>
      </c>
      <c r="D1530" s="1" t="s">
        <v>5</v>
      </c>
    </row>
    <row r="1531" spans="1:4" ht="13.2" x14ac:dyDescent="0.25">
      <c r="A1531" s="1" t="s">
        <v>1537</v>
      </c>
      <c r="B1531" t="str">
        <f ca="1">IFERROR(__xludf.DUMMYFUNCTION("GOOGLETRANSLATE(B1531,""en"",""hi"")"),"वह कांग्रेस kuthiya hai है। liye bolthi hai है।")</f>
        <v>वह कांग्रेस kuthiya hai है। liye bolthi hai है।</v>
      </c>
      <c r="C1531" s="1" t="s">
        <v>8</v>
      </c>
      <c r="D1531" s="1" t="s">
        <v>5</v>
      </c>
    </row>
    <row r="1532" spans="1:4" ht="13.2" x14ac:dyDescent="0.25">
      <c r="A1532" s="1" t="s">
        <v>1538</v>
      </c>
      <c r="B1532" t="str">
        <f ca="1">IFERROR(__xludf.DUMMYFUNCTION("GOOGLETRANSLATE(B1532,""en"",""hi"")"),"सही है। आर्मी में हि ^ # &amp; का कोही काम नही है। किसी को बुरा लग सकता है पर ये सही
है। जय हिंद फौज। भारत की आर्मी को दुश्मनो की चाल है कमज़ोर करने की। ये कभी नही
होगा। जय हिंद")</f>
        <v>सही है। आर्मी में हि ^ # &amp; का कोही काम नही है। किसी को बुरा लग सकता है पर ये सही
है। जय हिंद फौज। भारत की आर्मी को दुश्मनो की चाल है कमज़ोर करने की। ये कभी नही
होगा। जय हिंद</v>
      </c>
      <c r="C1532" s="1" t="s">
        <v>19</v>
      </c>
      <c r="D1532" s="1" t="s">
        <v>5</v>
      </c>
    </row>
    <row r="1533" spans="1:4" ht="13.2" x14ac:dyDescent="0.25">
      <c r="A1533" s="1" t="s">
        <v>1539</v>
      </c>
      <c r="B1533" t="str">
        <f ca="1">IFERROR(__xludf.DUMMYFUNCTION("GOOGLETRANSLATE(B1533,""en"",""hi"")"),"Bhiya नेता प्रतिबंध Jaao ... फिल्म से राजनीतिक बाते karte ho bhai😅😅😅 को jyada")</f>
        <v>Bhiya नेता प्रतिबंध Jaao ... फिल्म से राजनीतिक बाते karte ho bhai😅😅😅 को jyada</v>
      </c>
      <c r="C1533" s="1" t="s">
        <v>4</v>
      </c>
      <c r="D1533" s="1" t="s">
        <v>5</v>
      </c>
    </row>
    <row r="1534" spans="1:4" ht="13.2" x14ac:dyDescent="0.25">
      <c r="A1534" s="1" t="s">
        <v>1540</v>
      </c>
      <c r="B1534" t="str">
        <f ca="1">IFERROR(__xludf.DUMMYFUNCTION("GOOGLETRANSLATE(B1534,""en"",""hi"")"),"नकली नारीवाद ne देश की gaand मार्च rkhi hain")</f>
        <v>नकली नारीवाद ne देश की gaand मार्च rkhi hain</v>
      </c>
      <c r="C1534" s="1" t="s">
        <v>8</v>
      </c>
      <c r="D1534" s="1" t="s">
        <v>15</v>
      </c>
    </row>
    <row r="1535" spans="1:4" ht="13.2" x14ac:dyDescent="0.25">
      <c r="A1535" s="1" t="s">
        <v>1541</v>
      </c>
      <c r="B1535" t="str">
        <f ca="1">IFERROR(__xludf.DUMMYFUNCTION("GOOGLETRANSLATE(B1535,""en"",""hi"")"),"आप का समीक्षा Kam ऐड jyada होता ज बार बार आने से dimng krab होता कोई वी लॉग
ट्रैक से टोपी jaiga")</f>
        <v>आप का समीक्षा Kam ऐड jyada होता ज बार बार आने से dimng krab होता कोई वी लॉग
ट्रैक से टोपी jaiga</v>
      </c>
      <c r="C1535" s="1" t="s">
        <v>19</v>
      </c>
      <c r="D1535" s="1" t="s">
        <v>5</v>
      </c>
    </row>
    <row r="1536" spans="1:4" ht="13.2" x14ac:dyDescent="0.25">
      <c r="A1536" s="1" t="s">
        <v>1542</v>
      </c>
      <c r="B1536" t="str">
        <f ca="1">IFERROR(__xludf.DUMMYFUNCTION("GOOGLETRANSLATE(B1536,""en"",""hi"")"),"@ यश कुमार अबे तेरे ko कबीर सिंह क्या कोई भी लड़का तेरा khichai करेगा AAB
पर देख तू यहां bewaja राहा hai..film ko अधिकतम लॉग जाना प्रचंड pasand की को
तेरा gaand mein क्यु kujli हो रहा है?")</f>
        <v>@ यश कुमार अबे तेरे ko कबीर सिंह क्या कोई भी लड़का तेरा khichai करेगा AAB
पर देख तू यहां bewaja राहा hai..film ko अधिकतम लॉग जाना प्रचंड pasand की को
तेरा gaand mein क्यु kujli हो रहा है?</v>
      </c>
      <c r="C1536" s="1" t="s">
        <v>8</v>
      </c>
      <c r="D1536" s="1" t="s">
        <v>5</v>
      </c>
    </row>
    <row r="1537" spans="1:4" ht="13.2" x14ac:dyDescent="0.25">
      <c r="A1537" s="1" t="s">
        <v>1543</v>
      </c>
      <c r="B1537" t="str">
        <f ca="1">IFERROR(__xludf.DUMMYFUNCTION("GOOGLETRANSLATE(B1537,""en"",""hi"")"),"Pehle दिन Likhna सिख जेक")</f>
        <v>Pehle दिन Likhna सिख जेक</v>
      </c>
      <c r="C1537" s="1" t="s">
        <v>19</v>
      </c>
      <c r="D1537" s="1" t="s">
        <v>5</v>
      </c>
    </row>
    <row r="1538" spans="1:4" ht="13.2" x14ac:dyDescent="0.25">
      <c r="A1538" s="1" t="s">
        <v>1544</v>
      </c>
      <c r="B1538" t="str">
        <f ca="1">IFERROR(__xludf.DUMMYFUNCTION("GOOGLETRANSLATE(B1538,""en"",""hi"")"),"फिल्म के सभी प्रकार हिंदी baakiyo ka को पाटा नही ... lekin aap bataye में डब
aap konse Zamane se hain 😂")</f>
        <v>फिल्म के सभी प्रकार हिंदी baakiyo ka को पाटा नही ... lekin aap bataye में डब
aap konse Zamane se hain 😂</v>
      </c>
      <c r="C1538" s="1" t="s">
        <v>19</v>
      </c>
      <c r="D1538" s="1" t="s">
        <v>5</v>
      </c>
    </row>
    <row r="1539" spans="1:4" ht="13.2" x14ac:dyDescent="0.25">
      <c r="A1539" s="1" t="s">
        <v>1545</v>
      </c>
      <c r="B1539" t="str">
        <f ca="1">IFERROR(__xludf.DUMMYFUNCTION("GOOGLETRANSLATE(B1539,""en"",""hi"")"),"मेरे भी")</f>
        <v>मेरे भी</v>
      </c>
      <c r="C1539" s="1" t="s">
        <v>4</v>
      </c>
      <c r="D1539" s="1" t="s">
        <v>5</v>
      </c>
    </row>
    <row r="1540" spans="1:4" ht="13.2" x14ac:dyDescent="0.25">
      <c r="A1540" s="1" t="s">
        <v>1546</v>
      </c>
      <c r="B1540" t="str">
        <f ca="1">IFERROR(__xludf.DUMMYFUNCTION("GOOGLETRANSLATE(B1540,""en"",""hi"")"),"ये VDO मुझे जो बताया Wo। संदेश ठा रोंग ..
ऐसा नै Krna chaziye kisi ki Zindgi Barbaad केन का ह्यूम कोई हक नै वह ...")</f>
        <v>ये VDO मुझे जो बताया Wo। संदेश ठा रोंग ..
ऐसा नै Krna chaziye kisi ki Zindgi Barbaad केन का ह्यूम कोई हक नै वह ...</v>
      </c>
      <c r="C1540" s="1" t="s">
        <v>4</v>
      </c>
      <c r="D1540" s="1" t="s">
        <v>5</v>
      </c>
    </row>
    <row r="1541" spans="1:4" ht="13.2" x14ac:dyDescent="0.25">
      <c r="A1541" s="1" t="s">
        <v>1547</v>
      </c>
      <c r="B1541" t="str">
        <f ca="1">IFERROR(__xludf.DUMMYFUNCTION("GOOGLETRANSLATE(B1541,""en"",""hi"")"),"लेकिन isse गिरावट लिंग अनुपात 0 पे chli jygi bc")</f>
        <v>लेकिन isse गिरावट लिंग अनुपात 0 पे chli jygi bc</v>
      </c>
      <c r="C1541" s="1" t="s">
        <v>8</v>
      </c>
      <c r="D1541" s="1" t="s">
        <v>15</v>
      </c>
    </row>
    <row r="1542" spans="1:4" ht="13.2" x14ac:dyDescent="0.25">
      <c r="A1542" s="1" t="s">
        <v>1548</v>
      </c>
      <c r="B1542" t="str">
        <f ca="1">IFERROR(__xludf.DUMMYFUNCTION("GOOGLETRANSLATE(B1542,""en"",""hi"")"),"तुम tu khud बुहत ही बड़ा Kuta हो bhonkta हो रहता")</f>
        <v>तुम tu khud बुहत ही बड़ा Kuta हो bhonkta हो रहता</v>
      </c>
      <c r="C1542" s="1" t="s">
        <v>8</v>
      </c>
      <c r="D1542" s="1" t="s">
        <v>5</v>
      </c>
    </row>
    <row r="1543" spans="1:4" ht="13.2" x14ac:dyDescent="0.25">
      <c r="A1543" s="1" t="s">
        <v>1549</v>
      </c>
      <c r="B1543" t="str">
        <f ca="1">IFERROR(__xludf.DUMMYFUNCTION("GOOGLETRANSLATE(B1543,""en"",""hi"")"),"ये सब क्या शहरी नक्सली hai।")</f>
        <v>ये सब क्या शहरी नक्सली hai।</v>
      </c>
      <c r="C1543" s="1" t="s">
        <v>4</v>
      </c>
      <c r="D1543" s="1" t="s">
        <v>5</v>
      </c>
    </row>
    <row r="1544" spans="1:4" ht="13.2" x14ac:dyDescent="0.25">
      <c r="A1544" s="1" t="s">
        <v>1550</v>
      </c>
      <c r="B1544" t="str">
        <f ca="1">IFERROR(__xludf.DUMMYFUNCTION("GOOGLETRANSLATE(B1544,""en"",""hi"")"),"अरे सौरभ जी इसने आपको कोई कर्ज़ दे रखा है या कोई दुखती नस दबा रखी है। ये खुद
अपनी vedio बनाने के पैसा देता है। कुछ और काम दे दो।")</f>
        <v>अरे सौरभ जी इसने आपको कोई कर्ज़ दे रखा है या कोई दुखती नस दबा रखी है। ये खुद
अपनी vedio बनाने के पैसा देता है। कुछ और काम दे दो।</v>
      </c>
      <c r="C1544" s="1" t="s">
        <v>19</v>
      </c>
      <c r="D1544" s="1" t="s">
        <v>5</v>
      </c>
    </row>
    <row r="1545" spans="1:4" ht="13.2" x14ac:dyDescent="0.25">
      <c r="A1545" s="1" t="s">
        <v>1551</v>
      </c>
      <c r="B1545" t="str">
        <f ca="1">IFERROR(__xludf.DUMMYFUNCTION("GOOGLETRANSLATE(B1545,""en"",""hi"")"),"Bilkul साही बोल Rehe साबित साथ हो श्रीमान")</f>
        <v>Bilkul साही बोल Rehe साबित साथ हो श्रीमान</v>
      </c>
      <c r="C1545" s="1" t="s">
        <v>4</v>
      </c>
      <c r="D1545" s="1" t="s">
        <v>5</v>
      </c>
    </row>
    <row r="1546" spans="1:4" ht="13.2" x14ac:dyDescent="0.25">
      <c r="A1546" s="1" t="s">
        <v>1552</v>
      </c>
      <c r="B1546" t="str">
        <f ca="1">IFERROR(__xludf.DUMMYFUNCTION("GOOGLETRANSLATE(B1546,""en"",""hi"")"),"भाई एक गया तू ""टाइटन्स की सेना"" leke")</f>
        <v>भाई एक गया तू "टाइटन्स की सेना" leke</v>
      </c>
      <c r="C1546" s="1" t="s">
        <v>4</v>
      </c>
      <c r="D1546" s="1" t="s">
        <v>5</v>
      </c>
    </row>
    <row r="1547" spans="1:4" ht="13.2" x14ac:dyDescent="0.25">
      <c r="A1547" s="1" t="s">
        <v>1553</v>
      </c>
      <c r="B1547" t="str">
        <f ca="1">IFERROR(__xludf.DUMMYFUNCTION("GOOGLETRANSLATE(B1547,""en"",""hi"")"),"jyadatar galat istamal होरा वह")</f>
        <v>jyadatar galat istamal होरा वह</v>
      </c>
      <c r="C1547" s="1" t="s">
        <v>4</v>
      </c>
      <c r="D1547" s="1" t="s">
        <v>5</v>
      </c>
    </row>
    <row r="1548" spans="1:4" ht="13.2" x14ac:dyDescent="0.25">
      <c r="A1548" s="1" t="s">
        <v>1554</v>
      </c>
      <c r="B1548" t="str">
        <f ca="1">IFERROR(__xludf.DUMMYFUNCTION("GOOGLETRANSLATE(B1548,""en"",""hi"")"),"हो सकता है कि Karne वाला हूं तलाक ke baad")</f>
        <v>हो सकता है कि Karne वाला हूं तलाक ke baad</v>
      </c>
      <c r="C1548" s="1" t="s">
        <v>4</v>
      </c>
      <c r="D1548" s="1" t="s">
        <v>5</v>
      </c>
    </row>
    <row r="1549" spans="1:4" ht="13.2" x14ac:dyDescent="0.25">
      <c r="A1549" s="1" t="s">
        <v>1555</v>
      </c>
      <c r="B1549" t="str">
        <f ca="1">IFERROR(__xludf.DUMMYFUNCTION("GOOGLETRANSLATE(B1549,""en"",""hi"")"),"एटना यो ट्रेलर पर देख कश्मीर हाय पीटीए सीएल gya था .... जी")</f>
        <v>एटना यो ट्रेलर पर देख कश्मीर हाय पीटीए सीएल gya था .... जी</v>
      </c>
      <c r="C1549" s="1" t="s">
        <v>4</v>
      </c>
      <c r="D1549" s="1" t="s">
        <v>5</v>
      </c>
    </row>
    <row r="1550" spans="1:4" ht="13.2" x14ac:dyDescent="0.25">
      <c r="A1550" s="1" t="s">
        <v>1556</v>
      </c>
      <c r="B1550" t="str">
        <f ca="1">IFERROR(__xludf.DUMMYFUNCTION("GOOGLETRANSLATE(B1550,""en"",""hi"")"),"bilkul नही होन sahie unlogoki banduke hamesa galat jageh बराबर Goli मार्टे Hai")</f>
        <v>bilkul नही होन sahie unlogoki banduke hamesa galat jageh बराबर Goli मार्टे Hai</v>
      </c>
      <c r="C1550" s="1" t="s">
        <v>4</v>
      </c>
      <c r="D1550" s="1" t="s">
        <v>5</v>
      </c>
    </row>
    <row r="1551" spans="1:4" ht="13.2" x14ac:dyDescent="0.25">
      <c r="A1551" s="1" t="s">
        <v>1557</v>
      </c>
      <c r="B1551" t="str">
        <f ca="1">IFERROR(__xludf.DUMMYFUNCTION("GOOGLETRANSLATE(B1551,""en"",""hi"")"),"भाई कबीर सिंह देखो शानदार फिल्म है दिल खुश हो गया")</f>
        <v>भाई कबीर सिंह देखो शानदार फिल्म है दिल खुश हो गया</v>
      </c>
      <c r="C1551" s="1" t="s">
        <v>4</v>
      </c>
      <c r="D1551" s="1" t="s">
        <v>5</v>
      </c>
    </row>
    <row r="1552" spans="1:4" ht="13.2" x14ac:dyDescent="0.25">
      <c r="A1552" s="1" t="s">
        <v>1558</v>
      </c>
      <c r="B1552" t="str">
        <f ca="1">IFERROR(__xludf.DUMMYFUNCTION("GOOGLETRANSLATE(B1552,""en"",""hi"")"),"राजदीप सरदेसाई, तु khud ek Gandi सोच का पत्रकार hai aur तु स्वतंत्र
पत्रकारिता नही karta hai।")</f>
        <v>राजदीप सरदेसाई, तु khud ek Gandi सोच का पत्रकार hai aur तु स्वतंत्र
पत्रकारिता नही karta hai।</v>
      </c>
      <c r="C1552" s="1" t="s">
        <v>19</v>
      </c>
      <c r="D1552" s="1" t="s">
        <v>5</v>
      </c>
    </row>
    <row r="1553" spans="1:4" ht="13.2" x14ac:dyDescent="0.25">
      <c r="A1553" s="1" t="s">
        <v>1559</v>
      </c>
      <c r="B1553" t="str">
        <f ca="1">IFERROR(__xludf.DUMMYFUNCTION("GOOGLETRANSLATE(B1553,""en"",""hi"")"),"Jali 🔥 yaaar")</f>
        <v>Jali 🔥 yaaar</v>
      </c>
      <c r="C1553" s="1" t="s">
        <v>4</v>
      </c>
      <c r="D1553" s="1" t="s">
        <v>5</v>
      </c>
    </row>
    <row r="1554" spans="1:4" ht="13.2" x14ac:dyDescent="0.25">
      <c r="A1554" s="1" t="s">
        <v>1560</v>
      </c>
      <c r="B1554" t="str">
        <f ca="1">IFERROR(__xludf.DUMMYFUNCTION("GOOGLETRANSLATE(B1554,""en"",""hi"")"),"भाई aap mndi से हो")</f>
        <v>भाई aap mndi से हो</v>
      </c>
      <c r="C1554" s="1" t="s">
        <v>4</v>
      </c>
      <c r="D1554" s="1" t="s">
        <v>5</v>
      </c>
    </row>
    <row r="1555" spans="1:4" ht="13.2" x14ac:dyDescent="0.25">
      <c r="A1555" s="1" t="s">
        <v>1561</v>
      </c>
      <c r="B1555" t="str">
        <f ca="1">IFERROR(__xludf.DUMMYFUNCTION("GOOGLETRANSLATE(B1555,""en"",""hi"")"),"सर मील रेड्डी फिल्म arjun हिंदी मील dekhna chahata hu खा मिलेगी .... plz श्रीमान")</f>
        <v>सर मील रेड्डी फिल्म arjun हिंदी मील dekhna chahata hu खा मिलेगी .... plz श्रीमान</v>
      </c>
      <c r="C1555" s="1" t="s">
        <v>4</v>
      </c>
      <c r="D1555" s="1" t="s">
        <v>5</v>
      </c>
    </row>
    <row r="1556" spans="1:4" ht="13.2" x14ac:dyDescent="0.25">
      <c r="A1556" s="1" t="s">
        <v>1562</v>
      </c>
      <c r="B1556" t="str">
        <f ca="1">IFERROR(__xludf.DUMMYFUNCTION("GOOGLETRANSLATE(B1556,""en"",""hi"")"),"माई Bahut हाय आईएसई फिल्म का समीक्षा intzar केर रहा था धन्यवाद भैया .. Soke उठा
टीवीआई माई apka ये वीडियो पर देख खुश hogaya ...")</f>
        <v>माई Bahut हाय आईएसई फिल्म का समीक्षा intzar केर रहा था धन्यवाद भैया .. Soke उठा
टीवीआई माई apka ये वीडियो पर देख खुश hogaya ...</v>
      </c>
      <c r="C1556" s="1" t="s">
        <v>4</v>
      </c>
      <c r="D1556" s="1" t="s">
        <v>5</v>
      </c>
    </row>
    <row r="1557" spans="1:4" ht="13.2" x14ac:dyDescent="0.25">
      <c r="A1557" s="1" t="s">
        <v>1563</v>
      </c>
      <c r="B1557" t="str">
        <f ca="1">IFERROR(__xludf.DUMMYFUNCTION("GOOGLETRANSLATE(B1557,""en"",""hi"")"),"Shwetabh भाई 👌💯🔥❤️")</f>
        <v>Shwetabh भाई 👌💯🔥❤️</v>
      </c>
      <c r="C1557" s="1" t="s">
        <v>4</v>
      </c>
      <c r="D1557" s="1" t="s">
        <v>5</v>
      </c>
    </row>
    <row r="1558" spans="1:4" ht="13.2" x14ac:dyDescent="0.25">
      <c r="A1558" s="1" t="s">
        <v>1564</v>
      </c>
      <c r="B1558" t="str">
        <f ca="1">IFERROR(__xludf.DUMMYFUNCTION("GOOGLETRANSLATE(B1558,""en"",""hi"")"),"पीटीए nhi भारतीयों की सोच केबी bdlegi, या जेबी सेना ke garenal हाय AESA बोल RHA एच के
या लोगो से क्या ummid की ja skti ज")</f>
        <v>पीटीए nhi भारतीयों की सोच केबी bdlegi, या जेबी सेना ke garenal हाय AESA बोल RHA एच के
या लोगो से क्या ummid की ja skti ज</v>
      </c>
      <c r="C1558" s="1" t="s">
        <v>4</v>
      </c>
      <c r="D1558" s="1" t="s">
        <v>5</v>
      </c>
    </row>
    <row r="1559" spans="1:4" ht="13.2" x14ac:dyDescent="0.25">
      <c r="A1559" s="1" t="s">
        <v>1565</v>
      </c>
      <c r="B1559" t="str">
        <f ca="1">IFERROR(__xludf.DUMMYFUNCTION("GOOGLETRANSLATE(B1559,""en"",""hi"")"),"@Truthshallsetyoufree मुझ्े नौकरी Dila आईएएस कार्यालयों करना .. देवदार मुख्य ईसाई प्रतिबंध
जाऊँगा बोल 😎")</f>
        <v>@Truthshallsetyoufree मुझ्े नौकरी Dila आईएएस कार्यालयों करना .. देवदार मुख्य ईसाई प्रतिबंध
जाऊँगा बोल 😎</v>
      </c>
      <c r="C1559" s="1" t="s">
        <v>4</v>
      </c>
      <c r="D1559" s="1" t="s">
        <v>5</v>
      </c>
    </row>
    <row r="1560" spans="1:4" ht="13.2" x14ac:dyDescent="0.25">
      <c r="A1560" s="1" t="s">
        <v>1566</v>
      </c>
      <c r="B1560" t="str">
        <f ca="1">IFERROR(__xludf.DUMMYFUNCTION("GOOGLETRANSLATE(B1560,""en"",""hi"")"),"[17:25] (https://www.youtube.com/watch?v=N_ZMfQMZos0&amp;t=17m25s) tum BHOSDIKE
स्वयं harm.krr rhe thee😂😂")</f>
        <v>[17:25] (https://www.youtube.com/watch?v=N_ZMfQMZos0&amp;t=17m25s) tum BHOSDIKE
स्वयं harm.krr rhe thee😂😂</v>
      </c>
      <c r="C1560" s="1" t="s">
        <v>8</v>
      </c>
      <c r="D1560" s="1" t="s">
        <v>15</v>
      </c>
    </row>
    <row r="1561" spans="1:4" ht="13.2" x14ac:dyDescent="0.25">
      <c r="A1561" s="1" t="s">
        <v>1567</v>
      </c>
      <c r="B1561" t="str">
        <f ca="1">IFERROR(__xludf.DUMMYFUNCTION("GOOGLETRANSLATE(B1561,""en"",""hi"")"),"साल ज्ञान चटाई baato समीक्षा Kro हैं")</f>
        <v>साल ज्ञान चटाई baato समीक्षा Kro हैं</v>
      </c>
      <c r="C1561" s="1" t="s">
        <v>19</v>
      </c>
      <c r="D1561" s="1" t="s">
        <v>5</v>
      </c>
    </row>
    <row r="1562" spans="1:4" ht="13.2" x14ac:dyDescent="0.25">
      <c r="A1562" s="1" t="s">
        <v>1568</v>
      </c>
      <c r="B1562" t="str">
        <f ca="1">IFERROR(__xludf.DUMMYFUNCTION("GOOGLETRANSLATE(B1562,""en"",""hi"")"),"@max मोनिका प्राथमिकी से वाही Galti ... Aap भारतीय सनातन वैदिक संस्कृति की
tulna dusre deshon की इतिहास ke आधार पे कर राही hai ...
मैं और हा ... मैने जो तथ्यों bataye hai 100% सत्य hai ... Aap थोड़ा इतिहास VO
padhiye ...
अब्राहमिक धर्म, सनातन वैदिक संस्कृ"&amp;"ति inka Itihas aap khud padhiye ...")</f>
        <v>@max मोनिका प्राथमिकी से वाही Galti ... Aap भारतीय सनातन वैदिक संस्कृति की
tulna dusre deshon की इतिहास ke आधार पे कर राही hai ...
मैं और हा ... मैने जो तथ्यों bataye hai 100% सत्य hai ... Aap थोड़ा इतिहास VO
padhiye ...
अब्राहमिक धर्म, सनातन वैदिक संस्कृति inka Itihas aap khud padhiye ...</v>
      </c>
      <c r="C1562" s="1" t="s">
        <v>4</v>
      </c>
      <c r="D1562" s="1" t="s">
        <v>5</v>
      </c>
    </row>
    <row r="1563" spans="1:4" ht="13.2" x14ac:dyDescent="0.25">
      <c r="A1563" s="1" t="s">
        <v>1569</v>
      </c>
      <c r="B1563" t="str">
        <f ca="1">IFERROR(__xludf.DUMMYFUNCTION("GOOGLETRANSLATE(B1563,""en"",""hi"")"),"आनंद Aagya मौसम bangya")</f>
        <v>आनंद Aagya मौसम bangya</v>
      </c>
      <c r="C1563" s="1" t="s">
        <v>4</v>
      </c>
      <c r="D1563" s="1" t="s">
        <v>5</v>
      </c>
    </row>
    <row r="1564" spans="1:4" ht="13.2" x14ac:dyDescent="0.25">
      <c r="A1564" s="1" t="s">
        <v>1570</v>
      </c>
      <c r="B1564" t="str">
        <f ca="1">IFERROR(__xludf.DUMMYFUNCTION("GOOGLETRANSLATE(B1564,""en"",""hi"")"),"संदीप रेड्डी vanga Pakka shwetab ko गली deta hoga")</f>
        <v>संदीप रेड्डी vanga Pakka shwetab ko गली deta hoga</v>
      </c>
      <c r="C1564" s="1" t="s">
        <v>4</v>
      </c>
      <c r="D1564" s="1" t="s">
        <v>5</v>
      </c>
    </row>
    <row r="1565" spans="1:4" ht="13.2" x14ac:dyDescent="0.25">
      <c r="A1565" s="1" t="s">
        <v>1571</v>
      </c>
      <c r="B1565" t="str">
        <f ca="1">IFERROR(__xludf.DUMMYFUNCTION("GOOGLETRANSLATE(B1565,""en"",""hi"")"),"Bhut bdiya अभिनय चंदू भाई")</f>
        <v>Bhut bdiya अभिनय चंदू भाई</v>
      </c>
      <c r="C1565" s="1" t="s">
        <v>4</v>
      </c>
      <c r="D1565" s="1" t="s">
        <v>5</v>
      </c>
    </row>
    <row r="1566" spans="1:4" ht="13.2" x14ac:dyDescent="0.25">
      <c r="A1566" s="1" t="s">
        <v>1572</v>
      </c>
      <c r="B1566" t="str">
        <f ca="1">IFERROR(__xludf.DUMMYFUNCTION("GOOGLETRANSLATE(B1566,""en"",""hi"")"),"hai .. utna हाय kaafi hai sakta दाल हाय करने के लिए प्रति hahaha तु साही hai कोई खोज एवं बचाव।")</f>
        <v>hai .. utna हाय kaafi hai sakta दाल हाय करने के लिए प्रति hahaha तु साही hai कोई खोज एवं बचाव।</v>
      </c>
      <c r="C1566" s="1" t="s">
        <v>4</v>
      </c>
      <c r="D1566" s="1" t="s">
        <v>5</v>
      </c>
    </row>
    <row r="1567" spans="1:4" ht="13.2" x14ac:dyDescent="0.25">
      <c r="A1567" s="1" t="s">
        <v>1573</v>
      </c>
      <c r="B1567" t="str">
        <f ca="1">IFERROR(__xludf.DUMMYFUNCTION("GOOGLETRANSLATE(B1567,""en"",""hi"")"),"शि बोला भाई")</f>
        <v>शि बोला भाई</v>
      </c>
      <c r="C1567" s="1" t="s">
        <v>4</v>
      </c>
      <c r="D1567" s="1" t="s">
        <v>5</v>
      </c>
    </row>
    <row r="1568" spans="1:4" ht="13.2" x14ac:dyDescent="0.25">
      <c r="A1568" s="1" t="s">
        <v>1574</v>
      </c>
      <c r="B1568" t="str">
        <f ca="1">IFERROR(__xludf.DUMMYFUNCTION("GOOGLETRANSLATE(B1568,""en"",""hi"")"),"भाई ए जे अंकुर पाठक Jaisa अंतराल रा hai bilkul")</f>
        <v>भाई ए जे अंकुर पाठक Jaisa अंतराल रा hai bilkul</v>
      </c>
      <c r="C1568" s="1" t="s">
        <v>4</v>
      </c>
      <c r="D1568" s="1" t="s">
        <v>5</v>
      </c>
    </row>
    <row r="1569" spans="1:4" ht="13.2" x14ac:dyDescent="0.25">
      <c r="A1569" s="1" t="s">
        <v>1575</v>
      </c>
      <c r="B1569" t="str">
        <f ca="1">IFERROR(__xludf.DUMMYFUNCTION("GOOGLETRANSLATE(B1569,""en"",""hi"")"),"Chutiya फिल्म थी")</f>
        <v>Chutiya फिल्म थी</v>
      </c>
      <c r="C1569" s="1" t="s">
        <v>4</v>
      </c>
      <c r="D1569" s="1" t="s">
        <v>5</v>
      </c>
    </row>
    <row r="1570" spans="1:4" ht="13.2" x14ac:dyDescent="0.25">
      <c r="A1570" s="1" t="s">
        <v>1576</v>
      </c>
      <c r="B1570" t="str">
        <f ca="1">IFERROR(__xludf.DUMMYFUNCTION("GOOGLETRANSLATE(B1570,""en"",""hi"")"),"जली रे जली कइयो की गाँड़ जली रे
सुचित्रा (फिल्म companian) उसकी भी जली रे ओर भी कई लोग है उनकी भी जली रे (
प्रतीक भाई लगे रहो ग्रेट)")</f>
        <v>जली रे जली कइयो की गाँड़ जली रे
सुचित्रा (फिल्म companian) उसकी भी जली रे ओर भी कई लोग है उनकी भी जली रे (
प्रतीक भाई लगे रहो ग्रेट)</v>
      </c>
      <c r="C1570" s="1" t="s">
        <v>19</v>
      </c>
      <c r="D1570" s="1" t="s">
        <v>15</v>
      </c>
    </row>
    <row r="1571" spans="1:4" ht="13.2" x14ac:dyDescent="0.25">
      <c r="A1571" s="1" t="s">
        <v>1577</v>
      </c>
      <c r="B1571" t="str">
        <f ca="1">IFERROR(__xludf.DUMMYFUNCTION("GOOGLETRANSLATE(B1571,""en"",""hi"")"),"साही hai श्रीमान")</f>
        <v>साही hai श्रीमान</v>
      </c>
      <c r="C1571" s="1" t="s">
        <v>4</v>
      </c>
      <c r="D1571" s="1" t="s">
        <v>5</v>
      </c>
    </row>
    <row r="1572" spans="1:4" ht="13.2" x14ac:dyDescent="0.25">
      <c r="A1572" s="1" t="s">
        <v>1578</v>
      </c>
      <c r="B1572" t="str">
        <f ca="1">IFERROR(__xludf.DUMMYFUNCTION("GOOGLETRANSLATE(B1572,""en"",""hi"")"),"जी कोई विश्वास नही hai सरकार पे")</f>
        <v>जी कोई विश्वास नही hai सरकार पे</v>
      </c>
      <c r="C1572" s="1" t="s">
        <v>19</v>
      </c>
      <c r="D1572" s="1" t="s">
        <v>5</v>
      </c>
    </row>
    <row r="1573" spans="1:4" ht="13.2" x14ac:dyDescent="0.25">
      <c r="A1573" s="1" t="s">
        <v>1579</v>
      </c>
      <c r="B1573" t="str">
        <f ca="1">IFERROR(__xludf.DUMMYFUNCTION("GOOGLETRANSLATE(B1573,""en"",""hi"")"),"ऐसा एनए करो नागरिक था चली JAYENGI मोदी जी HAI यद्यपि Mumkin HAI Halke ME NA
एलओ 😂😂😂😂😂")</f>
        <v>ऐसा एनए करो नागरिक था चली JAYENGI मोदी जी HAI यद्यपि Mumkin HAI Halke ME NA
एलओ 😂😂😂😂😂</v>
      </c>
      <c r="C1573" s="1" t="s">
        <v>19</v>
      </c>
      <c r="D1573" s="1" t="s">
        <v>5</v>
      </c>
    </row>
    <row r="1574" spans="1:4" ht="13.2" x14ac:dyDescent="0.25">
      <c r="A1574" s="1" t="s">
        <v>1580</v>
      </c>
      <c r="B1574" t="str">
        <f ca="1">IFERROR(__xludf.DUMMYFUNCTION("GOOGLETRANSLATE(B1574,""en"",""hi"")"),"लव यू भाई ... Itni Achhi फिल्म को दिखाने के फ्लॉप कर दिया 😜😜
हाम लॉग पर देख rhy तेरा करने के लिए Bht Khush तेरा कश्मीर Itni अची फिल्म हा ... Lekin Yahan को
परिप्रेक्ष्य badl gya हा")</f>
        <v>लव यू भाई ... Itni Achhi फिल्म को दिखाने के फ्लॉप कर दिया 😜😜
हाम लॉग पर देख rhy तेरा करने के लिए Bht Khush तेरा कश्मीर Itni अची फिल्म हा ... Lekin Yahan को
परिप्रेक्ष्य badl gya हा</v>
      </c>
      <c r="C1574" s="1" t="s">
        <v>4</v>
      </c>
      <c r="D1574" s="1" t="s">
        <v>5</v>
      </c>
    </row>
    <row r="1575" spans="1:4" ht="13.2" x14ac:dyDescent="0.25">
      <c r="A1575" s="1" t="s">
        <v>1581</v>
      </c>
      <c r="B1575" t="str">
        <f ca="1">IFERROR(__xludf.DUMMYFUNCTION("GOOGLETRANSLATE(B1575,""en"",""hi"")"),"तुम कुछ zyada हाय हो sochte")</f>
        <v>तुम कुछ zyada हाय हो sochte</v>
      </c>
      <c r="C1575" s="1" t="s">
        <v>4</v>
      </c>
      <c r="D1575" s="1" t="s">
        <v>5</v>
      </c>
    </row>
    <row r="1576" spans="1:4" ht="13.2" x14ac:dyDescent="0.25">
      <c r="A1576" s="1" t="s">
        <v>1582</v>
      </c>
      <c r="B1576" t="str">
        <f ca="1">IFERROR(__xludf.DUMMYFUNCTION("GOOGLETRANSLATE(B1576,""en"",""hi"")"),"जब भाई ने बोला 'उदारवादियों को जलता पर देख दिल को Sukoon Mila' तभी कश्मीर तभी
कर व्यास की तरह वीडियो ko")</f>
        <v>जब भाई ने बोला 'उदारवादियों को जलता पर देख दिल को Sukoon Mila' तभी कश्मीर तभी
कर व्यास की तरह वीडियो ko</v>
      </c>
      <c r="C1576" s="1" t="s">
        <v>4</v>
      </c>
      <c r="D1576" s="1" t="s">
        <v>5</v>
      </c>
    </row>
    <row r="1577" spans="1:4" ht="13.2" x14ac:dyDescent="0.25">
      <c r="A1577" s="1" t="s">
        <v>1583</v>
      </c>
      <c r="B1577" t="str">
        <f ca="1">IFERROR(__xludf.DUMMYFUNCTION("GOOGLETRANSLATE(B1577,""en"",""hi"")"),"भाई कोई कुछ भी कहे बराबर कबीर सिंह ek कृति फिल्म हैं
कल हाय पूरा पैसा वसूल Dekhi ...")</f>
        <v>भाई कोई कुछ भी कहे बराबर कबीर सिंह ek कृति फिल्म हैं
कल हाय पूरा पैसा वसूल Dekhi ...</v>
      </c>
      <c r="C1577" s="1" t="s">
        <v>4</v>
      </c>
      <c r="D1577" s="1" t="s">
        <v>5</v>
      </c>
    </row>
    <row r="1578" spans="1:4" ht="13.2" x14ac:dyDescent="0.25">
      <c r="A1578" s="1" t="s">
        <v>1584</v>
      </c>
      <c r="B1578" t="str">
        <f ca="1">IFERROR(__xludf.DUMMYFUNCTION("GOOGLETRANSLATE(B1578,""en"",""hi"")"),"हाँ होता है असली समीक्षा ... भाई apki किताब कब आ RHI hai")</f>
        <v>हाँ होता है असली समीक्षा ... भाई apki किताब कब आ RHI hai</v>
      </c>
      <c r="C1578" s="1" t="s">
        <v>4</v>
      </c>
      <c r="D1578" s="1" t="s">
        <v>5</v>
      </c>
    </row>
    <row r="1579" spans="1:4" ht="13.2" x14ac:dyDescent="0.25">
      <c r="A1579" s="1" t="s">
        <v>1585</v>
      </c>
      <c r="B1579" t="str">
        <f ca="1">IFERROR(__xludf.DUMMYFUNCTION("GOOGLETRANSLATE(B1579,""en"",""hi"")"),"Itni jyada overacting aur logicless फिल्म थी की sirf आधी फिल्म हाय बर्दाश्त
कर paaya")</f>
        <v>Itni jyada overacting aur logicless फिल्म थी की sirf आधी फिल्म हाय बर्दाश्त
कर paaya</v>
      </c>
      <c r="C1579" s="1" t="s">
        <v>19</v>
      </c>
      <c r="D1579" s="1" t="s">
        <v>5</v>
      </c>
    </row>
    <row r="1580" spans="1:4" ht="13.2" x14ac:dyDescent="0.25">
      <c r="A1580" s="1" t="s">
        <v>1586</v>
      </c>
      <c r="B1580" t="str">
        <f ca="1">IFERROR(__xludf.DUMMYFUNCTION("GOOGLETRANSLATE(B1580,""en"",""hi"")"),"ये kutta na SAB ko अपना Jesa banayega ... चैनल को हड़ताल है Marna hoga!")</f>
        <v>ये kutta na SAB ko अपना Jesa banayega ... चैनल को हड़ताल है Marna hoga!</v>
      </c>
      <c r="C1580" s="1" t="s">
        <v>8</v>
      </c>
      <c r="D1580" s="1" t="s">
        <v>5</v>
      </c>
    </row>
    <row r="1581" spans="1:4" ht="13.2" x14ac:dyDescent="0.25">
      <c r="A1581" s="1" t="s">
        <v>1587</v>
      </c>
      <c r="B1581" t="str">
        <f ca="1">IFERROR(__xludf.DUMMYFUNCTION("GOOGLETRANSLATE(B1581,""en"",""hi"")"),"ghand कश्मीर पागल इंडियंस")</f>
        <v>ghand कश्मीर पागल इंडियंस</v>
      </c>
      <c r="C1581" s="1" t="s">
        <v>8</v>
      </c>
      <c r="D1581" s="1" t="s">
        <v>5</v>
      </c>
    </row>
    <row r="1582" spans="1:4" ht="13.2" x14ac:dyDescent="0.25">
      <c r="A1582" s="1" t="s">
        <v>1588</v>
      </c>
      <c r="B1582" t="str">
        <f ca="1">IFERROR(__xludf.DUMMYFUNCTION("GOOGLETRANSLATE(B1582,""en"",""hi"")"),"🤣😂🤣😂
isiliye कहते है बीना वीडियो देखे टिप्पणी नही करते है नही हो beijjati को
जाति hai!")</f>
        <v>🤣😂🤣😂
isiliye कहते है बीना वीडियो देखे टिप्पणी नही करते है नही हो beijjati को
जाति hai!</v>
      </c>
      <c r="C1582" s="1" t="s">
        <v>19</v>
      </c>
      <c r="D1582" s="1" t="s">
        <v>5</v>
      </c>
    </row>
    <row r="1583" spans="1:4" ht="13.2" x14ac:dyDescent="0.25">
      <c r="A1583" s="1" t="s">
        <v>1589</v>
      </c>
      <c r="B1583" t="str">
        <f ca="1">IFERROR(__xludf.DUMMYFUNCTION("GOOGLETRANSLATE(B1583,""en"",""hi"")"),"सब apni dukaan chalaa rhe hai bhai.lekin आपने le Daali unki")</f>
        <v>सब apni dukaan chalaa rhe hai bhai.lekin आपने le Daali unki</v>
      </c>
      <c r="C1583" s="1" t="s">
        <v>4</v>
      </c>
      <c r="D1583" s="1" t="s">
        <v>5</v>
      </c>
    </row>
    <row r="1584" spans="1:4" ht="13.2" x14ac:dyDescent="0.25">
      <c r="A1584" s="1" t="s">
        <v>1590</v>
      </c>
      <c r="B1584" t="str">
        <f ca="1">IFERROR(__xludf.DUMMYFUNCTION("GOOGLETRANSLATE(B1584,""en"",""hi"")"),"ये वही फेमिनिस्ट है जो सलमान एवम ओर भी खानों की घटिया फिल्मों को भी 200 करोड़
के पार पहुँचा देते है।")</f>
        <v>ये वही फेमिनिस्ट है जो सलमान एवम ओर भी खानों की घटिया फिल्मों को भी 200 करोड़
के पार पहुँचा देते है।</v>
      </c>
      <c r="C1584" s="1" t="s">
        <v>19</v>
      </c>
      <c r="D1584" s="1" t="s">
        <v>5</v>
      </c>
    </row>
    <row r="1585" spans="1:4" ht="13.2" x14ac:dyDescent="0.25">
      <c r="A1585" s="1" t="s">
        <v>1591</v>
      </c>
      <c r="B1585" t="str">
        <f ca="1">IFERROR(__xludf.DUMMYFUNCTION("GOOGLETRANSLATE(B1585,""en"",""hi"")"),"Acha साहब chakoo dikha कश्मीर Kapde utarta ज Thik अंतराल राहा ज या हमें wo aapko का उपयोग wo
लड़की को bich सड़क पे chata मार्ता ज मैं आपको साही लगा wo")</f>
        <v>Acha साहब chakoo dikha कश्मीर Kapde utarta ज Thik अंतराल राहा ज या हमें wo aapko का उपयोग wo
लड़की को bich सड़क पे chata मार्ता ज मैं आपको साही लगा wo</v>
      </c>
      <c r="C1585" s="1" t="s">
        <v>19</v>
      </c>
      <c r="D1585" s="1" t="s">
        <v>5</v>
      </c>
    </row>
    <row r="1586" spans="1:4" ht="13.2" x14ac:dyDescent="0.25">
      <c r="A1586" s="1" t="s">
        <v>1592</v>
      </c>
      <c r="B1586" t="str">
        <f ca="1">IFERROR(__xludf.DUMMYFUNCTION("GOOGLETRANSLATE(B1586,""en"",""hi"")"),"dur हाय rakhna chahiye सब cheejo कहते हैं में सेना को, क्योंकि तुम मानव अधिकार
वामपंथी, दक्षिणपंथी, समाजवादी सीमा या जंग कश्मीर मैदान मुख्य नही chalta")</f>
        <v>dur हाय rakhna chahiye सब cheejo कहते हैं में सेना को, क्योंकि तुम मानव अधिकार
वामपंथी, दक्षिणपंथी, समाजवादी सीमा या जंग कश्मीर मैदान मुख्य नही chalta</v>
      </c>
      <c r="C1586" s="1" t="s">
        <v>19</v>
      </c>
      <c r="D1586" s="1" t="s">
        <v>5</v>
      </c>
    </row>
    <row r="1587" spans="1:4" ht="13.2" x14ac:dyDescent="0.25">
      <c r="A1587" s="1" t="s">
        <v>1593</v>
      </c>
      <c r="B1587" t="str">
        <f ca="1">IFERROR(__xludf.DUMMYFUNCTION("GOOGLETRANSLATE(B1587,""en"",""hi"")"),"टिप्पणियाँ पर देख ke lagta hai भारत मुझे समलैंगिकों की कोई कामी नही hai")</f>
        <v>टिप्पणियाँ पर देख ke lagta hai भारत मुझे समलैंगिकों की कोई कामी नही hai</v>
      </c>
      <c r="C1587" s="1" t="s">
        <v>19</v>
      </c>
      <c r="D1587" s="1" t="s">
        <v>5</v>
      </c>
    </row>
    <row r="1588" spans="1:4" ht="13.2" x14ac:dyDescent="0.25">
      <c r="A1588" s="1" t="s">
        <v>1594</v>
      </c>
      <c r="B1588" t="str">
        <f ca="1">IFERROR(__xludf.DUMMYFUNCTION("GOOGLETRANSLATE(B1588,""en"",""hi"")"),"हमें तो Pehale पाइल Gende ko maro🖕")</f>
        <v>हमें तो Pehale पाइल Gende ko maro🖕</v>
      </c>
      <c r="C1588" s="1" t="s">
        <v>4</v>
      </c>
      <c r="D1588" s="1" t="s">
        <v>5</v>
      </c>
    </row>
    <row r="1589" spans="1:4" ht="13.2" x14ac:dyDescent="0.25">
      <c r="A1589" s="1" t="s">
        <v>1595</v>
      </c>
      <c r="B1589" t="str">
        <f ca="1">IFERROR(__xludf.DUMMYFUNCTION("GOOGLETRANSLATE(B1589,""en"",""hi"")"),"हाँ भाई apne bilkul साही बोला मुझे khud dekhna हुन कैसे अपने दोस्तों निम्न हैं
आंखों पर पट्टी से")</f>
        <v>हाँ भाई apne bilkul साही बोला मुझे khud dekhna हुन कैसे अपने दोस्तों निम्न हैं
आंखों पर पट्टी से</v>
      </c>
      <c r="C1589" s="1" t="s">
        <v>4</v>
      </c>
      <c r="D1589" s="1" t="s">
        <v>5</v>
      </c>
    </row>
    <row r="1590" spans="1:4" ht="13.2" x14ac:dyDescent="0.25">
      <c r="A1590" s="1" t="s">
        <v>1596</v>
      </c>
      <c r="B1590" t="str">
        <f ca="1">IFERROR(__xludf.DUMMYFUNCTION("GOOGLETRANSLATE(B1590,""en"",""hi"")"),"साही किया प्रहार भारतीय न्यायपालिका प्रणाली हाय मदद नही karta पुरुषों की क्या sirf को
बदला लेने के लिए करे समय पीड़ित")</f>
        <v>साही किया प्रहार भारतीय न्यायपालिका प्रणाली हाय मदद नही karta पुरुषों की क्या sirf को
बदला लेने के लिए करे समय पीड़ित</v>
      </c>
      <c r="C1590" s="1" t="s">
        <v>19</v>
      </c>
      <c r="D1590" s="1" t="s">
        <v>5</v>
      </c>
    </row>
    <row r="1591" spans="1:4" ht="13.2" x14ac:dyDescent="0.25">
      <c r="A1591" s="1" t="s">
        <v>1597</v>
      </c>
      <c r="B1591" t="str">
        <f ca="1">IFERROR(__xludf.DUMMYFUNCTION("GOOGLETRANSLATE(B1591,""en"",""hi"")"),"Humey फौज mein उई मां उई मां karney waaley नही chaahiye 😂🤣😂🤣😂😂")</f>
        <v>Humey फौज mein उई मां उई मां karney waaley नही chaahiye 😂🤣😂🤣😂😂</v>
      </c>
      <c r="C1591" s="1" t="s">
        <v>19</v>
      </c>
      <c r="D1591" s="1" t="s">
        <v>5</v>
      </c>
    </row>
    <row r="1592" spans="1:4" ht="13.2" x14ac:dyDescent="0.25">
      <c r="A1592" s="1" t="s">
        <v>1598</v>
      </c>
      <c r="B1592" t="str">
        <f ca="1">IFERROR(__xludf.DUMMYFUNCTION("GOOGLETRANSLATE(B1592,""en"",""hi"")"),"कोई युद्ध के समय गआंड मरवाने चला गया तो पता चला कि दुश्मन सिविलियन की गांड़
फाड़ रहे हैं। आर्मी में गांडू का कोई मतलब नहीं है। आर्मी चीफ जनरल सही कह रहे
हैं।")</f>
        <v>कोई युद्ध के समय गआंड मरवाने चला गया तो पता चला कि दुश्मन सिविलियन की गांड़
फाड़ रहे हैं। आर्मी में गांडू का कोई मतलब नहीं है। आर्मी चीफ जनरल सही कह रहे
हैं।</v>
      </c>
      <c r="C1592" s="1" t="s">
        <v>8</v>
      </c>
      <c r="D1592" s="1" t="s">
        <v>15</v>
      </c>
    </row>
    <row r="1593" spans="1:4" ht="13.2" x14ac:dyDescent="0.25">
      <c r="A1593" s="1" t="s">
        <v>1599</v>
      </c>
      <c r="B1593" t="str">
        <f ca="1">IFERROR(__xludf.DUMMYFUNCTION("GOOGLETRANSLATE(B1593,""en"",""hi"")"),"बकवास फ़िल्म कबीर सिंह")</f>
        <v>बकवास फ़िल्म कबीर सिंह</v>
      </c>
      <c r="C1593" s="1" t="s">
        <v>4</v>
      </c>
      <c r="D1593" s="1" t="s">
        <v>5</v>
      </c>
    </row>
    <row r="1594" spans="1:4" ht="13.2" x14ac:dyDescent="0.25">
      <c r="A1594" s="1" t="s">
        <v>1600</v>
      </c>
      <c r="B1594" t="str">
        <f ca="1">IFERROR(__xludf.DUMMYFUNCTION("GOOGLETRANSLATE(B1594,""en"",""hi"")"),"समाप्त mein लड़की nhi यथार्थवादी होता करने के लिए milti")</f>
        <v>समाप्त mein लड़की nhi यथार्थवादी होता करने के लिए milti</v>
      </c>
      <c r="C1594" s="1" t="s">
        <v>4</v>
      </c>
      <c r="D1594" s="1" t="s">
        <v>5</v>
      </c>
    </row>
    <row r="1595" spans="1:4" ht="13.2" x14ac:dyDescent="0.25">
      <c r="A1595" s="1" t="s">
        <v>1601</v>
      </c>
      <c r="B1595" t="str">
        <f ca="1">IFERROR(__xludf.DUMMYFUNCTION("GOOGLETRANSLATE(B1595,""en"",""hi"")"),"पवन शिंदे चल लव डे nikal pehli Fursat मीटर nikal")</f>
        <v>पवन शिंदे चल लव डे nikal pehli Fursat मीटर nikal</v>
      </c>
      <c r="C1595" s="1" t="s">
        <v>8</v>
      </c>
      <c r="D1595" s="1" t="s">
        <v>15</v>
      </c>
    </row>
    <row r="1596" spans="1:4" ht="13.2" x14ac:dyDescent="0.25">
      <c r="A1596" s="1" t="s">
        <v>1602</v>
      </c>
      <c r="B1596" t="str">
        <f ca="1">IFERROR(__xludf.DUMMYFUNCTION("GOOGLETRANSLATE(B1596,""en"",""hi"")"),"अभि समीक्षा kr राहा 😂😂")</f>
        <v>अभि समीक्षा kr राहा 😂😂</v>
      </c>
      <c r="C1596" s="1" t="s">
        <v>4</v>
      </c>
      <c r="D1596" s="1" t="s">
        <v>5</v>
      </c>
    </row>
    <row r="1597" spans="1:4" ht="13.2" x14ac:dyDescent="0.25">
      <c r="A1597" s="1" t="s">
        <v>1603</v>
      </c>
      <c r="B1597" t="str">
        <f ca="1">IFERROR(__xludf.DUMMYFUNCTION("GOOGLETRANSLATE(B1597,""en"",""hi"")"),"मुझे भी sbse ghatiya लगी hai")</f>
        <v>मुझे भी sbse ghatiya लगी hai</v>
      </c>
      <c r="C1597" s="1" t="s">
        <v>4</v>
      </c>
      <c r="D1597" s="1" t="s">
        <v>5</v>
      </c>
    </row>
    <row r="1598" spans="1:4" ht="13.2" x14ac:dyDescent="0.25">
      <c r="A1598" s="1" t="s">
        <v>1604</v>
      </c>
      <c r="B1598" t="str">
        <f ca="1">IFERROR(__xludf.DUMMYFUNCTION("GOOGLETRANSLATE(B1598,""en"",""hi"")"),"@The एके बही आयुष्मान खुराना की सारी फिल्में माई रोमांस ज bsssss bc")</f>
        <v>@The एके बही आयुष्मान खुराना की सारी फिल्में माई रोमांस ज bsssss bc</v>
      </c>
      <c r="C1598" s="1" t="s">
        <v>4</v>
      </c>
      <c r="D1598" s="1" t="s">
        <v>15</v>
      </c>
    </row>
    <row r="1599" spans="1:4" ht="13.2" x14ac:dyDescent="0.25">
      <c r="A1599" s="1" t="s">
        <v>1605</v>
      </c>
      <c r="B1599" t="str">
        <f ca="1">IFERROR(__xludf.DUMMYFUNCTION("GOOGLETRANSLATE(B1599,""en"",""hi"")"),"तुम जैस Dalalo ko ज्ञान नही पत्र होते hai jo तुम्हारे बाप ke jariye
तुम्हे मिलता hain वाही Bolte हाई, राजदीप जी Jasa imandar कासे Betha नही पाटा।")</f>
        <v>तुम जैस Dalalo ko ज्ञान नही पत्र होते hai jo तुम्हारे बाप ke jariye
तुम्हे मिलता hain वाही Bolte हाई, राजदीप जी Jasa imandar कासे Betha नही पाटा।</v>
      </c>
      <c r="C1599" s="1" t="s">
        <v>19</v>
      </c>
      <c r="D1599" s="1" t="s">
        <v>15</v>
      </c>
    </row>
    <row r="1600" spans="1:4" ht="13.2" x14ac:dyDescent="0.25">
      <c r="A1600" s="1" t="s">
        <v>1606</v>
      </c>
      <c r="B1600" t="str">
        <f ca="1">IFERROR(__xludf.DUMMYFUNCTION("GOOGLETRANSLATE(B1600,""en"",""hi"")"),"वह हम सब यूट्यूब ke फिल्म सहयोग चैनल पे bhete hai शिकारी कुत्तों की जानता है
tarah sirf ड्रीम गर्ल के liye ... isilye humare भूलभुलैया le राही hai ... 😂🤣")</f>
        <v>वह हम सब यूट्यूब ke फिल्म सहयोग चैनल पे bhete hai शिकारी कुत्तों की जानता है
tarah sirf ड्रीम गर्ल के liye ... isilye humare भूलभुलैया le राही hai ... 😂🤣</v>
      </c>
      <c r="C1600" s="1" t="s">
        <v>19</v>
      </c>
      <c r="D1600" s="1" t="s">
        <v>5</v>
      </c>
    </row>
    <row r="1601" spans="1:4" ht="13.2" x14ac:dyDescent="0.25">
      <c r="A1601" s="1" t="s">
        <v>1607</v>
      </c>
      <c r="B1601" t="str">
        <f ca="1">IFERROR(__xludf.DUMMYFUNCTION("GOOGLETRANSLATE(B1601,""en"",""hi"")"),"भाई तु फिल्म दक्षिण मुझे सुपर duper मारा hai aur बॉलीवुड मुझे भी
हुई ........ इस शो की भारत मुझे कितने% लोगो को aapki jaroorat hai😂")</f>
        <v>भाई तु फिल्म दक्षिण मुझे सुपर duper मारा hai aur बॉलीवुड मुझे भी
हुई ........ इस शो की भारत मुझे कितने% लोगो को aapki jaroorat hai😂</v>
      </c>
      <c r="C1601" s="1" t="s">
        <v>4</v>
      </c>
      <c r="D1601" s="1" t="s">
        <v>5</v>
      </c>
    </row>
    <row r="1602" spans="1:4" ht="13.2" x14ac:dyDescent="0.25">
      <c r="A1602" s="1" t="s">
        <v>1608</v>
      </c>
      <c r="B1602" t="str">
        <f ca="1">IFERROR(__xludf.DUMMYFUNCTION("GOOGLETRANSLATE(B1602,""en"",""hi"")"),"भारतीय सेना mardo की fouj ज na ki gandvo की ,, smje या homosexually अंग्रेजी का
वार्ड ज ,, या देशी भाषा मुझे ,, gandve khte ज का उपयोग करें या क्या देश की श्रुक्षा मुझे
gandvo ko tenaat किया जाए ,, aap हाय btao dosto ,, देश की rkshya का svaal ज
की gandvo "&amp;"की ,,, भरने का")</f>
        <v>भारतीय सेना mardo की fouj ज na ki gandvo की ,, smje या homosexually अंग्रेजी का
वार्ड ज ,, या देशी भाषा मुझे ,, gandve khte ज का उपयोग करें या क्या देश की श्रुक्षा मुझे
gandvo ko tenaat किया जाए ,, aap हाय btao dosto ,, देश की rkshya का svaal ज
की gandvo की ,,, भरने का</v>
      </c>
      <c r="C1602" s="1" t="s">
        <v>8</v>
      </c>
      <c r="D1602" s="1" t="s">
        <v>15</v>
      </c>
    </row>
    <row r="1603" spans="1:4" ht="13.2" x14ac:dyDescent="0.25">
      <c r="A1603" s="1" t="s">
        <v>1609</v>
      </c>
      <c r="B1603" t="str">
        <f ca="1">IFERROR(__xludf.DUMMYFUNCTION("GOOGLETRANSLATE(B1603,""en"",""hi"")"),"बॉलीवुड यू हमेशा से chutiya था 😂👌")</f>
        <v>बॉलीवुड यू हमेशा से chutiya था 😂👌</v>
      </c>
      <c r="C1603" s="1" t="s">
        <v>4</v>
      </c>
      <c r="D1603" s="1" t="s">
        <v>5</v>
      </c>
    </row>
    <row r="1604" spans="1:4" ht="13.2" x14ac:dyDescent="0.25">
      <c r="A1604" s="1" t="s">
        <v>1610</v>
      </c>
      <c r="B1604" t="str">
        <f ca="1">IFERROR(__xludf.DUMMYFUNCTION("GOOGLETRANSLATE(B1604,""en"",""hi"")"),"Pubg walo ko राख ke भी कुछ fayda नही वह Vese")</f>
        <v>Pubg walo ko राख ke भी कुछ fayda नही वह Vese</v>
      </c>
      <c r="C1604" s="1" t="s">
        <v>4</v>
      </c>
      <c r="D1604" s="1" t="s">
        <v>5</v>
      </c>
    </row>
    <row r="1605" spans="1:4" ht="13.2" x14ac:dyDescent="0.25">
      <c r="A1605" s="1" t="s">
        <v>1611</v>
      </c>
      <c r="B1605" t="str">
        <f ca="1">IFERROR(__xludf.DUMMYFUNCTION("GOOGLETRANSLATE(B1605,""en"",""hi"")"),"मूवी मीटर 375 का galat उपयोग से zyada फोकस समाज ke दबाव बराबर ज .. है जो
सच नहीं .. पिछले साल कितने हाय मामलों के तहत बॉलीवुड ke आये
[#Metoo] (http://www.youtube.com/results?search_query=%23metoo), लेकिन ना कोई
आंदोलन हुई na kisiko किया gya na हाय सार्वजन"&amp;"िक ko आज याद आरोपी logg गिरफ्तार
याद भी ज .. वास्तव में निर्भय और आसिफा की आंदोलन ke Alava कभी कोई सार्वजनिक
आंदोलन हुई हाय nhi भारत मीटर महिलाओं की सुरक्षा के लिए पूछ .. na ly लोगो ke VO
महत्वपूर्ण ज na सरकार ke ly .. भारत मीटर आज भी वैवाहिक बलात्कार ke "&amp;"ly कोई
सजा nhi h..90% बलात्कार ke मामले की रिपोर्ट हाय nhi होते ज्यादातर कोई coz
rishtedaar होता h..plus अब मौत की सजा भी ज तो सब लड़की को हाय smjha देते
ज और रिपोर्ट हाय nhi krte .. जो logg रिपोर्ट krte h usme भी बीएसएस 1-2% लोगो को
सजा milti ज .. बलात्क"&amp;"ार चाहे महिलाओं ka ho पुरुषों ka ho ya kisi ट्रांसजेंडर
ka..usko संवेदनशीलता से संभाल कर्ण chaheye .. galat मामले क्रने valo के खिलाफ ke
सजा होनी chaheye और होती भी h..kabhi न्यायपालिका ne लोगो ke दबाव मीटर
आ कर galat निर्णय nhi di .. भारत JSI देश मीटर ह्"&amp;"यूम ऑर जन आंदोलन की
zarurat ज .. na SiRF बलात्कार मामलों हूँ .. उनको khrab के खिलाफ बाल्की Harr अन्याय ke
प्रकाश मीटर dikhane वली तु फिल्म समाज की सोच ke ly bhot खतरनाक ज")</f>
        <v>मूवी मीटर 375 का galat उपयोग से zyada फोकस समाज ke दबाव बराबर ज .. है जो
सच नहीं .. पिछले साल कितने हाय मामलों के तहत बॉलीवुड ke आये
[#Metoo] (http://www.youtube.com/results?search_query=%23metoo), लेकिन ना कोई
आंदोलन हुई na kisiko किया gya na हाय सार्वजनिक ko आज याद आरोपी logg गिरफ्तार
याद भी ज .. वास्तव में निर्भय और आसिफा की आंदोलन ke Alava कभी कोई सार्वजनिक
आंदोलन हुई हाय nhi भारत मीटर महिलाओं की सुरक्षा के लिए पूछ .. na ly लोगो ke VO
महत्वपूर्ण ज na सरकार ke ly .. भारत मीटर आज भी वैवाहिक बलात्कार ke ly कोई
सजा nhi h..90% बलात्कार ke मामले की रिपोर्ट हाय nhi होते ज्यादातर कोई coz
rishtedaar होता h..plus अब मौत की सजा भी ज तो सब लड़की को हाय smjha देते
ज और रिपोर्ट हाय nhi krte .. जो logg रिपोर्ट krte h usme भी बीएसएस 1-2% लोगो को
सजा milti ज .. बलात्कार चाहे महिलाओं ka ho पुरुषों ka ho ya kisi ट्रांसजेंडर
ka..usko संवेदनशीलता से संभाल कर्ण chaheye .. galat मामले क्रने valo के खिलाफ ke
सजा होनी chaheye और होती भी h..kabhi न्यायपालिका ne लोगो ke दबाव मीटर
आ कर galat निर्णय nhi di .. भारत JSI देश मीटर ह्यूम ऑर जन आंदोलन की
zarurat ज .. na SiRF बलात्कार मामलों हूँ .. उनको khrab के खिलाफ बाल्की Harr अन्याय ke
प्रकाश मीटर dikhane वली तु फिल्म समाज की सोच ke ly bhot खतरनाक ज</v>
      </c>
      <c r="C1605" s="1" t="s">
        <v>19</v>
      </c>
      <c r="D1605" s="1" t="s">
        <v>5</v>
      </c>
    </row>
    <row r="1606" spans="1:4" ht="13.2" x14ac:dyDescent="0.25">
      <c r="A1606" s="1" t="s">
        <v>1612</v>
      </c>
      <c r="B1606" t="str">
        <f ca="1">IFERROR(__xludf.DUMMYFUNCTION("GOOGLETRANSLATE(B1606,""en"",""hi"")"),"अरुंधति रॉय रैंडी है ......")</f>
        <v>अरुंधति रॉय रैंडी है ......</v>
      </c>
      <c r="C1606" s="1" t="s">
        <v>8</v>
      </c>
      <c r="D1606" s="1" t="s">
        <v>15</v>
      </c>
    </row>
    <row r="1607" spans="1:4" ht="13.2" x14ac:dyDescent="0.25">
      <c r="A1607" s="1" t="s">
        <v>1613</v>
      </c>
      <c r="B1607" t="str">
        <f ca="1">IFERROR(__xludf.DUMMYFUNCTION("GOOGLETRANSLATE(B1607,""en"",""hi"")"),"भाई भाई भाई भाई")</f>
        <v>भाई भाई भाई भाई</v>
      </c>
      <c r="C1607" s="1" t="s">
        <v>4</v>
      </c>
      <c r="D1607" s="1" t="s">
        <v>5</v>
      </c>
    </row>
    <row r="1608" spans="1:4" ht="13.2" x14ac:dyDescent="0.25">
      <c r="A1608" s="1" t="s">
        <v>1614</v>
      </c>
      <c r="B1608" t="str">
        <f ca="1">IFERROR(__xludf.DUMMYFUNCTION("GOOGLETRANSLATE(B1608,""en"",""hi"")"),"अरुंधति एक समलैंगिक Saali विरोधी राष्ट्रीय है।")</f>
        <v>अरुंधति एक समलैंगिक Saali विरोधी राष्ट्रीय है।</v>
      </c>
      <c r="C1608" s="1" t="s">
        <v>8</v>
      </c>
      <c r="D1608" s="1" t="s">
        <v>15</v>
      </c>
    </row>
    <row r="1609" spans="1:4" ht="13.2" x14ac:dyDescent="0.25">
      <c r="A1609" s="1" t="s">
        <v>1615</v>
      </c>
      <c r="B1609" t="str">
        <f ca="1">IFERROR(__xludf.DUMMYFUNCTION("GOOGLETRANSLATE(B1609,""en"",""hi"")"),"""साला हिंदुस्तान mein प्रहार तक saneema hai, लॉग chutiya Bante rahenge""")</f>
        <v>"साला हिंदुस्तान mein प्रहार तक saneema hai, लॉग chutiya Bante rahenge"</v>
      </c>
      <c r="C1609" s="1" t="s">
        <v>19</v>
      </c>
      <c r="D1609" s="1" t="s">
        <v>5</v>
      </c>
    </row>
    <row r="1610" spans="1:4" ht="13.2" x14ac:dyDescent="0.25">
      <c r="A1610" s="1" t="s">
        <v>1616</v>
      </c>
      <c r="B1610" t="str">
        <f ca="1">IFERROR(__xludf.DUMMYFUNCTION("GOOGLETRANSLATE(B1610,""en"",""hi"")"),"मुख्य jhand फिल्म hai sach 😅")</f>
        <v>मुख्य jhand फिल्म hai sach 😅</v>
      </c>
      <c r="C1610" s="1" t="s">
        <v>4</v>
      </c>
      <c r="D1610" s="1" t="s">
        <v>5</v>
      </c>
    </row>
    <row r="1611" spans="1:4" ht="13.2" x14ac:dyDescent="0.25">
      <c r="A1611" s="1" t="s">
        <v>1617</v>
      </c>
      <c r="B1611" t="str">
        <f ca="1">IFERROR(__xludf.DUMMYFUNCTION("GOOGLETRANSLATE(B1611,""en"",""hi"")"),"कबीर प्रीति को कुछ तो या karne हाय नी deta lol या iski को कोई बात हाय नी कर
rhaor अब भाई ne वही बोला जो मुझे सोच RHA था अच्छी समीक्षा")</f>
        <v>कबीर प्रीति को कुछ तो या karne हाय नी deta lol या iski को कोई बात हाय नी कर
rhaor अब भाई ne वही बोला जो मुझे सोच RHA था अच्छी समीक्षा</v>
      </c>
      <c r="C1611" s="1" t="s">
        <v>4</v>
      </c>
      <c r="D1611" s="1" t="s">
        <v>5</v>
      </c>
    </row>
    <row r="1612" spans="1:4" ht="13.2" x14ac:dyDescent="0.25">
      <c r="A1612" s="1" t="s">
        <v>1618</v>
      </c>
      <c r="B1612" t="str">
        <f ca="1">IFERROR(__xludf.DUMMYFUNCTION("GOOGLETRANSLATE(B1612,""en"",""hi"")"),"भाई बॉलीवुड मेई लोग इन उसी फिल्म को हिट krdete jisme aap भावनाओं मारा krdo aur
tbhi अभिनेताओं Ko overacting krni pdti hai")</f>
        <v>भाई बॉलीवुड मेई लोग इन उसी फिल्म को हिट krdete jisme aap भावनाओं मारा krdo aur
tbhi अभिनेताओं Ko overacting krni pdti hai</v>
      </c>
      <c r="C1612" s="1" t="s">
        <v>4</v>
      </c>
      <c r="D1612" s="1" t="s">
        <v>5</v>
      </c>
    </row>
    <row r="1613" spans="1:4" ht="13.2" x14ac:dyDescent="0.25">
      <c r="A1613" s="1" t="s">
        <v>1619</v>
      </c>
      <c r="B1613" t="str">
        <f ca="1">IFERROR(__xludf.DUMMYFUNCTION("GOOGLETRANSLATE(B1613,""en"",""hi"")"),"ऐ ..... Kisne galat बोला फिर कबीर सिंह ko madarchod")</f>
        <v>ऐ ..... Kisne galat बोला फिर कबीर सिंह ko madarchod</v>
      </c>
      <c r="C1613" s="1" t="s">
        <v>8</v>
      </c>
      <c r="D1613" s="1" t="s">
        <v>15</v>
      </c>
    </row>
    <row r="1614" spans="1:4" ht="13.2" x14ac:dyDescent="0.25">
      <c r="A1614" s="1" t="s">
        <v>1620</v>
      </c>
      <c r="B1614" t="str">
        <f ca="1">IFERROR(__xludf.DUMMYFUNCTION("GOOGLETRANSLATE(B1614,""en"",""hi"")"),"भाई आप तो अकेले हो जो सच bolne का दम हो rkhte")</f>
        <v>भाई आप तो अकेले हो जो सच bolne का दम हो rkhte</v>
      </c>
      <c r="C1614" s="1" t="s">
        <v>4</v>
      </c>
      <c r="D1614" s="1" t="s">
        <v>5</v>
      </c>
    </row>
    <row r="1615" spans="1:4" ht="13.2" x14ac:dyDescent="0.25">
      <c r="A1615" s="1" t="s">
        <v>1621</v>
      </c>
      <c r="B1615" t="str">
        <f ca="1">IFERROR(__xludf.DUMMYFUNCTION("GOOGLETRANSLATE(B1615,""en"",""hi"")"),"ओ स्त्री freindship करोगी ???? भाई तेरे टी शर्ट pe😂😂😂😂")</f>
        <v>ओ स्त्री freindship करोगी ???? भाई तेरे टी शर्ट pe😂😂😂😂</v>
      </c>
      <c r="C1615" s="1" t="s">
        <v>4</v>
      </c>
      <c r="D1615" s="1" t="s">
        <v>5</v>
      </c>
    </row>
    <row r="1616" spans="1:4" ht="13.2" x14ac:dyDescent="0.25">
      <c r="A1616" s="1" t="s">
        <v>1622</v>
      </c>
      <c r="B1616" t="str">
        <f ca="1">IFERROR(__xludf.DUMMYFUNCTION("GOOGLETRANSLATE(B1616,""en"",""hi"")"),"प्रतीक महोदय पैसे hiest श्रृंखला की समीक्षा Ka Kro ना")</f>
        <v>प्रतीक महोदय पैसे hiest श्रृंखला की समीक्षा Ka Kro ना</v>
      </c>
      <c r="C1616" s="1" t="s">
        <v>4</v>
      </c>
      <c r="D1616" s="1" t="s">
        <v>5</v>
      </c>
    </row>
    <row r="1617" spans="1:4" ht="13.2" x14ac:dyDescent="0.25">
      <c r="A1617" s="1" t="s">
        <v>1623</v>
      </c>
      <c r="B1617" t="str">
        <f ca="1">IFERROR(__xludf.DUMMYFUNCTION("GOOGLETRANSLATE(B1617,""en"",""hi"")"),"अरुंधति रॉय बड़ी lekhak नही बड़ी Deshdrohi hai तु अपना पता apne Kothe
का ऐड। Lekhaye")</f>
        <v>अरुंधति रॉय बड़ी lekhak नही बड़ी Deshdrohi hai तु अपना पता apne Kothe
का ऐड। Lekhaye</v>
      </c>
      <c r="C1617" s="1" t="s">
        <v>19</v>
      </c>
      <c r="D1617" s="1" t="s">
        <v>15</v>
      </c>
    </row>
    <row r="1618" spans="1:4" ht="13.2" x14ac:dyDescent="0.25">
      <c r="A1618" s="1" t="s">
        <v>1624</v>
      </c>
      <c r="B1618" t="str">
        <f ca="1">IFERROR(__xludf.DUMMYFUNCTION("GOOGLETRANSLATE(B1618,""en"",""hi"")"),"पूरी तरह से agreed.Jai श्री Ram.Jai महाराष्ट्र")</f>
        <v>पूरी तरह से agreed.Jai श्री Ram.Jai महाराष्ट्र</v>
      </c>
      <c r="C1618" s="1" t="s">
        <v>4</v>
      </c>
      <c r="D1618" s="1" t="s">
        <v>5</v>
      </c>
    </row>
    <row r="1619" spans="1:4" ht="13.2" x14ac:dyDescent="0.25">
      <c r="A1619" s="1" t="s">
        <v>1625</v>
      </c>
      <c r="B1619" t="str">
        <f ca="1">IFERROR(__xludf.DUMMYFUNCTION("GOOGLETRANSLATE(B1619,""en"",""hi"")"),"जो लॉग टिप्पणियां मुझे समलैंगिकों को बुरा भाला keh rhe हाय unhe तु bilkul nhi
Krna chahiye Kunki तु कोई भी हो शाक्त हाय जो अभि उनको बुरा भला keh Rehe हाय
हो शाक्त हाय unke भी संतान समलैंगिकों Paida हो। apko लगा बुरा। सममूल्य शायद
ऐसा हो शाक्त हाय Kunki तु"&amp;" निर्माण एचएम nhi krte krte भगवान तु हाय टीबी aap क्या
कहेंगे। कोई विकलांग Paida हो फिर साही फिर तु समलैंगिक unki Galti nhi होती।
पीआर Unse nich। Bartaw Krna aapki Galti jroor होती हाय bjaye उनको taqleef बालू के टीले कश्मीर
HME उनको sahanabhooti Deni chah"&amp;"iye। मुझ्े Maloom हाय अभि भी aap galio से हाय
उत्तर krenge जनसंपर्क PHR भी सोच badlo aaplog")</f>
        <v>जो लॉग टिप्पणियां मुझे समलैंगिकों को बुरा भाला keh rhe हाय unhe तु bilkul nhi
Krna chahiye Kunki तु कोई भी हो शाक्त हाय जो अभि उनको बुरा भला keh Rehe हाय
हो शाक्त हाय unke भी संतान समलैंगिकों Paida हो। apko लगा बुरा। सममूल्य शायद
ऐसा हो शाक्त हाय Kunki तु निर्माण एचएम nhi krte krte भगवान तु हाय टीबी aap क्या
कहेंगे। कोई विकलांग Paida हो फिर साही फिर तु समलैंगिक unki Galti nhi होती।
पीआर Unse nich। Bartaw Krna aapki Galti jroor होती हाय bjaye उनको taqleef बालू के टीले कश्मीर
HME उनको sahanabhooti Deni chahiye। मुझ्े Maloom हाय अभि भी aap galio से हाय
उत्तर krenge जनसंपर्क PHR भी सोच badlo aaplog</v>
      </c>
      <c r="C1619" s="1" t="s">
        <v>4</v>
      </c>
      <c r="D1619" s="1" t="s">
        <v>5</v>
      </c>
    </row>
    <row r="1620" spans="1:4" ht="13.2" x14ac:dyDescent="0.25">
      <c r="A1620" s="1" t="s">
        <v>1626</v>
      </c>
      <c r="B1620" t="str">
        <f ca="1">IFERROR(__xludf.DUMMYFUNCTION("GOOGLETRANSLATE(B1620,""en"",""hi"")"),"Jazib अली 👍👍👍👍")</f>
        <v>Jazib अली 👍👍👍👍</v>
      </c>
      <c r="C1620" s="1" t="s">
        <v>4</v>
      </c>
      <c r="D1620" s="1" t="s">
        <v>5</v>
      </c>
    </row>
    <row r="1621" spans="1:4" ht="13.2" x14ac:dyDescent="0.25">
      <c r="A1621" s="1" t="s">
        <v>1627</v>
      </c>
      <c r="B1621" t="str">
        <f ca="1">IFERROR(__xludf.DUMMYFUNCTION("GOOGLETRANSLATE(B1621,""en"",""hi"")"),"इक ek बात सच भाई 👏👏👏")</f>
        <v>इक ek बात सच भाई 👏👏👏</v>
      </c>
      <c r="C1621" s="1" t="s">
        <v>4</v>
      </c>
      <c r="D1621" s="1" t="s">
        <v>5</v>
      </c>
    </row>
    <row r="1622" spans="1:4" ht="13.2" x14ac:dyDescent="0.25">
      <c r="A1622" s="1" t="s">
        <v>1628</v>
      </c>
      <c r="B1622" t="str">
        <f ca="1">IFERROR(__xludf.DUMMYFUNCTION("GOOGLETRANSLATE(B1622,""en"",""hi"")"),"कोई फिल्म EK")</f>
        <v>कोई फिल्म EK</v>
      </c>
      <c r="C1622" s="1" t="s">
        <v>4</v>
      </c>
      <c r="D1622" s="1" t="s">
        <v>5</v>
      </c>
    </row>
    <row r="1623" spans="1:4" ht="13.2" x14ac:dyDescent="0.25">
      <c r="A1623" s="1" t="s">
        <v>1629</v>
      </c>
      <c r="B1623" t="str">
        <f ca="1">IFERROR(__xludf.DUMMYFUNCTION("GOOGLETRANSLATE(B1623,""en"",""hi"")"),"ओ bikare होक द्वि bohut बोडे बात की या हमें यद्यपि तू साई द्वि बुरा")</f>
        <v>ओ bikare होक द्वि bohut बोडे बात की या हमें यद्यपि तू साई द्वि बुरा</v>
      </c>
      <c r="C1623" s="1" t="s">
        <v>19</v>
      </c>
      <c r="D1623" s="1" t="s">
        <v>5</v>
      </c>
    </row>
    <row r="1624" spans="1:4" ht="13.2" x14ac:dyDescent="0.25">
      <c r="A1624" s="1" t="s">
        <v>1630</v>
      </c>
      <c r="B1624" t="str">
        <f ca="1">IFERROR(__xludf.DUMMYFUNCTION("GOOGLETRANSLATE(B1624,""en"",""hi"")"),"वह kuthi सच मैं तुम्हें उसके बाल और उसके मुंह कह रहा हूँ भी kuthi देखो है")</f>
        <v>वह kuthi सच मैं तुम्हें उसके बाल और उसके मुंह कह रहा हूँ भी kuthi देखो है</v>
      </c>
      <c r="C1624" s="1" t="s">
        <v>8</v>
      </c>
      <c r="D1624" s="1" t="s">
        <v>15</v>
      </c>
    </row>
    <row r="1625" spans="1:4" ht="13.2" x14ac:dyDescent="0.25">
      <c r="A1625" s="1" t="s">
        <v>1631</v>
      </c>
      <c r="B1625" t="str">
        <f ca="1">IFERROR(__xludf.DUMMYFUNCTION("GOOGLETRANSLATE(B1625,""en"",""hi"")"),"[02:12] (https://www.youtube.com/watch?v=ZzsAuDkXq1M&amp;t=2m12s) INSE बड़े chutiye
कही ना होंगे hai ya gawaar ऐसे कमीने लोग likhe बिक्री Padhe")</f>
        <v>[02:12] (https://www.youtube.com/watch?v=ZzsAuDkXq1M&amp;t=2m12s) INSE बड़े chutiye
कही ना होंगे hai ya gawaar ऐसे कमीने लोग likhe बिक्री Padhe</v>
      </c>
      <c r="C1625" s="1" t="s">
        <v>8</v>
      </c>
      <c r="D1625" s="1" t="s">
        <v>5</v>
      </c>
    </row>
    <row r="1626" spans="1:4" ht="13.2" x14ac:dyDescent="0.25">
      <c r="A1626" s="1" t="s">
        <v>1632</v>
      </c>
      <c r="B1626" t="str">
        <f ca="1">IFERROR(__xludf.DUMMYFUNCTION("GOOGLETRANSLATE(B1626,""en"",""hi"")"),"जोकर 2019 भाई")</f>
        <v>जोकर 2019 भाई</v>
      </c>
      <c r="C1626" s="1" t="s">
        <v>4</v>
      </c>
      <c r="D1626" s="1" t="s">
        <v>5</v>
      </c>
    </row>
    <row r="1627" spans="1:4" ht="13.2" x14ac:dyDescent="0.25">
      <c r="A1627" s="1" t="s">
        <v>1633</v>
      </c>
      <c r="B1627" t="str">
        <f ca="1">IFERROR(__xludf.DUMMYFUNCTION("GOOGLETRANSLATE(B1627,""en"",""hi"")"),"भाई apki बात bilkul शि ज ..i ..agar समानता सहमत की बात AKR को हो rhe
dono तरफ से सोको")</f>
        <v>भाई apki बात bilkul शि ज ..i ..agar समानता सहमत की बात AKR को हो rhe
dono तरफ से सोको</v>
      </c>
      <c r="C1627" s="1" t="s">
        <v>4</v>
      </c>
      <c r="D1627" s="1" t="s">
        <v>5</v>
      </c>
    </row>
    <row r="1628" spans="1:4" ht="13.2" x14ac:dyDescent="0.25">
      <c r="A1628" s="1" t="s">
        <v>1634</v>
      </c>
      <c r="B1628" t="str">
        <f ca="1">IFERROR(__xludf.DUMMYFUNCTION("GOOGLETRANSLATE(B1628,""en"",""hi"")"),"डॉक्टरों की कल्पना की भी खरब हुई ज")</f>
        <v>डॉक्टरों की कल्पना की भी खरब हुई ज</v>
      </c>
      <c r="C1628" s="1" t="s">
        <v>19</v>
      </c>
      <c r="D1628" s="1" t="s">
        <v>5</v>
      </c>
    </row>
    <row r="1629" spans="1:4" ht="13.2" x14ac:dyDescent="0.25">
      <c r="A1629" s="1" t="s">
        <v>1635</v>
      </c>
      <c r="B1629" t="str">
        <f ca="1">IFERROR(__xludf.DUMMYFUNCTION("GOOGLETRANSLATE(B1629,""en"",""hi"")"),"Isse समीक्षा क्यु कराटे हो यार, 1 से 2 दिन देर से hojaye, मुबारक फिर दर्पण भले
se समीक्षा karwao।")</f>
        <v>Isse समीक्षा क्यु कराटे हो यार, 1 से 2 दिन देर से hojaye, मुबारक फिर दर्पण भले
se समीक्षा karwao।</v>
      </c>
      <c r="C1629" s="1" t="s">
        <v>19</v>
      </c>
      <c r="D1629" s="1" t="s">
        <v>5</v>
      </c>
    </row>
    <row r="1630" spans="1:4" ht="13.2" x14ac:dyDescent="0.25">
      <c r="A1630" s="1" t="s">
        <v>1636</v>
      </c>
      <c r="B1630" t="str">
        <f ca="1">IFERROR(__xludf.DUMMYFUNCTION("GOOGLETRANSLATE(B1630,""en"",""hi"")"),"मुझ्े तों फिल्म से कोई उम्मीदों थी NHI, lekin Aapka की समीक्षा dekhne ke baad
अब zaroor dekhunga को")</f>
        <v>मुझ्े तों फिल्म से कोई उम्मीदों थी NHI, lekin Aapka की समीक्षा dekhne ke baad
अब zaroor dekhunga को</v>
      </c>
      <c r="C1630" s="1" t="s">
        <v>4</v>
      </c>
      <c r="D1630" s="1" t="s">
        <v>5</v>
      </c>
    </row>
    <row r="1631" spans="1:4" ht="13.2" x14ac:dyDescent="0.25">
      <c r="A1631" s="1" t="s">
        <v>1637</v>
      </c>
      <c r="B1631" t="str">
        <f ca="1">IFERROR(__xludf.DUMMYFUNCTION("GOOGLETRANSLATE(B1631,""en"",""hi"")"),"भाई chichure फिल्म का भी समीक्षा Kro")</f>
        <v>भाई chichure फिल्म का भी समीक्षा Kro</v>
      </c>
      <c r="C1631" s="1" t="s">
        <v>4</v>
      </c>
      <c r="D1631" s="1" t="s">
        <v>5</v>
      </c>
    </row>
    <row r="1632" spans="1:4" ht="13.2" x14ac:dyDescent="0.25">
      <c r="A1632" s="1" t="s">
        <v>1638</v>
      </c>
      <c r="B1632" t="str">
        <f ca="1">IFERROR(__xludf.DUMMYFUNCTION("GOOGLETRANSLATE(B1632,""en"",""hi"")"),"Kisne फैसला किया?")</f>
        <v>Kisne फैसला किया?</v>
      </c>
      <c r="C1632" s="1" t="s">
        <v>4</v>
      </c>
      <c r="D1632" s="1" t="s">
        <v>5</v>
      </c>
    </row>
    <row r="1633" spans="1:4" ht="13.2" x14ac:dyDescent="0.25">
      <c r="A1633" s="1" t="s">
        <v>1639</v>
      </c>
      <c r="B1633" t="str">
        <f ca="1">IFERROR(__xludf.DUMMYFUNCTION("GOOGLETRANSLATE(B1633,""en"",""hi"")"),"YRR iss baar मुझे भी chutiya प्रतिबंध गया हैं है फिल्म कश्मीर Piche बराबर यू धन्यवाद भाई
आपने aankhe खोल di")</f>
        <v>YRR iss baar मुझे भी chutiya प्रतिबंध गया हैं है फिल्म कश्मीर Piche बराबर यू धन्यवाद भाई
आपने aankhe खोल di</v>
      </c>
      <c r="C1633" s="1" t="s">
        <v>4</v>
      </c>
      <c r="D1633" s="1" t="s">
        <v>5</v>
      </c>
    </row>
    <row r="1634" spans="1:4" ht="13.2" x14ac:dyDescent="0.25">
      <c r="A1634" s="1" t="s">
        <v>1640</v>
      </c>
      <c r="B1634" t="str">
        <f ca="1">IFERROR(__xludf.DUMMYFUNCTION("GOOGLETRANSLATE(B1634,""en"",""hi"")"),"थोड़ा देर से nhi Hogya? Chordo Apne ko क्या 🧚♂️")</f>
        <v>थोड़ा देर से nhi Hogya? Chordo Apne ko क्या 🧚♂️</v>
      </c>
      <c r="C1634" s="1" t="s">
        <v>4</v>
      </c>
      <c r="D1634" s="1" t="s">
        <v>5</v>
      </c>
    </row>
    <row r="1635" spans="1:4" ht="13.2" x14ac:dyDescent="0.25">
      <c r="A1635" s="1" t="s">
        <v>1641</v>
      </c>
      <c r="B1635" t="str">
        <f ca="1">IFERROR(__xludf.DUMMYFUNCTION("GOOGLETRANSLATE(B1635,""en"",""hi"")"),"aur नारीवादी नही hai LIBRALS वो
LIBRANDU aur FEMINAZI hai wo")</f>
        <v>aur नारीवादी नही hai LIBRALS वो
LIBRANDU aur FEMINAZI hai wo</v>
      </c>
      <c r="C1635" s="1" t="s">
        <v>19</v>
      </c>
      <c r="D1635" s="1" t="s">
        <v>5</v>
      </c>
    </row>
    <row r="1636" spans="1:4" ht="13.2" x14ac:dyDescent="0.25">
      <c r="A1636" s="1" t="s">
        <v>1642</v>
      </c>
      <c r="B1636" t="str">
        <f ca="1">IFERROR(__xludf.DUMMYFUNCTION("GOOGLETRANSLATE(B1636,""en"",""hi"")"),"साही प्रतीक भाई apne बोला कभी Acchi फिल्म hai अति लोगो को समस्या में se")</f>
        <v>साही प्रतीक भाई apne बोला कभी Acchi फिल्म hai अति लोगो को समस्या में se</v>
      </c>
      <c r="C1636" s="1" t="s">
        <v>4</v>
      </c>
      <c r="D1636" s="1" t="s">
        <v>5</v>
      </c>
    </row>
    <row r="1637" spans="1:4" ht="13.2" x14ac:dyDescent="0.25">
      <c r="A1637" s="1" t="s">
        <v>1643</v>
      </c>
      <c r="B1637" t="str">
        <f ca="1">IFERROR(__xludf.DUMMYFUNCTION("GOOGLETRANSLATE(B1637,""en"",""hi"")"),"@Hem कंवर आप राजपूत हो ??")</f>
        <v>@Hem कंवर आप राजपूत हो ??</v>
      </c>
      <c r="C1637" s="1" t="s">
        <v>4</v>
      </c>
      <c r="D1637" s="1" t="s">
        <v>5</v>
      </c>
    </row>
    <row r="1638" spans="1:4" ht="13.2" x14ac:dyDescent="0.25">
      <c r="A1638" s="1" t="s">
        <v>1644</v>
      </c>
      <c r="B1638" t="str">
        <f ca="1">IFERROR(__xludf.DUMMYFUNCTION("GOOGLETRANSLATE(B1638,""en"",""hi"")"),"रंगा बिल्ला 😂😂😂😂")</f>
        <v>रंगा बिल्ला 😂😂😂😂</v>
      </c>
      <c r="C1638" s="1" t="s">
        <v>4</v>
      </c>
      <c r="D1638" s="1" t="s">
        <v>5</v>
      </c>
    </row>
    <row r="1639" spans="1:4" ht="13.2" x14ac:dyDescent="0.25">
      <c r="A1639" s="1" t="s">
        <v>1645</v>
      </c>
      <c r="B1639" t="str">
        <f ca="1">IFERROR(__xludf.DUMMYFUNCTION("GOOGLETRANSLATE(B1639,""en"",""hi"")"),"Bilkul साही बात Hai भाई, ladkiya करे नई प्रवृत्ति, नई सोच, हम लड़के को
करे सस्ता करने के लिए। ऐसे लोगो को ना बाबा जी का thullu")</f>
        <v>Bilkul साही बात Hai भाई, ladkiya करे नई प्रवृत्ति, नई सोच, हम लड़के को
करे सस्ता करने के लिए। ऐसे लोगो को ना बाबा जी का thullu</v>
      </c>
      <c r="C1639" s="1" t="s">
        <v>19</v>
      </c>
      <c r="D1639" s="1" t="s">
        <v>5</v>
      </c>
    </row>
    <row r="1640" spans="1:4" ht="13.2" x14ac:dyDescent="0.25">
      <c r="A1640" s="1" t="s">
        <v>1646</v>
      </c>
      <c r="B1640" t="str">
        <f ca="1">IFERROR(__xludf.DUMMYFUNCTION("GOOGLETRANSLATE(B1640,""en"",""hi"")"),"कबीर सिंह / अर्जुन रेड्डी -Self विनाशकारी chutiya। बास chutiyapa bikta hai है
देश mein।")</f>
        <v>कबीर सिंह / अर्जुन रेड्डी -Self विनाशकारी chutiya। बास chutiyapa bikta hai है
देश mein।</v>
      </c>
      <c r="C1640" s="1" t="s">
        <v>19</v>
      </c>
      <c r="D1640" s="1" t="s">
        <v>5</v>
      </c>
    </row>
    <row r="1641" spans="1:4" ht="13.2" x14ac:dyDescent="0.25">
      <c r="A1641" s="1" t="s">
        <v>1647</v>
      </c>
      <c r="B1641" t="str">
        <f ca="1">IFERROR(__xludf.DUMMYFUNCTION("GOOGLETRANSLATE(B1641,""en"",""hi"")"),"Lanat hai संयुक्त राष्ट्र ghattya लोगो प्रति जो समलैंगिकता Jese अप्राकृतिक aur ghattya kaam
ko समर्थन krty hain। Dunya का कोई ख धर्म की अनुमति देने के नी krta है ghattya सोच
ko।")</f>
        <v>Lanat hai संयुक्त राष्ट्र ghattya लोगो प्रति जो समलैंगिकता Jese अप्राकृतिक aur ghattya kaam
ko समर्थन krty hain। Dunya का कोई ख धर्म की अनुमति देने के नी krta है ghattya सोच
ko।</v>
      </c>
      <c r="C1641" s="1" t="s">
        <v>8</v>
      </c>
      <c r="D1641" s="1" t="s">
        <v>15</v>
      </c>
    </row>
    <row r="1642" spans="1:4" ht="13.2" x14ac:dyDescent="0.25">
      <c r="A1642" s="1" t="s">
        <v>1648</v>
      </c>
      <c r="B1642" t="str">
        <f ca="1">IFERROR(__xludf.DUMMYFUNCTION("GOOGLETRANSLATE(B1642,""en"",""hi"")"),"बुरा लगा कोई बल्ला नही")</f>
        <v>बुरा लगा कोई बल्ला नही</v>
      </c>
      <c r="C1642" s="1" t="s">
        <v>4</v>
      </c>
      <c r="D1642" s="1" t="s">
        <v>5</v>
      </c>
    </row>
    <row r="1643" spans="1:4" ht="13.2" x14ac:dyDescent="0.25">
      <c r="A1643" s="1" t="s">
        <v>1649</v>
      </c>
      <c r="B1643" t="str">
        <f ca="1">IFERROR(__xludf.DUMMYFUNCTION("GOOGLETRANSLATE(B1643,""en"",""hi"")"),"@aurora मुख्य भी dekhta hu समीक्षा lekin .... aap sirf फिल्म नंगा ke मुझे बात क्रने
na ....")</f>
        <v>@aurora मुख्य भी dekhta hu समीक्षा lekin .... aap sirf फिल्म नंगा ke मुझे बात क्रने
na ....</v>
      </c>
      <c r="C1643" s="1" t="s">
        <v>4</v>
      </c>
      <c r="D1643" s="1" t="s">
        <v>5</v>
      </c>
    </row>
    <row r="1644" spans="1:4" ht="13.2" x14ac:dyDescent="0.25">
      <c r="A1644" s="1" t="s">
        <v>1650</v>
      </c>
      <c r="B1644" t="str">
        <f ca="1">IFERROR(__xludf.DUMMYFUNCTION("GOOGLETRANSLATE(B1644,""en"",""hi"")"),"सीधे ppl केवल कमरे में उनके प्रेम करते हैं ??? .. Jhaadio कश्मीर आला .. Pedo कश्मीर
Piche .. पार्क कश्मीर अंदर .. मेट्रो कश्मीर bheetar ... अब Terese puch कश्मीर तो कोई apni
nhi dikhayega .. लग रहा है तो यू बेहतर चुप रहो ..")</f>
        <v>सीधे ppl केवल कमरे में उनके प्रेम करते हैं ??? .. Jhaadio कश्मीर आला .. Pedo कश्मीर
Piche .. पार्क कश्मीर अंदर .. मेट्रो कश्मीर bheetar ... अब Terese puch कश्मीर तो कोई apni
nhi dikhayega .. लग रहा है तो यू बेहतर चुप रहो ..</v>
      </c>
      <c r="C1644" s="1" t="s">
        <v>8</v>
      </c>
      <c r="D1644" s="1" t="s">
        <v>5</v>
      </c>
    </row>
    <row r="1645" spans="1:4" ht="13.2" x14ac:dyDescent="0.25">
      <c r="A1645" s="1" t="s">
        <v>1651</v>
      </c>
      <c r="B1645" t="str">
        <f ca="1">IFERROR(__xludf.DUMMYFUNCTION("GOOGLETRANSLATE(B1645,""en"",""hi"")"),"हा भारतीय संस्कृति बलात्कार कर्ण देवदार हत्या कर्ण है। शिक्षा बुद्धिमान बनाता है।
क्यों आप उन gawar jaahil अशिक्षित लोगों के लिए पूछ रहे हैं? Jaahil लोगो का
बात sunke हाय dimaag गरम हो jata hai .. कोई बात Nehi matlab Nehi bewakoof
बास Bolte hai .. कुछ भी "&amp;"नहीं कहा जाता है भारतीय संस्कृति हम जो सुस्त या
भविष्य में वाही संस्कृति बनेगा sochenge।")</f>
        <v>हा भारतीय संस्कृति बलात्कार कर्ण देवदार हत्या कर्ण है। शिक्षा बुद्धिमान बनाता है।
क्यों आप उन gawar jaahil अशिक्षित लोगों के लिए पूछ रहे हैं? Jaahil लोगो का
बात sunke हाय dimaag गरम हो jata hai .. कोई बात Nehi matlab Nehi bewakoof
बास Bolte hai .. कुछ भी नहीं कहा जाता है भारतीय संस्कृति हम जो सुस्त या
भविष्य में वाही संस्कृति बनेगा sochenge।</v>
      </c>
      <c r="C1645" s="1" t="s">
        <v>8</v>
      </c>
      <c r="D1645" s="1" t="s">
        <v>5</v>
      </c>
    </row>
    <row r="1646" spans="1:4" ht="13.2" x14ac:dyDescent="0.25">
      <c r="A1646" s="1" t="s">
        <v>1652</v>
      </c>
      <c r="B1646" t="str">
        <f ca="1">IFERROR(__xludf.DUMMYFUNCTION("GOOGLETRANSLATE(B1646,""en"",""hi"")"),"खेल hai चंदू भाई का MST अभिनय की चंदू भाई ne ...... aese हाय karte
रो .... आगे जाओगे में ..........")</f>
        <v>खेल hai चंदू भाई का MST अभिनय की चंदू भाई ne ...... aese हाय karte
रो .... आगे जाओगे में ..........</v>
      </c>
      <c r="C1646" s="1" t="s">
        <v>4</v>
      </c>
      <c r="D1646" s="1" t="s">
        <v>5</v>
      </c>
    </row>
    <row r="1647" spans="1:4" ht="13.2" x14ac:dyDescent="0.25">
      <c r="A1647" s="1" t="s">
        <v>1653</v>
      </c>
      <c r="B1647" t="str">
        <f ca="1">IFERROR(__xludf.DUMMYFUNCTION("GOOGLETRANSLATE(B1647,""en"",""hi"")"),"Liberanduon ko कर burnol 😜😜😍😍")</f>
        <v>Liberanduon ko कर burnol 😜😜😍😍</v>
      </c>
      <c r="C1647" s="1" t="s">
        <v>4</v>
      </c>
      <c r="D1647" s="1" t="s">
        <v>5</v>
      </c>
    </row>
    <row r="1648" spans="1:4" ht="13.2" x14ac:dyDescent="0.25">
      <c r="A1648" s="1" t="s">
        <v>1654</v>
      </c>
      <c r="B1648" t="str">
        <f ca="1">IFERROR(__xludf.DUMMYFUNCTION("GOOGLETRANSLATE(B1648,""en"",""hi"")"),"@crazy 7061030501 राम")</f>
        <v>@crazy 7061030501 राम</v>
      </c>
      <c r="C1648" s="1" t="s">
        <v>4</v>
      </c>
      <c r="D1648" s="1" t="s">
        <v>5</v>
      </c>
    </row>
    <row r="1649" spans="1:4" ht="13.2" x14ac:dyDescent="0.25">
      <c r="A1649" s="1" t="s">
        <v>1655</v>
      </c>
      <c r="B1649" t="str">
        <f ca="1">IFERROR(__xludf.DUMMYFUNCTION("GOOGLETRANSLATE(B1649,""en"",""hi"")"),"देश मुझे प्रहार तक senema hai
लॉग chutiye Bante rahenge
[#Ramadhir] (http://www.youtube.com/results?search_query=%23Ramadhir) गाना 😂😂😂")</f>
        <v>देश मुझे प्रहार तक senema hai
लॉग chutiye Bante rahenge
[#Ramadhir] (http://www.youtube.com/results?search_query=%23Ramadhir) गाना 😂😂😂</v>
      </c>
      <c r="C1649" s="1" t="s">
        <v>19</v>
      </c>
      <c r="D1649" s="1" t="s">
        <v>5</v>
      </c>
    </row>
    <row r="1650" spans="1:4" ht="13.2" x14ac:dyDescent="0.25">
      <c r="A1650" s="1" t="s">
        <v>1656</v>
      </c>
      <c r="B1650" t="str">
        <f ca="1">IFERROR(__xludf.DUMMYFUNCTION("GOOGLETRANSLATE(B1650,""en"",""hi"")"),"100% सही, दबंग मूवी ,,, जेट ली AUR जेसन स्टेथम KE फिल्म KI कॉपी
HAI ,,,,,, बराबर ,,, TAAJUB YE HAI KI ,,,,,, जेट ली KO असली लड़ाई आती।
HAI ,,,,,, सल्लू को NAHI")</f>
        <v>100% सही, दबंग मूवी ,,, जेट ली AUR जेसन स्टेथम KE फिल्म KI कॉपी
HAI ,,,,,, बराबर ,,, TAAJUB YE HAI KI ,,,,,, जेट ली KO असली लड़ाई आती।
HAI ,,,,,, सल्लू को NAHI</v>
      </c>
      <c r="C1650" s="1" t="s">
        <v>19</v>
      </c>
      <c r="D1650" s="1" t="s">
        <v>5</v>
      </c>
    </row>
    <row r="1651" spans="1:4" ht="13.2" x14ac:dyDescent="0.25">
      <c r="A1651" s="1" t="s">
        <v>1657</v>
      </c>
      <c r="B1651" t="str">
        <f ca="1">IFERROR(__xludf.DUMMYFUNCTION("GOOGLETRANSLATE(B1651,""en"",""hi"")"),"आप सही भाई हैं ... मुझे iss कामिनी की गाना नही sunta hu")</f>
        <v>आप सही भाई हैं ... मुझे iss कामिनी की गाना नही sunta hu</v>
      </c>
      <c r="C1651" s="1" t="s">
        <v>8</v>
      </c>
      <c r="D1651" s="1" t="s">
        <v>5</v>
      </c>
    </row>
    <row r="1652" spans="1:4" ht="13.2" x14ac:dyDescent="0.25">
      <c r="A1652" s="1" t="s">
        <v>1658</v>
      </c>
      <c r="B1652" t="str">
        <f ca="1">IFERROR(__xludf.DUMMYFUNCTION("GOOGLETRANSLATE(B1652,""en"",""hi"")"),"कबीर सिंह मुझे dikhaya ज सेक्स प्रहार VO dusari नायिका usse सेक्स karte प्यार नहीं है
वक्त मैं प्यार करता हूँ आप hai टैब VO usse वाही Choda कर चल deta hai वाही से बोलती कतरनें
पाटा chalta hai ki VO कितना प्रतिबद्ध hai प्रीति से और लॉग kisi se करते प्रहार
"&amp;"प्यार karte को unki समझते हैं हम नही samjh नही sakte मेरे दोस्त aur uski
प्रेमिका कितना बराबर baad ladte मुझे पंच हो jata hai")</f>
        <v>कबीर सिंह मुझे dikhaya ज सेक्स प्रहार VO dusari नायिका usse सेक्स karte प्यार नहीं है
वक्त मैं प्यार करता हूँ आप hai टैब VO usse वाही Choda कर चल deta hai वाही से बोलती कतरनें
पाटा chalta hai ki VO कितना प्रतिबद्ध hai प्रीति से और लॉग kisi se करते प्रहार
प्यार karte को unki समझते हैं हम नही samjh नही sakte मेरे दोस्त aur uski
प्रेमिका कितना बराबर baad ladte मुझे पंच हो jata hai</v>
      </c>
      <c r="C1652" s="1" t="s">
        <v>4</v>
      </c>
      <c r="D1652" s="1" t="s">
        <v>5</v>
      </c>
    </row>
    <row r="1653" spans="1:4" ht="13.2" x14ac:dyDescent="0.25">
      <c r="A1653" s="1" t="s">
        <v>1659</v>
      </c>
      <c r="B1653" t="str">
        <f ca="1">IFERROR(__xludf.DUMMYFUNCTION("GOOGLETRANSLATE(B1653,""en"",""hi"")"),"बेकरी महाराजा होन से क्या होता hai क्यूंकि uska Halat हाई रेलवे स्टेशन
मंच mein मार्ने का खाना VAH aadami हॉलीवुड का किया जो Dega")</f>
        <v>बेकरी महाराजा होन से क्या होता hai क्यूंकि uska Halat हाई रेलवे स्टेशन
मंच mein मार्ने का खाना VAH aadami हॉलीवुड का किया जो Dega</v>
      </c>
      <c r="C1653" s="1" t="s">
        <v>19</v>
      </c>
      <c r="D1653" s="1" t="s">
        <v>5</v>
      </c>
    </row>
    <row r="1654" spans="1:4" ht="13.2" x14ac:dyDescent="0.25">
      <c r="A1654" s="1" t="s">
        <v>1660</v>
      </c>
      <c r="B1654" t="str">
        <f ca="1">IFERROR(__xludf.DUMMYFUNCTION("GOOGLETRANSLATE(B1654,""en"",""hi"")"),"ये लोग संजू जैसी मूवी की खूब तारीफ करते हैं लेकिन कबीर सिंह जो कि पूरी तरह
काल्पनिक कहानी पर आधारित उससे चिढ़ रहे हैं।")</f>
        <v>ये लोग संजू जैसी मूवी की खूब तारीफ करते हैं लेकिन कबीर सिंह जो कि पूरी तरह
काल्पनिक कहानी पर आधारित उससे चिढ़ रहे हैं।</v>
      </c>
      <c r="C1654" s="1" t="s">
        <v>4</v>
      </c>
      <c r="D1654" s="1" t="s">
        <v>5</v>
      </c>
    </row>
    <row r="1655" spans="1:4" ht="13.2" x14ac:dyDescent="0.25">
      <c r="A1655" s="1" t="s">
        <v>1661</v>
      </c>
      <c r="B1655" t="str">
        <f ca="1">IFERROR(__xludf.DUMMYFUNCTION("GOOGLETRANSLATE(B1655,""en"",""hi"")"),"Wahh भाई apko मेने अनुरोध किया था कबीर सिंह फिल्म समीक्षा के liye")</f>
        <v>Wahh भाई apko मेने अनुरोध किया था कबीर सिंह फिल्म समीक्षा के liye</v>
      </c>
      <c r="C1655" s="1" t="s">
        <v>4</v>
      </c>
      <c r="D1655" s="1" t="s">
        <v>5</v>
      </c>
    </row>
    <row r="1656" spans="1:4" ht="13.2" x14ac:dyDescent="0.25">
      <c r="A1656" s="1" t="s">
        <v>1662</v>
      </c>
      <c r="B1656" t="str">
        <f ca="1">IFERROR(__xludf.DUMMYFUNCTION("GOOGLETRANSLATE(B1656,""en"",""hi"")"),"तेरा dimag tatti का BNA हुआ है bc")</f>
        <v>तेरा dimag tatti का BNA हुआ है bc</v>
      </c>
      <c r="C1656" s="1" t="s">
        <v>8</v>
      </c>
      <c r="D1656" s="1" t="s">
        <v>15</v>
      </c>
    </row>
    <row r="1657" spans="1:4" ht="13.2" x14ac:dyDescent="0.25">
      <c r="A1657" s="1" t="s">
        <v>1663</v>
      </c>
      <c r="B1657" t="str">
        <f ca="1">IFERROR(__xludf.DUMMYFUNCTION("GOOGLETRANSLATE(B1657,""en"",""hi"")"),"[02:37] (https://www.youtube.com/watch?v=ZzsAuDkXq1M&amp;t=2m37s) हां तु समाज क्या
hai भारत से मुझे Bohut नफरत karta hu हर कारण बॉथ Hamere समाज तुम्हारी जीवन है
समाज को क्या कर्ण")</f>
        <v>[02:37] (https://www.youtube.com/watch?v=ZzsAuDkXq1M&amp;t=2m37s) हां तु समाज क्या
hai भारत से मुझे Bohut नफरत karta hu हर कारण बॉथ Hamere समाज तुम्हारी जीवन है
समाज को क्या कर्ण</v>
      </c>
      <c r="C1657" s="1" t="s">
        <v>8</v>
      </c>
      <c r="D1657" s="1" t="s">
        <v>5</v>
      </c>
    </row>
    <row r="1658" spans="1:4" ht="13.2" x14ac:dyDescent="0.25">
      <c r="A1658" s="1" t="s">
        <v>1664</v>
      </c>
      <c r="B1658" t="str">
        <f ca="1">IFERROR(__xludf.DUMMYFUNCTION("GOOGLETRANSLATE(B1658,""en"",""hi"")"),"यथार्थवादी फिल्म nhi hai chlta दोस्त।")</f>
        <v>यथार्थवादी फिल्म nhi hai chlta दोस्त।</v>
      </c>
      <c r="C1658" s="1" t="s">
        <v>4</v>
      </c>
      <c r="D1658" s="1" t="s">
        <v>5</v>
      </c>
    </row>
    <row r="1659" spans="1:4" ht="13.2" x14ac:dyDescent="0.25">
      <c r="A1659" s="1" t="s">
        <v>1665</v>
      </c>
      <c r="B1659" t="str">
        <f ca="1">IFERROR(__xludf.DUMMYFUNCTION("GOOGLETRANSLATE(B1659,""en"",""hi"")"),"प्रतीक भाई apka समीक्षा shandar hai")</f>
        <v>प्रतीक भाई apka समीक्षा shandar hai</v>
      </c>
      <c r="C1659" s="1" t="s">
        <v>4</v>
      </c>
      <c r="D1659" s="1" t="s">
        <v>5</v>
      </c>
    </row>
    <row r="1660" spans="1:4" ht="13.2" x14ac:dyDescent="0.25">
      <c r="A1660" s="1" t="s">
        <v>1666</v>
      </c>
      <c r="B1660" t="str">
        <f ca="1">IFERROR(__xludf.DUMMYFUNCTION("GOOGLETRANSLATE(B1660,""en"",""hi"")"),"पागल khanne सेई बहार kabb आइया tu")</f>
        <v>पागल khanne सेई बहार kabb आइया tu</v>
      </c>
      <c r="C1660" s="1" t="s">
        <v>8</v>
      </c>
      <c r="D1660" s="1" t="s">
        <v>5</v>
      </c>
    </row>
    <row r="1661" spans="1:4" ht="13.2" x14ac:dyDescent="0.25">
      <c r="A1661" s="1" t="s">
        <v>1667</v>
      </c>
      <c r="B1661" t="str">
        <f ca="1">IFERROR(__xludf.DUMMYFUNCTION("GOOGLETRANSLATE(B1661,""en"",""hi"")"),"Oyeeeee तू dhusa रा भाजपा ..... कश्मीर पालतू Haii तेरा नाटक ..... बस कर सब .... dusro
ko न्यायाधीश karne ki आदत ... तुझे माई ... dramebaz ...")</f>
        <v>Oyeeeee तू dhusa रा भाजपा ..... कश्मीर पालतू Haii तेरा नाटक ..... बस कर सब .... dusro
ko न्यायाधीश karne ki आदत ... तुझे माई ... dramebaz ...</v>
      </c>
      <c r="C1661" s="1" t="s">
        <v>19</v>
      </c>
      <c r="D1661" s="1" t="s">
        <v>5</v>
      </c>
    </row>
    <row r="1662" spans="1:4" ht="13.2" x14ac:dyDescent="0.25">
      <c r="A1662" s="1" t="s">
        <v>1668</v>
      </c>
      <c r="B1662" t="str">
        <f ca="1">IFERROR(__xludf.DUMMYFUNCTION("GOOGLETRANSLATE(B1662,""en"",""hi"")"),"भाई फिल्म की समीक्षा Ka Kro ..reviews ka की समीक्षा नी Kro .. सबके dimag ज लॉग पारित
सब samjhte")</f>
        <v>भाई फिल्म की समीक्षा Ka Kro ..reviews ka की समीक्षा नी Kro .. सबके dimag ज लॉग पारित
सब samjhte</v>
      </c>
      <c r="C1662" s="1" t="s">
        <v>19</v>
      </c>
      <c r="D1662" s="1" t="s">
        <v>5</v>
      </c>
    </row>
    <row r="1663" spans="1:4" ht="13.2" x14ac:dyDescent="0.25">
      <c r="A1663" s="1" t="s">
        <v>1669</v>
      </c>
      <c r="B1663" t="str">
        <f ca="1">IFERROR(__xludf.DUMMYFUNCTION("GOOGLETRANSLATE(B1663,""en"",""hi"")"),"कुल मिलाकर ये फिल्म चूतियों के लिए है जिनकी जिन्दगी में लौंडिया बाजी के आलावा
कुछ रखा नहीं है कॉलेज का मतलब करियर.बनाना नहीं लौंडियाबाजी और बाप के कैश पर ऐश
करना होता है ऐसी घटिया फिल्मों को फ्लॉप ही होना चाहिए जिसमें नंगाई हवस के
अलावा कुछ नहीं होता है ऐ"&amp;"सी फिल्में समाज में गंदगी फैलाने और लड़कीबाजी को बढझावा
देने के लिए बनतीं हैं ताकी काण्डो बनाने वाली कम्पनियां अपना माल धड़ल्ले से बेच
सकें मुझे ऐसी घटिया फिल्मों में कोई अच्छाई नज़र नहीं आती समझ नहीं आता कि
ऐसीफिल्मों को कोई भी क्रिटीक कैसे अच्छाई ढूंढ स"&amp;"कत है। ऐसी ही घटिया फिल्मों की
बाढ़ सीआ रही है आजकल।")</f>
        <v>कुल मिलाकर ये फिल्म चूतियों के लिए है जिनकी जिन्दगी में लौंडिया बाजी के आलावा
कुछ रखा नहीं है कॉलेज का मतलब करियर.बनाना नहीं लौंडियाबाजी और बाप के कैश पर ऐश
करना होता है ऐसी घटिया फिल्मों को फ्लॉप ही होना चाहिए जिसमें नंगाई हवस के
अलावा कुछ नहीं होता है ऐसी फिल्में समाज में गंदगी फैलाने और लड़कीबाजी को बढझावा
देने के लिए बनतीं हैं ताकी काण्डो बनाने वाली कम्पनियां अपना माल धड़ल्ले से बेच
सकें मुझे ऐसी घटिया फिल्मों में कोई अच्छाई नज़र नहीं आती समझ नहीं आता कि
ऐसीफिल्मों को कोई भी क्रिटीक कैसे अच्छाई ढूंढ सकत है। ऐसी ही घटिया फिल्मों की
बाढ़ सीआ रही है आजकल।</v>
      </c>
      <c r="C1663" s="1" t="s">
        <v>8</v>
      </c>
      <c r="D1663" s="1" t="s">
        <v>5</v>
      </c>
    </row>
    <row r="1664" spans="1:4" ht="13.2" x14ac:dyDescent="0.25">
      <c r="A1664" s="1" t="s">
        <v>1670</v>
      </c>
      <c r="B1664" t="str">
        <f ca="1">IFERROR(__xludf.DUMMYFUNCTION("GOOGLETRANSLATE(B1664,""en"",""hi"")"),"भुवनेश तिवारी tum साही हो ये विधि चौधरी jaise दलाल जयकार gaayi hain।
हाँ क्या jhane apne bhaajhood ko.yeh खुदा nirlaj hain")</f>
        <v>भुवनेश तिवारी tum साही हो ये विधि चौधरी jaise दलाल जयकार gaayi hain।
हाँ क्या jhane apne bhaajhood ko.yeh खुदा nirlaj hain</v>
      </c>
      <c r="C1664" s="1" t="s">
        <v>8</v>
      </c>
      <c r="D1664" s="1" t="s">
        <v>5</v>
      </c>
    </row>
    <row r="1665" spans="1:4" ht="13.2" x14ac:dyDescent="0.25">
      <c r="A1665" s="1" t="s">
        <v>1671</v>
      </c>
      <c r="B1665" t="str">
        <f ca="1">IFERROR(__xludf.DUMMYFUNCTION("GOOGLETRANSLATE(B1665,""en"",""hi"")"),"aaroop galat saabit होन प्रति ladkiyo ko भी saja होनी cahiye")</f>
        <v>aaroop galat saabit होन प्रति ladkiyo ko भी saja होनी cahiye</v>
      </c>
      <c r="C1665" s="1" t="s">
        <v>4</v>
      </c>
      <c r="D1665" s="1" t="s">
        <v>5</v>
      </c>
    </row>
    <row r="1666" spans="1:4" ht="13.2" x14ac:dyDescent="0.25">
      <c r="A1666" s="1" t="s">
        <v>1672</v>
      </c>
      <c r="B1666" t="str">
        <f ca="1">IFERROR(__xludf.DUMMYFUNCTION("GOOGLETRANSLATE(B1666,""en"",""hi"")"),"क्या फ्लेविया मैडम के कोई लड़का नहीं है?")</f>
        <v>क्या फ्लेविया मैडम के कोई लड़का नहीं है?</v>
      </c>
      <c r="C1666" s="1" t="s">
        <v>4</v>
      </c>
      <c r="D1666" s="1" t="s">
        <v>5</v>
      </c>
    </row>
    <row r="1667" spans="1:4" ht="13.2" x14ac:dyDescent="0.25">
      <c r="A1667" s="1" t="s">
        <v>1673</v>
      </c>
      <c r="B1667" t="str">
        <f ca="1">IFERROR(__xludf.DUMMYFUNCTION("GOOGLETRANSLATE(B1667,""en"",""hi"")"),"राजदीप जी को भी सब देशद्रोही बोलते शर्म आती है।")</f>
        <v>राजदीप जी को भी सब देशद्रोही बोलते शर्म आती है।</v>
      </c>
      <c r="C1667" s="1" t="s">
        <v>19</v>
      </c>
      <c r="D1667" s="1" t="s">
        <v>5</v>
      </c>
    </row>
    <row r="1668" spans="1:4" ht="13.2" x14ac:dyDescent="0.25">
      <c r="A1668" s="1" t="s">
        <v>1674</v>
      </c>
      <c r="B1668" t="str">
        <f ca="1">IFERROR(__xludf.DUMMYFUNCTION("GOOGLETRANSLATE(B1668,""en"",""hi"")"),"अर्नाब Kangfu kutta hai godi मीडिया हराम खोर")</f>
        <v>अर्नाब Kangfu kutta hai godi मीडिया हराम खोर</v>
      </c>
      <c r="C1668" s="1" t="s">
        <v>8</v>
      </c>
      <c r="D1668" s="1" t="s">
        <v>15</v>
      </c>
    </row>
    <row r="1669" spans="1:4" ht="13.2" x14ac:dyDescent="0.25">
      <c r="A1669" s="1" t="s">
        <v>1675</v>
      </c>
      <c r="B1669" t="str">
        <f ca="1">IFERROR(__xludf.DUMMYFUNCTION("GOOGLETRANSLATE(B1669,""en"",""hi"")"),"अर्जुन रेड्डी भी Dekhi bahut bahut Acchi hai")</f>
        <v>अर्जुन रेड्डी भी Dekhi bahut bahut Acchi hai</v>
      </c>
      <c r="C1669" s="1" t="s">
        <v>4</v>
      </c>
      <c r="D1669" s="1" t="s">
        <v>5</v>
      </c>
    </row>
    <row r="1670" spans="1:4" ht="13.2" x14ac:dyDescent="0.25">
      <c r="A1670" s="1" t="s">
        <v>1676</v>
      </c>
      <c r="B1670" t="str">
        <f ca="1">IFERROR(__xludf.DUMMYFUNCTION("GOOGLETRANSLATE(B1670,""en"",""hi"")"),"बिल्कुल सही बोले सर")</f>
        <v>बिल्कुल सही बोले सर</v>
      </c>
      <c r="C1670" s="1" t="s">
        <v>4</v>
      </c>
      <c r="D1670" s="1" t="s">
        <v>5</v>
      </c>
    </row>
    <row r="1671" spans="1:4" ht="13.2" x14ac:dyDescent="0.25">
      <c r="A1671" s="1" t="s">
        <v>1677</v>
      </c>
      <c r="B1671" t="str">
        <f ca="1">IFERROR(__xludf.DUMMYFUNCTION("GOOGLETRANSLATE(B1671,""en"",""hi"")"),"@Jigar कुमार NBR करने के लिए")</f>
        <v>@Jigar कुमार NBR करने के लिए</v>
      </c>
      <c r="C1671" s="1" t="s">
        <v>4</v>
      </c>
      <c r="D1671" s="1" t="s">
        <v>5</v>
      </c>
    </row>
    <row r="1672" spans="1:4" ht="13.2" x14ac:dyDescent="0.25">
      <c r="A1672" s="1" t="s">
        <v>1678</v>
      </c>
      <c r="B1672" t="str">
        <f ca="1">IFERROR(__xludf.DUMMYFUNCTION("GOOGLETRANSLATE(B1672,""en"",""hi"")"),"ह्यूम Hizro की फौज नही chahiye🤣🤣🤣🤣")</f>
        <v>ह्यूम Hizro की फौज नही chahiye🤣🤣🤣🤣</v>
      </c>
      <c r="C1672" s="1" t="s">
        <v>19</v>
      </c>
      <c r="D1672" s="1" t="s">
        <v>15</v>
      </c>
    </row>
    <row r="1673" spans="1:4" ht="13.2" x14ac:dyDescent="0.25">
      <c r="A1673" s="1" t="s">
        <v>1679</v>
      </c>
      <c r="B1673" t="str">
        <f ca="1">IFERROR(__xludf.DUMMYFUNCTION("GOOGLETRANSLATE(B1673,""en"",""hi"")"),"ये उदारवादी और नारीवादी की बात aap कर रहे हो VO फिल्म साथी का समीक्षा
hain ... Saale dogle😏😏")</f>
        <v>ये उदारवादी और नारीवादी की बात aap कर रहे हो VO फिल्म साथी का समीक्षा
hain ... Saale dogle😏😏</v>
      </c>
      <c r="C1673" s="1" t="s">
        <v>8</v>
      </c>
      <c r="D1673" s="1" t="s">
        <v>5</v>
      </c>
    </row>
    <row r="1674" spans="1:4" ht="13.2" x14ac:dyDescent="0.25">
      <c r="A1674" s="1" t="s">
        <v>1680</v>
      </c>
      <c r="B1674" t="str">
        <f ca="1">IFERROR(__xludf.DUMMYFUNCTION("GOOGLETRANSLATE(B1674,""en"",""hi"")"),"कितना ज तु वीडियो पक्षपाती ...")</f>
        <v>कितना ज तु वीडियो पक्षपाती ...</v>
      </c>
      <c r="C1674" s="1" t="s">
        <v>4</v>
      </c>
      <c r="D1674" s="1" t="s">
        <v>5</v>
      </c>
    </row>
    <row r="1675" spans="1:4" ht="13.2" x14ac:dyDescent="0.25">
      <c r="A1675" s="1" t="s">
        <v>1681</v>
      </c>
      <c r="B1675" t="str">
        <f ca="1">IFERROR(__xludf.DUMMYFUNCTION("GOOGLETRANSLATE(B1675,""en"",""hi"")"),"@Gaurav Abey anpadh ke bachche वे अपने काम Saale badsoorat कर अभिनेता हैं
बेरोजगार हारे")</f>
        <v>@Gaurav Abey anpadh ke bachche वे अपने काम Saale badsoorat कर अभिनेता हैं
बेरोजगार हारे</v>
      </c>
      <c r="C1675" s="1" t="s">
        <v>8</v>
      </c>
      <c r="D1675" s="1" t="s">
        <v>5</v>
      </c>
    </row>
    <row r="1676" spans="1:4" ht="13.2" x14ac:dyDescent="0.25">
      <c r="A1676" s="1" t="s">
        <v>1682</v>
      </c>
      <c r="B1676" t="str">
        <f ca="1">IFERROR(__xludf.DUMMYFUNCTION("GOOGLETRANSLATE(B1676,""en"",""hi"")"),"jo usne किया uske baad uski जीवन भी तो Barbaad हो गई ना अभि तो जेल mein
हाय hai na 15 लाख तो 3 साल मैं mein कामदेव Lunga")</f>
        <v>jo usne किया uske baad uski जीवन भी तो Barbaad हो गई ना अभि तो जेल mein
हाय hai na 15 लाख तो 3 साल मैं mein कामदेव Lunga</v>
      </c>
      <c r="C1676" s="1" t="s">
        <v>4</v>
      </c>
      <c r="D1676" s="1" t="s">
        <v>5</v>
      </c>
    </row>
    <row r="1677" spans="1:4" ht="13.2" x14ac:dyDescent="0.25">
      <c r="A1677" s="1" t="s">
        <v>1683</v>
      </c>
      <c r="B1677" t="str">
        <f ca="1">IFERROR(__xludf.DUMMYFUNCTION("GOOGLETRANSLATE(B1677,""en"",""hi"")"),"सेना मुझे nhi Hona chahiye तु लॉग")</f>
        <v>सेना मुझे nhi Hona chahiye तु लॉग</v>
      </c>
      <c r="C1677" s="1" t="s">
        <v>4</v>
      </c>
      <c r="D1677" s="1" t="s">
        <v>5</v>
      </c>
    </row>
    <row r="1678" spans="1:4" ht="13.2" x14ac:dyDescent="0.25">
      <c r="A1678" s="1" t="s">
        <v>1684</v>
      </c>
      <c r="B1678" t="str">
        <f ca="1">IFERROR(__xludf.DUMMYFUNCTION("GOOGLETRANSLATE(B1678,""en"",""hi"")"),"साही hai ..")</f>
        <v>साही hai ..</v>
      </c>
      <c r="C1678" s="1" t="s">
        <v>4</v>
      </c>
      <c r="D1678" s="1" t="s">
        <v>5</v>
      </c>
    </row>
    <row r="1679" spans="1:4" ht="13.2" x14ac:dyDescent="0.25">
      <c r="A1679" s="1" t="s">
        <v>1685</v>
      </c>
      <c r="B1679" t="str">
        <f ca="1">IFERROR(__xludf.DUMMYFUNCTION("GOOGLETRANSLATE(B1679,""en"",""hi"")"),"[04:20] (https://www.youtube.com/watch?v=N_ZMfQMZos0&amp;t=4m20s) भाई का अभिव्यक्ति
पर देख ke bahut एचएसआई आई")</f>
        <v>[04:20] (https://www.youtube.com/watch?v=N_ZMfQMZos0&amp;t=4m20s) भाई का अभिव्यक्ति
पर देख ke bahut एचएसआई आई</v>
      </c>
      <c r="C1679" s="1" t="s">
        <v>4</v>
      </c>
      <c r="D1679" s="1" t="s">
        <v>5</v>
      </c>
    </row>
    <row r="1680" spans="1:4" ht="13.2" x14ac:dyDescent="0.25">
      <c r="A1680" s="1" t="s">
        <v>1686</v>
      </c>
      <c r="B1680" t="str">
        <f ca="1">IFERROR(__xludf.DUMMYFUNCTION("GOOGLETRANSLATE(B1680,""en"",""hi"")"),"हाँ वास्तव में Acha फिल्मकार वो hai jo दर्शकों को असहज करे ... aur
whi iss फिल्म mein हुआ है ... ये फिल्म कबीर सिंह की जीवन ke upar ... usne जीवन
में जो कार्रवाई liye unke upar hai ... चाहे वो साही हो फिर galat ... ये
यात्रा hai यूएसएस चरित्र की ... तो कु"&amp;"छ भी galat nhi hai फिल्म mein ... sbse
महत्वपूर्ण बात ये है .. की आज भी hmari समाज कबीर सिंह Jese लोगो को
dekhna nhi चाहती aur तभी लोग इन फिल्म dekhte रंग असहज रंग ... aur Yahi
फिल्म की जीत hai ... और टोपी के लिए संदीप रेड्डी vanga ... nd शाहिद कपूर बंद")</f>
        <v>हाँ वास्तव में Acha फिल्मकार वो hai jo दर्शकों को असहज करे ... aur
whi iss फिल्म mein हुआ है ... ये फिल्म कबीर सिंह की जीवन ke upar ... usne जीवन
में जो कार्रवाई liye unke upar hai ... चाहे वो साही हो फिर galat ... ये
यात्रा hai यूएसएस चरित्र की ... तो कुछ भी galat nhi hai फिल्म mein ... sbse
महत्वपूर्ण बात ये है .. की आज भी hmari समाज कबीर सिंह Jese लोगो को
dekhna nhi चाहती aur तभी लोग इन फिल्म dekhte रंग असहज रंग ... aur Yahi
फिल्म की जीत hai ... और टोपी के लिए संदीप रेड्डी vanga ... nd शाहिद कपूर बंद</v>
      </c>
      <c r="C1680" s="1" t="s">
        <v>4</v>
      </c>
      <c r="D1680" s="1" t="s">
        <v>5</v>
      </c>
    </row>
    <row r="1681" spans="1:4" ht="13.2" x14ac:dyDescent="0.25">
      <c r="A1681" s="1" t="s">
        <v>1687</v>
      </c>
      <c r="B1681" t="str">
        <f ca="1">IFERROR(__xludf.DUMMYFUNCTION("GOOGLETRANSLATE(B1681,""en"",""hi"")"),"याई सब ek हाय थाली रॉय काई इ सी बाते hai")</f>
        <v>याई सब ek हाय थाली रॉय काई इ सी बाते hai</v>
      </c>
      <c r="C1681" s="1" t="s">
        <v>19</v>
      </c>
      <c r="D1681" s="1" t="s">
        <v>5</v>
      </c>
    </row>
    <row r="1682" spans="1:4" ht="13.2" x14ac:dyDescent="0.25">
      <c r="A1682" s="1" t="s">
        <v>1688</v>
      </c>
      <c r="B1682" t="str">
        <f ca="1">IFERROR(__xludf.DUMMYFUNCTION("GOOGLETRANSLATE(B1682,""en"",""hi"")"),"इसको कोई मार kyoun तो नहीं deta? ये धोखेबाज जिंदा rahke देश का सुस्त क्या ??
paidaishi रैंडी hai jo ke pehle से ही पाकिस्तान की भाषा बोलती कतरनें को ये sali
hai। Isse मार कोई कृपया कर")</f>
        <v>इसको कोई मार kyoun तो नहीं deta? ये धोखेबाज जिंदा rahke देश का सुस्त क्या ??
paidaishi रैंडी hai jo ke pehle से ही पाकिस्तान की भाषा बोलती कतरनें को ये sali
hai। Isse मार कोई कृपया कर</v>
      </c>
      <c r="C1682" s="1" t="s">
        <v>8</v>
      </c>
      <c r="D1682" s="1" t="s">
        <v>15</v>
      </c>
    </row>
    <row r="1683" spans="1:4" ht="13.2" x14ac:dyDescent="0.25">
      <c r="A1683" s="1" t="s">
        <v>1689</v>
      </c>
      <c r="B1683" t="str">
        <f ca="1">IFERROR(__xludf.DUMMYFUNCTION("GOOGLETRANSLATE(B1683,""en"",""hi"")"),"@Ashish कुशवाहा कबीर सिंह की जय से कथा chutiyo की जीवन जी अस्वीकार का प्रयास
चटाई कर na")</f>
        <v>@Ashish कुशवाहा कबीर सिंह की जय से कथा chutiyo की जीवन जी अस्वीकार का प्रयास
चटाई कर na</v>
      </c>
      <c r="C1683" s="1" t="s">
        <v>4</v>
      </c>
      <c r="D1683" s="1" t="s">
        <v>5</v>
      </c>
    </row>
    <row r="1684" spans="1:4" ht="13.2" x14ac:dyDescent="0.25">
      <c r="A1684" s="1" t="s">
        <v>1690</v>
      </c>
      <c r="B1684" t="str">
        <f ca="1">IFERROR(__xludf.DUMMYFUNCTION("GOOGLETRANSLATE(B1684,""en"",""hi"")"),"कबीर सिंह Londo की फिल्म तो पीटीए nhi kaise थी wo Daaru Peeta hai हो सकता है,
apni मर्जी की krta hai, issliye।
लेकिन iss फिल्म mein dekhne ka jo था wo था शाहिद कपूर का कार्य, uski
प्रदर्शन, अभिनय jo ki badhiya थी।")</f>
        <v>कबीर सिंह Londo की फिल्म तो पीटीए nhi kaise थी wo Daaru Peeta hai हो सकता है,
apni मर्जी की krta hai, issliye।
लेकिन iss फिल्म mein dekhne ka jo था wo था शाहिद कपूर का कार्य, uski
प्रदर्शन, अभिनय jo ki badhiya थी।</v>
      </c>
      <c r="C1684" s="1" t="s">
        <v>4</v>
      </c>
      <c r="D1684" s="1" t="s">
        <v>5</v>
      </c>
    </row>
    <row r="1685" spans="1:4" ht="13.2" x14ac:dyDescent="0.25">
      <c r="A1685" s="1" t="s">
        <v>1691</v>
      </c>
      <c r="B1685" t="str">
        <f ca="1">IFERROR(__xludf.DUMMYFUNCTION("GOOGLETRANSLATE(B1685,""en"",""hi"")"),"Ab aap pakane लगे हो")</f>
        <v>Ab aap pakane लगे हो</v>
      </c>
      <c r="C1685" s="1" t="s">
        <v>4</v>
      </c>
      <c r="D1685" s="1" t="s">
        <v>5</v>
      </c>
    </row>
    <row r="1686" spans="1:4" ht="13.2" x14ac:dyDescent="0.25">
      <c r="A1686" s="1" t="s">
        <v>1692</v>
      </c>
      <c r="B1686" t="str">
        <f ca="1">IFERROR(__xludf.DUMMYFUNCTION("GOOGLETRANSLATE(B1686,""en"",""hi"")"),"@ ش حسين साही बोला भी Apne")</f>
        <v>@ ش حسين साही बोला भी Apne</v>
      </c>
      <c r="C1686" s="1" t="s">
        <v>4</v>
      </c>
      <c r="D1686" s="1" t="s">
        <v>5</v>
      </c>
    </row>
    <row r="1687" spans="1:4" ht="13.2" x14ac:dyDescent="0.25">
      <c r="A1687" s="1" t="s">
        <v>1693</v>
      </c>
      <c r="B1687" t="str">
        <f ca="1">IFERROR(__xludf.DUMMYFUNCTION("GOOGLETRANSLATE(B1687,""en"",""hi"")"),"@Be सकारात्मक Sirf aap hi ko lagta hai aapke साही hain देखता है। दुनिया mein अकेली
साही हो baaki सब बुरे hain।")</f>
        <v>@Be सकारात्मक Sirf aap hi ko lagta hai aapke साही hain देखता है। दुनिया mein अकेली
साही हो baaki सब बुरे hain।</v>
      </c>
      <c r="C1687" s="1" t="s">
        <v>19</v>
      </c>
      <c r="D1687" s="1" t="s">
        <v>5</v>
      </c>
    </row>
    <row r="1688" spans="1:4" ht="13.2" x14ac:dyDescent="0.25">
      <c r="A1688" s="1" t="s">
        <v>1694</v>
      </c>
      <c r="B1688" t="str">
        <f ca="1">IFERROR(__xludf.DUMMYFUNCTION("GOOGLETRANSLATE(B1688,""en"",""hi"")"),"क्या बल्ला बोला यार। Dho डाला में सब ko।
इसे bro.😣🙏👍✌👌👏 रखें")</f>
        <v>क्या बल्ला बोला यार। Dho डाला में सब ko।
इसे bro.😣🙏👍✌👌👏 रखें</v>
      </c>
      <c r="C1688" s="1" t="s">
        <v>4</v>
      </c>
      <c r="D1688" s="1" t="s">
        <v>5</v>
      </c>
    </row>
    <row r="1689" spans="1:4" ht="13.2" x14ac:dyDescent="0.25">
      <c r="A1689" s="1" t="s">
        <v>1695</v>
      </c>
      <c r="B1689" t="str">
        <f ca="1">IFERROR(__xludf.DUMMYFUNCTION("GOOGLETRANSLATE(B1689,""en"",""hi"")"),"311 नापसंद। aur उदारवादी नारीवादियों ne किये hain")</f>
        <v>311 नापसंद। aur उदारवादी नारीवादियों ne किये hain</v>
      </c>
      <c r="C1689" s="1" t="s">
        <v>4</v>
      </c>
      <c r="D1689" s="1" t="s">
        <v>5</v>
      </c>
    </row>
    <row r="1690" spans="1:4" ht="13.2" x14ac:dyDescent="0.25">
      <c r="A1690" s="1" t="s">
        <v>1696</v>
      </c>
      <c r="B1690" t="str">
        <f ca="1">IFERROR(__xludf.DUMMYFUNCTION("GOOGLETRANSLATE(B1690,""en"",""hi"")"),"Aap pehle se धूलि का कण हो गए हो")</f>
        <v>Aap pehle se धूलि का कण हो गए हो</v>
      </c>
      <c r="C1690" s="1" t="s">
        <v>4</v>
      </c>
      <c r="D1690" s="1" t="s">
        <v>5</v>
      </c>
    </row>
    <row r="1691" spans="1:4" ht="13.2" x14ac:dyDescent="0.25">
      <c r="A1691" s="1" t="s">
        <v>1697</v>
      </c>
      <c r="B1691" t="str">
        <f ca="1">IFERROR(__xludf.DUMMYFUNCTION("GOOGLETRANSLATE(B1691,""en"",""hi"")"),"रॉय ये बहुत बड़ी वेश्या हैं")</f>
        <v>रॉय ये बहुत बड़ी वेश्या हैं</v>
      </c>
      <c r="C1691" s="1" t="s">
        <v>8</v>
      </c>
      <c r="D1691" s="1" t="s">
        <v>15</v>
      </c>
    </row>
    <row r="1692" spans="1:4" ht="13.2" x14ac:dyDescent="0.25">
      <c r="A1692" s="1" t="s">
        <v>1698</v>
      </c>
      <c r="B1692" t="str">
        <f ca="1">IFERROR(__xludf.DUMMYFUNCTION("GOOGLETRANSLATE(B1692,""en"",""hi"")"),"सर की समीक्षा करें मलयालम फिल्म Premam
यह मुझे गीता Govindam और 96 जैसी फिल्मों को याद दिलाना है")</f>
        <v>सर की समीक्षा करें मलयालम फिल्म Premam
यह मुझे गीता Govindam और 96 जैसी फिल्मों को याद दिलाना है</v>
      </c>
      <c r="C1692" s="1" t="s">
        <v>4</v>
      </c>
      <c r="D1692" s="1" t="s">
        <v>5</v>
      </c>
    </row>
    <row r="1693" spans="1:4" ht="13.2" x14ac:dyDescent="0.25">
      <c r="A1693" s="1" t="s">
        <v>1699</v>
      </c>
      <c r="B1693" t="str">
        <f ca="1">IFERROR(__xludf.DUMMYFUNCTION("GOOGLETRANSLATE(B1693,""en"",""hi"")"),"Vikari का Lebel देखो")</f>
        <v>Vikari का Lebel देखो</v>
      </c>
      <c r="C1693" s="1" t="s">
        <v>4</v>
      </c>
      <c r="D1693" s="1" t="s">
        <v>5</v>
      </c>
    </row>
    <row r="1694" spans="1:4" ht="13.2" x14ac:dyDescent="0.25">
      <c r="A1694" s="1" t="s">
        <v>1700</v>
      </c>
      <c r="B1694" t="str">
        <f ca="1">IFERROR(__xludf.DUMMYFUNCTION("GOOGLETRANSLATE(B1694,""en"",""hi"")"),"@ केशव पाठक साही Kaha")</f>
        <v>@ केशव पाठक साही Kaha</v>
      </c>
      <c r="C1694" s="1" t="s">
        <v>4</v>
      </c>
      <c r="D1694" s="1" t="s">
        <v>5</v>
      </c>
    </row>
    <row r="1695" spans="1:4" ht="13.2" x14ac:dyDescent="0.25">
      <c r="A1695" s="1" t="s">
        <v>1701</v>
      </c>
      <c r="B1695" t="str">
        <f ca="1">IFERROR(__xludf.DUMMYFUNCTION("GOOGLETRANSLATE(B1695,""en"",""hi"")"),"Oii pagalchod हर बार edhar उधर का बाते 6hor या फिल्म समीक्षा ने कोर")</f>
        <v>Oii pagalchod हर बार edhar उधर का बाते 6hor या फिल्म समीक्षा ने कोर</v>
      </c>
      <c r="C1695" s="1" t="s">
        <v>8</v>
      </c>
      <c r="D1695" s="1" t="s">
        <v>15</v>
      </c>
    </row>
    <row r="1696" spans="1:4" ht="13.2" x14ac:dyDescent="0.25">
      <c r="A1696" s="1" t="s">
        <v>1702</v>
      </c>
      <c r="B1696" t="str">
        <f ca="1">IFERROR(__xludf.DUMMYFUNCTION("GOOGLETRANSLATE(B1696,""en"",""hi"")"),"Bahut badhiya प्रतीक भाई")</f>
        <v>Bahut badhiya प्रतीक भाई</v>
      </c>
      <c r="C1696" s="1" t="s">
        <v>4</v>
      </c>
      <c r="D1696" s="1" t="s">
        <v>5</v>
      </c>
    </row>
    <row r="1697" spans="1:4" ht="13.2" x14ac:dyDescent="0.25">
      <c r="A1697" s="1" t="s">
        <v>1703</v>
      </c>
      <c r="B1697" t="str">
        <f ca="1">IFERROR(__xludf.DUMMYFUNCTION("GOOGLETRANSLATE(B1697,""en"",""hi"")"),"ये कांग्रेस हर kaam मुझे गांधी जी का नाम leti hai lekin अभी देश मुझे jo hinsa
भी प्रधानमंत्री aur gruhmantri ke स्पष्टीकरण ke baad wo के लिए करवा रही hai
अब कहां चले गए गांधी जी ke सिद्धांत।")</f>
        <v>ये कांग्रेस हर kaam मुझे गांधी जी का नाम leti hai lekin अभी देश मुझे jo hinsa
भी प्रधानमंत्री aur gruhmantri ke स्पष्टीकरण ke baad wo के लिए करवा रही hai
अब कहां चले गए गांधी जी ke सिद्धांत।</v>
      </c>
      <c r="C1697" s="1" t="s">
        <v>19</v>
      </c>
      <c r="D1697" s="1" t="s">
        <v>5</v>
      </c>
    </row>
    <row r="1698" spans="1:4" ht="13.2" x14ac:dyDescent="0.25">
      <c r="A1698" s="1" t="s">
        <v>1704</v>
      </c>
      <c r="B1698" t="str">
        <f ca="1">IFERROR(__xludf.DUMMYFUNCTION("GOOGLETRANSLATE(B1698,""en"",""hi"")"),"साही ज भाई unhone बोला अपना नाम रंगा बिल्ला BTA dena
Unhone sweekar कर लिया रंगा बिल्ला बलात्कारी या कातिल
जो ये नाम batayega वो भी Unhi श्रेणी Ko पालन करेगा
वो भी बलात्कारी फिर कातिल hoga
कर रहे हैं भाई सरकार aapke भले ke liye कुछ तो लेकर आई एच उपयोग swe"&amp;"ekar करो
तो बुद्धिजीवियों की एम सी कहा जाता है")</f>
        <v>साही ज भाई unhone बोला अपना नाम रंगा बिल्ला BTA dena
Unhone sweekar कर लिया रंगा बिल्ला बलात्कारी या कातिल
जो ये नाम batayega वो भी Unhi श्रेणी Ko पालन करेगा
वो भी बलात्कारी फिर कातिल hoga
कर रहे हैं भाई सरकार aapke भले ke liye कुछ तो लेकर आई एच उपयोग sweekar करो
तो बुद्धिजीवियों की एम सी कहा जाता है</v>
      </c>
      <c r="C1698" s="1" t="s">
        <v>8</v>
      </c>
      <c r="D1698" s="1" t="s">
        <v>15</v>
      </c>
    </row>
    <row r="1699" spans="1:4" ht="13.2" x14ac:dyDescent="0.25">
      <c r="A1699" s="1" t="s">
        <v>1705</v>
      </c>
      <c r="B1699" t="str">
        <f ca="1">IFERROR(__xludf.DUMMYFUNCTION("GOOGLETRANSLATE(B1699,""en"",""hi"")"),"कमल कर रहे हो भाई")</f>
        <v>कमल कर रहे हो भाई</v>
      </c>
      <c r="C1699" s="1" t="s">
        <v>4</v>
      </c>
      <c r="D1699" s="1" t="s">
        <v>5</v>
      </c>
    </row>
    <row r="1700" spans="1:4" ht="13.2" x14ac:dyDescent="0.25">
      <c r="A1700" s="1" t="s">
        <v>1706</v>
      </c>
      <c r="B1700" t="str">
        <f ca="1">IFERROR(__xludf.DUMMYFUNCTION("GOOGLETRANSLATE(B1700,""en"",""hi"")"),"कसम से यार itna बड़ा ग **** एक Vala समीक्षा मैने एक baar Quora जनसंपर्क padaha था
aur तों baar lallantop जनसंपर्क देखा, भाई मुझ्े अंतराल के राहा hai ki तुझे वी तु
फिल्म samjh मुझे nhi एएआई। कर leta की सेकंड के लिए थोड़ा होमवर्क दोस्त। 375 की
विवादों क्या "&amp;"एच।")</f>
        <v>कसम से यार itna बड़ा ग **** एक Vala समीक्षा मैने एक baar Quora जनसंपर्क padaha था
aur तों baar lallantop जनसंपर्क देखा, भाई मुझ्े अंतराल के राहा hai ki तुझे वी तु
फिल्म samjh मुझे nhi एएआई। कर leta की सेकंड के लिए थोड़ा होमवर्क दोस्त। 375 की
विवादों क्या एच।</v>
      </c>
      <c r="C1700" s="1" t="s">
        <v>19</v>
      </c>
      <c r="D1700" s="1" t="s">
        <v>5</v>
      </c>
    </row>
    <row r="1701" spans="1:4" ht="13.2" x14ac:dyDescent="0.25">
      <c r="A1701" s="1" t="s">
        <v>1707</v>
      </c>
      <c r="B1701" t="str">
        <f ca="1">IFERROR(__xludf.DUMMYFUNCTION("GOOGLETRANSLATE(B1701,""en"",""hi"")"),"साही बल्ले ज")</f>
        <v>साही बल्ले ज</v>
      </c>
      <c r="C1701" s="1" t="s">
        <v>4</v>
      </c>
      <c r="D1701" s="1" t="s">
        <v>5</v>
      </c>
    </row>
    <row r="1702" spans="1:4" ht="13.2" x14ac:dyDescent="0.25">
      <c r="A1702" s="1" t="s">
        <v>1708</v>
      </c>
      <c r="B1702" t="str">
        <f ca="1">IFERROR(__xludf.DUMMYFUNCTION("GOOGLETRANSLATE(B1702,""en"",""hi"")"),"कबीर सिंह aur बलात्कारी mein कोई अंतर नी ज")</f>
        <v>कबीर सिंह aur बलात्कारी mein कोई अंतर नी ज</v>
      </c>
      <c r="C1702" s="1" t="s">
        <v>8</v>
      </c>
      <c r="D1702" s="1" t="s">
        <v>5</v>
      </c>
    </row>
    <row r="1703" spans="1:4" ht="13.2" x14ac:dyDescent="0.25">
      <c r="A1703" s="1" t="s">
        <v>1709</v>
      </c>
      <c r="B1703" t="str">
        <f ca="1">IFERROR(__xludf.DUMMYFUNCTION("GOOGLETRANSLATE(B1703,""en"",""hi"")"),"भाई aadha दाढ़ी किया था?")</f>
        <v>भाई aadha दाढ़ी किया था?</v>
      </c>
      <c r="C1703" s="1" t="s">
        <v>4</v>
      </c>
      <c r="D1703" s="1" t="s">
        <v>5</v>
      </c>
    </row>
    <row r="1704" spans="1:4" ht="13.2" x14ac:dyDescent="0.25">
      <c r="A1704" s="1" t="s">
        <v>1710</v>
      </c>
      <c r="B1704" t="str">
        <f ca="1">IFERROR(__xludf.DUMMYFUNCTION("GOOGLETRANSLATE(B1704,""en"",""hi"")"),"भाई लोग इन tum कहाँ ja रहे हो तुम समलैंगिक और समलैंगिक में अनुमति नहीं है हमारे
धर्म या देखने का इस्लामी दृष्टिकोण को iski bohot shakt सज़ा हा bohot देखना
पंडित या molviyon ne नंगे है 1 उदाहरण di हा कश्मीर प्रहार मर्द, मर्द से सेक्स karta हा
कश्मीर टोपी प"&amp;"ुरुषों 1 Churi dedi जाए या Kaha जाए कश्मीर पुरी ताकत ज़मीं देख dono संयुक्त राष्ट्र के लिए
पुरुषों कोई Bharosa nahe कश्मीर ज़मीं खून nikalna shru हो जाए देखने के लिए कर ghusa")</f>
        <v>भाई लोग इन tum कहाँ ja रहे हो तुम समलैंगिक और समलैंगिक में अनुमति नहीं है हमारे
धर्म या देखने का इस्लामी दृष्टिकोण को iski bohot shakt सज़ा हा bohot देखना
पंडित या molviyon ne नंगे है 1 उदाहरण di हा कश्मीर प्रहार मर्द, मर्द से सेक्स karta हा
कश्मीर टोपी पुरुषों 1 Churi dedi जाए या Kaha जाए कश्मीर पुरी ताकत ज़मीं देख dono संयुक्त राष्ट्र के लिए
पुरुषों कोई Bharosa nahe कश्मीर ज़मीं खून nikalna shru हो जाए देखने के लिए कर ghusa</v>
      </c>
      <c r="C1704" s="1" t="s">
        <v>19</v>
      </c>
      <c r="D1704" s="1" t="s">
        <v>15</v>
      </c>
    </row>
    <row r="1705" spans="1:4" ht="13.2" x14ac:dyDescent="0.25">
      <c r="A1705" s="1" t="s">
        <v>1711</v>
      </c>
      <c r="B1705" t="str">
        <f ca="1">IFERROR(__xludf.DUMMYFUNCTION("GOOGLETRANSLATE(B1705,""en"",""hi"")"),"सब अभिनेताओं chutiya hain तु आम आदमी के लिए लॉग इन wo Ko Raaja bnaya aur पैसा दिया")</f>
        <v>सब अभिनेताओं chutiya hain तु आम आदमी के लिए लॉग इन wo Ko Raaja bnaya aur पैसा दिया</v>
      </c>
      <c r="C1705" s="1" t="s">
        <v>19</v>
      </c>
      <c r="D1705" s="1" t="s">
        <v>5</v>
      </c>
    </row>
    <row r="1706" spans="1:4" ht="13.2" x14ac:dyDescent="0.25">
      <c r="A1706" s="1" t="s">
        <v>1712</v>
      </c>
      <c r="B1706" t="str">
        <f ca="1">IFERROR(__xludf.DUMMYFUNCTION("GOOGLETRANSLATE(B1706,""en"",""hi"")"),"मैं सुनिश्चित कर सकते हैं ये बाँदा आज तक एक हाई, हिला हिला कश्मीर Thak gya है liyea
ये इतना chutiyapa faila RHA hai।")</f>
        <v>मैं सुनिश्चित कर सकते हैं ये बाँदा आज तक एक हाई, हिला हिला कश्मीर Thak gya है liyea
ये इतना chutiyapa faila RHA hai।</v>
      </c>
      <c r="C1706" s="1" t="s">
        <v>8</v>
      </c>
      <c r="D1706" s="1" t="s">
        <v>5</v>
      </c>
    </row>
    <row r="1707" spans="1:4" ht="13.2" x14ac:dyDescent="0.25">
      <c r="A1707" s="1" t="s">
        <v>1713</v>
      </c>
      <c r="B1707" t="str">
        <f ca="1">IFERROR(__xludf.DUMMYFUNCTION("GOOGLETRANSLATE(B1707,""en"",""hi"")"),"सुचरिता flim साथी कश्मीर नंगे म घं")</f>
        <v>सुचरिता flim साथी कश्मीर नंगे म घं</v>
      </c>
      <c r="C1707" s="1" t="s">
        <v>4</v>
      </c>
      <c r="D1707" s="1" t="s">
        <v>5</v>
      </c>
    </row>
    <row r="1708" spans="1:4" ht="13.2" x14ac:dyDescent="0.25">
      <c r="A1708" s="1" t="s">
        <v>1714</v>
      </c>
      <c r="B1708" t="str">
        <f ca="1">IFERROR(__xludf.DUMMYFUNCTION("GOOGLETRANSLATE(B1708,""en"",""hi"")"),"@JAYESH पाटिल 😂😂😂😂😂")</f>
        <v>@JAYESH पाटिल 😂😂😂😂😂</v>
      </c>
      <c r="C1708" s="1" t="s">
        <v>4</v>
      </c>
      <c r="D1708" s="1" t="s">
        <v>5</v>
      </c>
    </row>
    <row r="1709" spans="1:4" ht="13.2" x14ac:dyDescent="0.25">
      <c r="A1709" s="1" t="s">
        <v>1715</v>
      </c>
      <c r="B1709" t="str">
        <f ca="1">IFERROR(__xludf.DUMMYFUNCTION("GOOGLETRANSLATE(B1709,""en"",""hi"")"),"मेन apne घर पे ek chaukidaar रक्खा, अब chaukidaar wo Kahta hai tum sabit
करो की तुम हाय है घर ke मलिक हो।")</f>
        <v>मेन apne घर पे ek chaukidaar रक्खा, अब chaukidaar wo Kahta hai tum sabit
करो की तुम हाय है घर ke मलिक हो।</v>
      </c>
      <c r="C1709" s="1" t="s">
        <v>4</v>
      </c>
      <c r="D1709" s="1" t="s">
        <v>5</v>
      </c>
    </row>
    <row r="1710" spans="1:4" ht="13.2" x14ac:dyDescent="0.25">
      <c r="A1710" s="1" t="s">
        <v>1716</v>
      </c>
      <c r="B1710" t="str">
        <f ca="1">IFERROR(__xludf.DUMMYFUNCTION("GOOGLETRANSLATE(B1710,""en"",""hi"")"),"[14:39] (https://www.youtube.com/watch?v=N_ZMfQMZos0&amp;t=14m39s) माई कहता तु
chutiyapanti hai।")</f>
        <v>[14:39] (https://www.youtube.com/watch?v=N_ZMfQMZos0&amp;t=14m39s) माई कहता तु
chutiyapanti hai।</v>
      </c>
      <c r="C1710" s="1" t="s">
        <v>4</v>
      </c>
      <c r="D1710" s="1" t="s">
        <v>5</v>
      </c>
    </row>
    <row r="1711" spans="1:4" ht="13.2" x14ac:dyDescent="0.25">
      <c r="A1711" s="1" t="s">
        <v>1717</v>
      </c>
      <c r="B1711" t="str">
        <f ca="1">IFERROR(__xludf.DUMMYFUNCTION("GOOGLETRANSLATE(B1711,""en"",""hi"")"),"अरे ... कहना क्या चाहती हो? 😂😂")</f>
        <v>अरे ... कहना क्या चाहती हो? 😂😂</v>
      </c>
      <c r="C1711" s="1" t="s">
        <v>4</v>
      </c>
      <c r="D1711" s="1" t="s">
        <v>5</v>
      </c>
    </row>
    <row r="1712" spans="1:4" ht="13.2" x14ac:dyDescent="0.25">
      <c r="A1712" s="1" t="s">
        <v>1718</v>
      </c>
      <c r="B1712" t="str">
        <f ca="1">IFERROR(__xludf.DUMMYFUNCTION("GOOGLETRANSLATE(B1712,""en"",""hi"")"),"स्पॉइलर bolna chahiye था भाई 😕")</f>
        <v>स्पॉइलर bolna chahiye था भाई 😕</v>
      </c>
      <c r="C1712" s="1" t="s">
        <v>4</v>
      </c>
      <c r="D1712" s="1" t="s">
        <v>5</v>
      </c>
    </row>
    <row r="1713" spans="1:4" ht="13.2" x14ac:dyDescent="0.25">
      <c r="A1713" s="1" t="s">
        <v>1719</v>
      </c>
      <c r="B1713" t="str">
        <f ca="1">IFERROR(__xludf.DUMMYFUNCTION("GOOGLETRANSLATE(B1713,""en"",""hi"")"),"@Vinay Hotty Acchi बैट एच SHADI KROGE KYA Mujse।")</f>
        <v>@Vinay Hotty Acchi बैट एच SHADI KROGE KYA Mujse।</v>
      </c>
      <c r="C1713" s="1" t="s">
        <v>4</v>
      </c>
      <c r="D1713" s="1" t="s">
        <v>5</v>
      </c>
    </row>
    <row r="1714" spans="1:4" ht="13.2" x14ac:dyDescent="0.25">
      <c r="A1714" s="1" t="s">
        <v>1720</v>
      </c>
      <c r="B1714" t="str">
        <f ca="1">IFERROR(__xludf.DUMMYFUNCTION("GOOGLETRANSLATE(B1714,""en"",""hi"")"),"अल्लाह का कहार barsega jaab tum लोग इन iss पाप ko karrahe हो को बढ़ावा देने के")</f>
        <v>अल्लाह का कहार barsega jaab tum लोग इन iss पाप ko karrahe हो को बढ़ावा देने के</v>
      </c>
      <c r="C1714" s="1" t="s">
        <v>19</v>
      </c>
      <c r="D1714" s="1" t="s">
        <v>5</v>
      </c>
    </row>
    <row r="1715" spans="1:4" ht="13.2" x14ac:dyDescent="0.25">
      <c r="A1715" s="1" t="s">
        <v>1721</v>
      </c>
      <c r="B1715" t="str">
        <f ca="1">IFERROR(__xludf.DUMMYFUNCTION("GOOGLETRANSLATE(B1715,""en"",""hi"")"),"Bahut मस्तूल बोले भाई superbbb 😘")</f>
        <v>Bahut मस्तूल बोले भाई superbbb 😘</v>
      </c>
      <c r="C1715" s="1" t="s">
        <v>4</v>
      </c>
      <c r="D1715" s="1" t="s">
        <v>5</v>
      </c>
    </row>
    <row r="1716" spans="1:4" ht="13.2" x14ac:dyDescent="0.25">
      <c r="A1716" s="1" t="s">
        <v>1722</v>
      </c>
      <c r="B1716" t="str">
        <f ca="1">IFERROR(__xludf.DUMMYFUNCTION("GOOGLETRANSLATE(B1716,""en"",""hi"")"),"@Santu चक्रवर्ती ये बात जेक संयुक्त राष्ट्र नारीवादी से कुत्ते jo दिन रात Tumblr aur
सोशल मीडिया पे jaake mardo ko Gaali Bakti वह। 'फादर्स डे' ko प्रतिबंध karane ki
माँग करती है कि वह और, सभी पुरुषों ke Naare lagati मार वह")</f>
        <v>@Santu चक्रवर्ती ये बात जेक संयुक्त राष्ट्र नारीवादी से कुत्ते jo दिन रात Tumblr aur
सोशल मीडिया पे jaake mardo ko Gaali Bakti वह। 'फादर्स डे' ko प्रतिबंध karane ki
माँग करती है कि वह और, सभी पुरुषों ke Naare lagati मार वह</v>
      </c>
      <c r="C1716" s="1" t="s">
        <v>8</v>
      </c>
      <c r="D1716" s="1" t="s">
        <v>15</v>
      </c>
    </row>
    <row r="1717" spans="1:4" ht="13.2" x14ac:dyDescent="0.25">
      <c r="A1717" s="1" t="s">
        <v>1723</v>
      </c>
      <c r="B1717" t="str">
        <f ca="1">IFERROR(__xludf.DUMMYFUNCTION("GOOGLETRANSLATE(B1717,""en"",""hi"")"),"भाई KGF की समीक्षा Ka केबी करोगे ??
तुम्हारे टीज़र समीक्षा ke baad हाय मैने फिल्म Dekhi !! 🤘🤘🤘🤘")</f>
        <v>भाई KGF की समीक्षा Ka केबी करोगे ??
तुम्हारे टीज़र समीक्षा ke baad हाय मैने फिल्म Dekhi !! 🤘🤘🤘🤘</v>
      </c>
      <c r="C1717" s="1" t="s">
        <v>4</v>
      </c>
      <c r="D1717" s="1" t="s">
        <v>5</v>
      </c>
    </row>
    <row r="1718" spans="1:4" ht="13.2" x14ac:dyDescent="0.25">
      <c r="A1718" s="1" t="s">
        <v>1724</v>
      </c>
      <c r="B1718" t="str">
        <f ca="1">IFERROR(__xludf.DUMMYFUNCTION("GOOGLETRANSLATE(B1718,""en"",""hi"")"),"Aap sirf हॉलीवुड की हिंदी मुझे करार दिया होक वह वाही फिल्म फिर वेब श्रृंखला का आती
raview किया करो क्यो की भारत मुझे 80% लॉग हिंदी डब फिल्म हाय dekhte वह")</f>
        <v>Aap sirf हॉलीवुड की हिंदी मुझे करार दिया होक वह वाही फिल्म फिर वेब श्रृंखला का आती
raview किया करो क्यो की भारत मुझे 80% लॉग हिंदी डब फिल्म हाय dekhte वह</v>
      </c>
      <c r="C1718" s="1" t="s">
        <v>4</v>
      </c>
      <c r="D1718" s="1" t="s">
        <v>5</v>
      </c>
    </row>
    <row r="1719" spans="1:4" ht="13.2" x14ac:dyDescent="0.25">
      <c r="A1719" s="1" t="s">
        <v>1725</v>
      </c>
      <c r="B1719" t="str">
        <f ca="1">IFERROR(__xludf.DUMMYFUNCTION("GOOGLETRANSLATE(B1719,""en"",""hi"")"),"@Pravin Nimje संख्या डे")</f>
        <v>@Pravin Nimje संख्या डे</v>
      </c>
      <c r="C1719" s="1" t="s">
        <v>4</v>
      </c>
      <c r="D1719" s="1" t="s">
        <v>5</v>
      </c>
    </row>
    <row r="1720" spans="1:4" ht="13.2" x14ac:dyDescent="0.25">
      <c r="A1720" s="1" t="s">
        <v>1726</v>
      </c>
      <c r="B1720" t="str">
        <f ca="1">IFERROR(__xludf.DUMMYFUNCTION("GOOGLETRANSLATE(B1720,""en"",""hi"")"),"@Naveen लांबा भाई गु tatti ko khte hai na?
Chlo आज ek हुआ कहीं क्यू आ जाए स्पष्ट करने के शक")</f>
        <v>@Naveen लांबा भाई गु tatti ko khte hai na?
Chlo आज ek हुआ कहीं क्यू आ जाए स्पष्ट करने के शक</v>
      </c>
      <c r="C1720" s="1" t="s">
        <v>19</v>
      </c>
      <c r="D1720" s="1" t="s">
        <v>5</v>
      </c>
    </row>
    <row r="1721" spans="1:4" ht="13.2" x14ac:dyDescent="0.25">
      <c r="A1721" s="1" t="s">
        <v>1727</v>
      </c>
      <c r="B1721" t="str">
        <f ca="1">IFERROR(__xludf.DUMMYFUNCTION("GOOGLETRANSLATE(B1721,""en"",""hi"")"),"आकाश के ऊपर तीन मीटर। स्पेनिश फिल्म समीक्षा karo..bollywood रीमेक hoga
atcha हैं तो।")</f>
        <v>आकाश के ऊपर तीन मीटर। स्पेनिश फिल्म समीक्षा karo..bollywood रीमेक hoga
atcha हैं तो।</v>
      </c>
      <c r="C1721" s="1" t="s">
        <v>4</v>
      </c>
      <c r="D1721" s="1" t="s">
        <v>5</v>
      </c>
    </row>
    <row r="1722" spans="1:4" ht="13.2" x14ac:dyDescent="0.25">
      <c r="A1722" s="1" t="s">
        <v>1728</v>
      </c>
      <c r="B1722" t="str">
        <f ca="1">IFERROR(__xludf.DUMMYFUNCTION("GOOGLETRANSLATE(B1722,""en"",""hi"")"),"arbanbhai tum itna शोर क्यु machate hai हैं? हाम नाटक हाय samjte hai करने के लिए। तुम
हा परिवार Bolte hai को अराजक hai चैनल की ना ले क्यु डी-खो रहे हो?")</f>
        <v>arbanbhai tum itna शोर क्यु machate hai हैं? हाम नाटक हाय samjte hai करने के लिए। तुम
हा परिवार Bolte hai को अराजक hai चैनल की ना ले क्यु डी-खो रहे हो?</v>
      </c>
      <c r="C1722" s="1" t="s">
        <v>4</v>
      </c>
      <c r="D1722" s="1" t="s">
        <v>5</v>
      </c>
    </row>
    <row r="1723" spans="1:4" ht="13.2" x14ac:dyDescent="0.25">
      <c r="A1723" s="1" t="s">
        <v>1729</v>
      </c>
      <c r="B1723" t="str">
        <f ca="1">IFERROR(__xludf.DUMMYFUNCTION("GOOGLETRANSLATE(B1723,""en"",""hi"")"),"Esame nya क्या पुरा देश। 89% ko सरकार Viswas नही hai लोंगों। बाकी andhbhakt")</f>
        <v>Esame nya क्या पुरा देश। 89% ko सरकार Viswas नही hai लोंगों। बाकी andhbhakt</v>
      </c>
      <c r="C1723" s="1" t="s">
        <v>19</v>
      </c>
      <c r="D1723" s="1" t="s">
        <v>5</v>
      </c>
    </row>
    <row r="1724" spans="1:4" ht="13.2" x14ac:dyDescent="0.25">
      <c r="A1724" s="1" t="s">
        <v>1730</v>
      </c>
      <c r="B1724" t="str">
        <f ca="1">IFERROR(__xludf.DUMMYFUNCTION("GOOGLETRANSLATE(B1724,""en"",""hi"")"),"वाई लॉग सेना मीटर जेक wha वी YHI ... ""1 Gandi Machli Saare तालाब ko gnda kr deti h""")</f>
        <v>वाई लॉग सेना मीटर जेक wha वी YHI ... "1 Gandi Machli Saare तालाब ko gnda kr deti h"</v>
      </c>
      <c r="C1724" s="1" t="s">
        <v>19</v>
      </c>
      <c r="D1724" s="1" t="s">
        <v>5</v>
      </c>
    </row>
    <row r="1725" spans="1:4" ht="13.2" x14ac:dyDescent="0.25">
      <c r="A1725" s="1" t="s">
        <v>1731</v>
      </c>
      <c r="B1725" t="str">
        <f ca="1">IFERROR(__xludf.DUMMYFUNCTION("GOOGLETRANSLATE(B1725,""en"",""hi"")"),"आपकी हिन्दी और अंग्रेजी दोनों भाषाओं पर शानदार पकड़ है।")</f>
        <v>आपकी हिन्दी और अंग्रेजी दोनों भाषाओं पर शानदार पकड़ है।</v>
      </c>
      <c r="C1725" s="1" t="s">
        <v>4</v>
      </c>
      <c r="D1725" s="1" t="s">
        <v>5</v>
      </c>
    </row>
    <row r="1726" spans="1:4" ht="13.2" x14ac:dyDescent="0.25">
      <c r="A1726" s="1" t="s">
        <v>1732</v>
      </c>
      <c r="B1726" t="str">
        <f ca="1">IFERROR(__xludf.DUMMYFUNCTION("GOOGLETRANSLATE(B1726,""en"",""hi"")"),"अंत वाला बाँदा था ... uska भी timeliner का अभिनेता BNA लो शांत ..")</f>
        <v>अंत वाला बाँदा था ... uska भी timeliner का अभिनेता BNA लो शांत ..</v>
      </c>
      <c r="C1726" s="1" t="s">
        <v>4</v>
      </c>
      <c r="D1726" s="1" t="s">
        <v>5</v>
      </c>
    </row>
    <row r="1727" spans="1:4" ht="13.2" x14ac:dyDescent="0.25">
      <c r="A1727" s="1" t="s">
        <v>1733</v>
      </c>
      <c r="B1727" t="str">
        <f ca="1">IFERROR(__xludf.DUMMYFUNCTION("GOOGLETRANSLATE(B1727,""en"",""hi"")"),"सर plz hackshow रिज का समीक्षा Kro na plzzz .ye bhut hi shandhar movi ज ek
बार dheko सर plz")</f>
        <v>सर plz hackshow रिज का समीक्षा Kro na plzzz .ye bhut hi shandhar movi ज ek
बार dheko सर plz</v>
      </c>
      <c r="C1727" s="1" t="s">
        <v>4</v>
      </c>
      <c r="D1727" s="1" t="s">
        <v>5</v>
      </c>
    </row>
    <row r="1728" spans="1:4" ht="13.2" x14ac:dyDescent="0.25">
      <c r="A1728" s="1" t="s">
        <v>1734</v>
      </c>
      <c r="B1728" t="str">
        <f ca="1">IFERROR(__xludf.DUMMYFUNCTION("GOOGLETRANSLATE(B1728,""en"",""hi"")"),"भाई तू समीक्षा चटाई डे ... bahut hai deta भ्रमित समीक्षा")</f>
        <v>भाई तू समीक्षा चटाई डे ... bahut hai deta भ्रमित समीक्षा</v>
      </c>
      <c r="C1728" s="1" t="s">
        <v>19</v>
      </c>
      <c r="D1728" s="1" t="s">
        <v>5</v>
      </c>
    </row>
    <row r="1729" spans="1:4" ht="13.2" x14ac:dyDescent="0.25">
      <c r="A1729" s="1" t="s">
        <v>1735</v>
      </c>
      <c r="B1729" t="str">
        <f ca="1">IFERROR(__xludf.DUMMYFUNCTION("GOOGLETRANSLATE(B1729,""en"",""hi"")"),"** [14:00] (https://www.youtube.com/watch?v=N_ZMfQMZos0&amp;t=14m00s) ** ** ek संख्या
लाइन खुद के बारे में hai bhai .... **")</f>
        <v>** [14:00] (https://www.youtube.com/watch?v=N_ZMfQMZos0&amp;t=14m00s) ** ** ek संख्या
लाइन खुद के बारे में hai bhai .... **</v>
      </c>
      <c r="C1729" s="1" t="s">
        <v>4</v>
      </c>
      <c r="D1729" s="1" t="s">
        <v>5</v>
      </c>
    </row>
    <row r="1730" spans="1:4" ht="13.2" x14ac:dyDescent="0.25">
      <c r="A1730" s="1" t="s">
        <v>1736</v>
      </c>
      <c r="B1730" t="str">
        <f ca="1">IFERROR(__xludf.DUMMYFUNCTION("GOOGLETRANSLATE(B1730,""en"",""hi"")"),"Oi kutta एक वीडियो क्ष banae? लड़की aese नही hain.ladki itna ghatia नही hain?")</f>
        <v>Oi kutta एक वीडियो क्ष banae? लड़की aese नही hain.ladki itna ghatia नही hain?</v>
      </c>
      <c r="C1730" s="1" t="s">
        <v>8</v>
      </c>
      <c r="D1730" s="1" t="s">
        <v>15</v>
      </c>
    </row>
    <row r="1731" spans="1:4" ht="13.2" x14ac:dyDescent="0.25">
      <c r="A1731" s="1" t="s">
        <v>1737</v>
      </c>
      <c r="B1731" t="str">
        <f ca="1">IFERROR(__xludf.DUMMYFUNCTION("GOOGLETRANSLATE(B1731,""en"",""hi"")"),"नारीवादी: ko बादल देंगे दुनिया हम ....
प्रतीक भाई: behno pehle apne aap ko badlo .. 🤣😂")</f>
        <v>नारीवादी: ko बादल देंगे दुनिया हम ....
प्रतीक भाई: behno pehle apne aap ko badlo .. 🤣😂</v>
      </c>
      <c r="C1731" s="1" t="s">
        <v>19</v>
      </c>
      <c r="D1731" s="1" t="s">
        <v>5</v>
      </c>
    </row>
    <row r="1732" spans="1:4" ht="13.2" x14ac:dyDescent="0.25">
      <c r="A1732" s="1" t="s">
        <v>1738</v>
      </c>
      <c r="B1732" t="str">
        <f ca="1">IFERROR(__xludf.DUMMYFUNCTION("GOOGLETRANSLATE(B1732,""en"",""hi"")"),"Apke वीडियो पर देख kr मेरे चेहरे जनसंपर्क Allways तो होते ज मुस्कान तो uske लाइ thanku
बहुत")</f>
        <v>Apke वीडियो पर देख kr मेरे चेहरे जनसंपर्क Allways तो होते ज मुस्कान तो uske लाइ thanku
बहुत</v>
      </c>
      <c r="C1732" s="1" t="s">
        <v>4</v>
      </c>
      <c r="D1732" s="1" t="s">
        <v>5</v>
      </c>
    </row>
    <row r="1733" spans="1:4" ht="13.2" x14ac:dyDescent="0.25">
      <c r="A1733" s="1" t="s">
        <v>1739</v>
      </c>
      <c r="B1733" t="str">
        <f ca="1">IFERROR(__xludf.DUMMYFUNCTION("GOOGLETRANSLATE(B1733,""en"",""hi"")"),"OEE Launde क्या hal चल?
करने के लिए बदल गया है
OOO मेरे भाई क्या hal चल?")</f>
        <v>OEE Launde क्या hal चल?
करने के लिए बदल गया है
OOO मेरे भाई क्या hal चल?</v>
      </c>
      <c r="C1733" s="1" t="s">
        <v>4</v>
      </c>
      <c r="D1733" s="1" t="s">
        <v>5</v>
      </c>
    </row>
    <row r="1734" spans="1:4" ht="13.2" x14ac:dyDescent="0.25">
      <c r="A1734" s="1" t="s">
        <v>1740</v>
      </c>
      <c r="B1734" t="str">
        <f ca="1">IFERROR(__xludf.DUMMYFUNCTION("GOOGLETRANSLATE(B1734,""en"",""hi"")"),"बिंदु ... यार क्या bakchodi bana RHA hai में आओ")</f>
        <v>बिंदु ... यार क्या bakchodi bana RHA hai में आओ</v>
      </c>
      <c r="C1734" s="1" t="s">
        <v>19</v>
      </c>
      <c r="D1734" s="1" t="s">
        <v>5</v>
      </c>
    </row>
    <row r="1735" spans="1:4" ht="13.2" x14ac:dyDescent="0.25">
      <c r="A1735" s="1" t="s">
        <v>1741</v>
      </c>
      <c r="B1735" t="str">
        <f ca="1">IFERROR(__xludf.DUMMYFUNCTION("GOOGLETRANSLATE(B1735,""en"",""hi"")"),"साई घास भाई")</f>
        <v>साई घास भाई</v>
      </c>
      <c r="C1735" s="1" t="s">
        <v>4</v>
      </c>
      <c r="D1735" s="1" t="s">
        <v>5</v>
      </c>
    </row>
    <row r="1736" spans="1:4" ht="13.2" x14ac:dyDescent="0.25">
      <c r="A1736" s="1" t="s">
        <v>1742</v>
      </c>
      <c r="B1736" t="str">
        <f ca="1">IFERROR(__xludf.DUMMYFUNCTION("GOOGLETRANSLATE(B1736,""en"",""hi"")"),"@ratnesh गोस्वामी मुझे गूगल से ज्ञान Leta hu aur प्रहार muslimo ko Samajhna हो
तो आतंकवादी ko dekhleta hu
अब तू konsi धोखाधड़ी विश्वविद्यालय से ज्ञान Leta haipehle uski योग्यता
जांच karlena")</f>
        <v>@ratnesh गोस्वामी मुझे गूगल से ज्ञान Leta hu aur प्रहार muslimo ko Samajhna हो
तो आतंकवादी ko dekhleta hu
अब तू konsi धोखाधड़ी विश्वविद्यालय से ज्ञान Leta haipehle uski योग्यता
जांच karlena</v>
      </c>
      <c r="C1736" s="1" t="s">
        <v>19</v>
      </c>
      <c r="D1736" s="1" t="s">
        <v>5</v>
      </c>
    </row>
    <row r="1737" spans="1:4" ht="13.2" x14ac:dyDescent="0.25">
      <c r="A1737" s="1" t="s">
        <v>1743</v>
      </c>
      <c r="B1737" t="str">
        <f ca="1">IFERROR(__xludf.DUMMYFUNCTION("GOOGLETRANSLATE(B1737,""en"",""hi"")"),"भाई तु तुमको बाटा RHA ज की KYA Nehi Krna एच
bossdiwale bhaiyo, कृपया iski बात manlo, pachtaoge को Nehi")</f>
        <v>भाई तु तुमको बाटा RHA ज की KYA Nehi Krna एच
bossdiwale bhaiyo, कृपया iski बात manlo, pachtaoge को Nehi</v>
      </c>
      <c r="C1737" s="1" t="s">
        <v>8</v>
      </c>
      <c r="D1737" s="1" t="s">
        <v>15</v>
      </c>
    </row>
    <row r="1738" spans="1:4" ht="13.2" x14ac:dyDescent="0.25">
      <c r="A1738" s="1" t="s">
        <v>1744</v>
      </c>
      <c r="B1738" t="str">
        <f ca="1">IFERROR(__xludf.DUMMYFUNCTION("GOOGLETRANSLATE(B1738,""en"",""hi"")"),"अरुंधति रॉय रंगा और बिल्ला जैसे लोगों के साथ एक छोटे से सेल में रखा जाना चाहिए
और इस कुंग फू का कुट्टी का मजाक को देखते हैं।")</f>
        <v>अरुंधति रॉय रंगा और बिल्ला जैसे लोगों के साथ एक छोटे से सेल में रखा जाना चाहिए
और इस कुंग फू का कुट्टी का मजाक को देखते हैं।</v>
      </c>
      <c r="C1738" s="1" t="s">
        <v>8</v>
      </c>
      <c r="D1738" s="1" t="s">
        <v>15</v>
      </c>
    </row>
    <row r="1739" spans="1:4" ht="13.2" x14ac:dyDescent="0.25">
      <c r="A1739" s="1" t="s">
        <v>1745</v>
      </c>
      <c r="B1739" t="str">
        <f ca="1">IFERROR(__xludf.DUMMYFUNCTION("GOOGLETRANSLATE(B1739,""en"",""hi"")"),"जो भी ज फिल्म, पेस्ट हाय ज कॉपी करने के लिए")</f>
        <v>जो भी ज फिल्म, पेस्ट हाय ज कॉपी करने के लिए</v>
      </c>
      <c r="C1739" s="1" t="s">
        <v>4</v>
      </c>
      <c r="D1739" s="1" t="s">
        <v>5</v>
      </c>
    </row>
    <row r="1740" spans="1:4" ht="13.2" x14ac:dyDescent="0.25">
      <c r="A1740" s="1" t="s">
        <v>1746</v>
      </c>
      <c r="B1740" t="str">
        <f ca="1">IFERROR(__xludf.DUMMYFUNCTION("GOOGLETRANSLATE(B1740,""en"",""hi"")"),"लॉग इन करें जो भी संयुक्त राष्ट्र videshio कश्मीर hicab से bolrahe HNN, kripaya करके fullstop
Lagaye, हिंदुस्तान k प्राकृतिक जलवायु कश्मीर hicabse सोको और HNN पूरी तरह से मैं सहमत हूं
सामान्य [Rawat.ye] (http://rawat.ye/) humare की स्थिति को मैच nhi साथ
k"&amp;"arta .. व्यावहारिक रूप से ना भावनात्मक रूप से ki सोको ..")</f>
        <v>लॉग इन करें जो भी संयुक्त राष्ट्र videshio कश्मीर hicab से bolrahe HNN, kripaya करके fullstop
Lagaye, हिंदुस्तान k प्राकृतिक जलवायु कश्मीर hicabse सोको और HNN पूरी तरह से मैं सहमत हूं
सामान्य [Rawat.ye] (http://rawat.ye/) humare की स्थिति को मैच nhi साथ
karta .. व्यावहारिक रूप से ना भावनात्मक रूप से ki सोको ..</v>
      </c>
      <c r="C1740" s="1" t="s">
        <v>19</v>
      </c>
      <c r="D1740" s="1" t="s">
        <v>5</v>
      </c>
    </row>
    <row r="1741" spans="1:4" ht="13.2" x14ac:dyDescent="0.25">
      <c r="A1741" s="1" t="s">
        <v>1747</v>
      </c>
      <c r="B1741" t="str">
        <f ca="1">IFERROR(__xludf.DUMMYFUNCTION("GOOGLETRANSLATE(B1741,""en"",""hi"")"),"आईएसआई liye आधार Zaroori hai .. तुम jaise लोगो की wajah से Saare pareshani mein
hai")</f>
        <v>आईएसआई liye आधार Zaroori hai .. तुम jaise लोगो की wajah से Saare pareshani mein
hai</v>
      </c>
      <c r="C1741" s="1" t="s">
        <v>19</v>
      </c>
      <c r="D1741" s="1" t="s">
        <v>5</v>
      </c>
    </row>
    <row r="1742" spans="1:4" ht="13.2" x14ac:dyDescent="0.25">
      <c r="A1742" s="1" t="s">
        <v>1748</v>
      </c>
      <c r="B1742" t="str">
        <f ca="1">IFERROR(__xludf.DUMMYFUNCTION("GOOGLETRANSLATE(B1742,""en"",""hi"")"),"@KRATZZ पवित्र खेल सीजन 2 Bht Acha ज ... Bss जो लॉग वेब श्रृंखला एनआईआई dkhte ...
Unhe smjh एनआईआई aya")</f>
        <v>@KRATZZ पवित्र खेल सीजन 2 Bht Acha ज ... Bss जो लॉग वेब श्रृंखला एनआईआई dkhte ...
Unhe smjh एनआईआई aya</v>
      </c>
      <c r="C1742" s="1" t="s">
        <v>4</v>
      </c>
      <c r="D1742" s="1" t="s">
        <v>5</v>
      </c>
    </row>
    <row r="1743" spans="1:4" ht="13.2" x14ac:dyDescent="0.25">
      <c r="A1743" s="1" t="s">
        <v>1749</v>
      </c>
      <c r="B1743" t="str">
        <f ca="1">IFERROR(__xludf.DUMMYFUNCTION("GOOGLETRANSLATE(B1743,""en"",""hi"")"),"[04:00] (https://www.youtube.com/watch?v=8us63u9lV1s&amp;t=4m00s) ** Lauri बोल राहा
hain (वो क्या hain) माँ ग ** घ डुंगा मुख्य uska उनको Jitna बार dakraha Houn mera
जी चाहता है Muu मुख्य लौरा ghusa डन **")</f>
        <v>[04:00] (https://www.youtube.com/watch?v=8us63u9lV1s&amp;t=4m00s) ** Lauri बोल राहा
hain (वो क्या hain) माँ ग ** घ डुंगा मुख्य uska उनको Jitna बार dakraha Houn mera
जी चाहता है Muu मुख्य लौरा ghusa डन **</v>
      </c>
      <c r="C1743" s="1" t="s">
        <v>8</v>
      </c>
      <c r="D1743" s="1" t="s">
        <v>15</v>
      </c>
    </row>
    <row r="1744" spans="1:4" ht="13.2" x14ac:dyDescent="0.25">
      <c r="A1744" s="1" t="s">
        <v>1750</v>
      </c>
      <c r="B1744" t="str">
        <f ca="1">IFERROR(__xludf.DUMMYFUNCTION("GOOGLETRANSLATE(B1744,""en"",""hi"")"),"चित्र समाज ko sudharne कश्मीर liye bnani chahiye na ki aur jyada किशोरों ko
आपराधिक bnane के liye")</f>
        <v>चित्र समाज ko sudharne कश्मीर liye bnani chahiye na ki aur jyada किशोरों ko
आपराधिक bnane के liye</v>
      </c>
      <c r="C1744" s="1" t="s">
        <v>19</v>
      </c>
      <c r="D1744" s="1" t="s">
        <v>5</v>
      </c>
    </row>
    <row r="1745" spans="1:4" ht="13.2" x14ac:dyDescent="0.25">
      <c r="A1745" s="1" t="s">
        <v>1751</v>
      </c>
      <c r="B1745" t="str">
        <f ca="1">IFERROR(__xludf.DUMMYFUNCTION("GOOGLETRANSLATE(B1745,""en"",""hi"")"),"Aarmy मुझे hijdo की jrurt नी hai ..")</f>
        <v>Aarmy मुझे hijdo की jrurt नी hai ..</v>
      </c>
      <c r="C1745" s="1" t="s">
        <v>8</v>
      </c>
      <c r="D1745" s="1" t="s">
        <v>15</v>
      </c>
    </row>
    <row r="1746" spans="1:4" ht="13.2" x14ac:dyDescent="0.25">
      <c r="A1746" s="1" t="s">
        <v>1752</v>
      </c>
      <c r="B1746" t="str">
        <f ca="1">IFERROR(__xludf.DUMMYFUNCTION("GOOGLETRANSLATE(B1746,""en"",""hi"")"),"@Sanchit चौधरी aap समझदार हो, कृपया तु बात जेक iss धूलि का कण Gende bhainse
jaise समीक्षा बालू के टीले वाले प्रतीक होता डे ko भी samajhao, ki jo galat hai वो
galat hai। Nhi तु बलात्कार क्रने वालों ko को kl ko को बहादुर btayega या देवदार भी
bolega की तु ना"&amp;"रीवादी ke munh पे तमाचा hai")</f>
        <v>@Sanchit चौधरी aap समझदार हो, कृपया तु बात जेक iss धूलि का कण Gende bhainse
jaise समीक्षा बालू के टीले वाले प्रतीक होता डे ko भी samajhao, ki jo galat hai वो
galat hai। Nhi तु बलात्कार क्रने वालों ko को kl ko को बहादुर btayega या देवदार भी
bolega की तु नारीवादी ke munh पे तमाचा hai</v>
      </c>
      <c r="C1746" s="1" t="s">
        <v>19</v>
      </c>
      <c r="D1746" s="1" t="s">
        <v>5</v>
      </c>
    </row>
    <row r="1747" spans="1:4" ht="13.2" x14ac:dyDescent="0.25">
      <c r="A1747" s="1" t="s">
        <v>1753</v>
      </c>
      <c r="B1747" t="str">
        <f ca="1">IFERROR(__xludf.DUMMYFUNCTION("GOOGLETRANSLATE(B1747,""en"",""hi"")"),"कंडोम ???? कुछ dusra नही मिला क्या जीवन ko dalne की liye.gand का surag भी
chalta।")</f>
        <v>कंडोम ???? कुछ dusra नही मिला क्या जीवन ko dalne की liye.gand का surag भी
chalta।</v>
      </c>
      <c r="C1747" s="1" t="s">
        <v>8</v>
      </c>
      <c r="D1747" s="1" t="s">
        <v>15</v>
      </c>
    </row>
    <row r="1748" spans="1:4" ht="13.2" x14ac:dyDescent="0.25">
      <c r="A1748" s="1" t="s">
        <v>1754</v>
      </c>
      <c r="B1748" t="str">
        <f ca="1">IFERROR(__xludf.DUMMYFUNCTION("GOOGLETRANSLATE(B1748,""en"",""hi"")"),"Agr tum लॉग समलैंगिक होते
मैं और प्रहार आईएसआई करण से काम नही milti
टैब तुम्हे mein समझ अता की wo लॉग ऑन कितनी pareshani jhelte hai
Apni सोच badlo
(Hai Jo liye ये संयुक्त राष्ट्र लोगो ke समलैंगिकों ko sirf ek majak samajhte hai)")</f>
        <v>Agr tum लॉग समलैंगिक होते
मैं और प्रहार आईएसआई करण से काम नही milti
टैब तुम्हे mein समझ अता की wo लॉग ऑन कितनी pareshani jhelte hai
Apni सोच badlo
(Hai Jo liye ये संयुक्त राष्ट्र लोगो ke समलैंगिकों ko sirf ek majak samajhte hai)</v>
      </c>
      <c r="C1748" s="1" t="s">
        <v>8</v>
      </c>
      <c r="D1748" s="1" t="s">
        <v>5</v>
      </c>
    </row>
    <row r="1749" spans="1:4" ht="13.2" x14ac:dyDescent="0.25">
      <c r="A1749" s="1" t="s">
        <v>1755</v>
      </c>
      <c r="B1749" t="str">
        <f ca="1">IFERROR(__xludf.DUMMYFUNCTION("GOOGLETRANSLATE(B1749,""en"",""hi"")"),"भाई aap ko वकील Hona chahiye था, galat मंच पे hai aap। किया क्लिक करें
था समीक्षा dekhne प्रति yaha तो कुछ Alag हाय चल राहा हाई, कभी गुस्सा, कभी
""द डर्टी पिक्चर"", बीसी चैनल बंद केर bhosdi ke।")</f>
        <v>भाई aap ko वकील Hona chahiye था, galat मंच पे hai aap। किया क्लिक करें
था समीक्षा dekhne प्रति yaha तो कुछ Alag हाय चल राहा हाई, कभी गुस्सा, कभी
"द डर्टी पिक्चर", बीसी चैनल बंद केर bhosdi ke।</v>
      </c>
      <c r="C1749" s="1" t="s">
        <v>8</v>
      </c>
      <c r="D1749" s="1" t="s">
        <v>15</v>
      </c>
    </row>
    <row r="1750" spans="1:4" ht="13.2" x14ac:dyDescent="0.25">
      <c r="A1750" s="1" t="s">
        <v>1756</v>
      </c>
      <c r="B1750" t="str">
        <f ca="1">IFERROR(__xludf.DUMMYFUNCTION("GOOGLETRANSLATE(B1750,""en"",""hi"")"),"Mdrchod यूट्यूब तेरी बी एच एन ko कोई कबीर सिंह फिल्म से प्रेरित करते होक chodega टैब
तेरा भूमि fatega Aache se")</f>
        <v>Mdrchod यूट्यूब तेरी बी एच एन ko कोई कबीर सिंह फिल्म से प्रेरित करते होक chodega टैब
तेरा भूमि fatega Aache se</v>
      </c>
      <c r="C1750" s="1" t="s">
        <v>8</v>
      </c>
      <c r="D1750" s="1" t="s">
        <v>15</v>
      </c>
    </row>
    <row r="1751" spans="1:4" ht="13.2" x14ac:dyDescent="0.25">
      <c r="A1751" s="1" t="s">
        <v>1757</v>
      </c>
      <c r="B1751" t="str">
        <f ca="1">IFERROR(__xludf.DUMMYFUNCTION("GOOGLETRANSLATE(B1751,""en"",""hi"")"),"Sodomme जो हुआ था wo tum logoke saath भी होग")</f>
        <v>Sodomme जो हुआ था wo tum logoke saath भी होग</v>
      </c>
      <c r="C1751" s="1" t="s">
        <v>19</v>
      </c>
      <c r="D1751" s="1" t="s">
        <v>5</v>
      </c>
    </row>
    <row r="1752" spans="1:4" ht="13.2" x14ac:dyDescent="0.25">
      <c r="A1752" s="1" t="s">
        <v>1758</v>
      </c>
      <c r="B1752" t="str">
        <f ca="1">IFERROR(__xludf.DUMMYFUNCTION("GOOGLETRANSLATE(B1752,""en"",""hi"")"),"हर चीज़ मीटर नारीवाद dalna Zaroori ज मैं आपको?")</f>
        <v>हर चीज़ मीटर नारीवाद dalna Zaroori ज मैं आपको?</v>
      </c>
      <c r="C1752" s="1" t="s">
        <v>4</v>
      </c>
      <c r="D1752" s="1" t="s">
        <v>5</v>
      </c>
    </row>
    <row r="1753" spans="1:4" ht="13.2" x14ac:dyDescent="0.25">
      <c r="A1753" s="1" t="s">
        <v>1759</v>
      </c>
      <c r="B1753" t="str">
        <f ca="1">IFERROR(__xludf.DUMMYFUNCTION("GOOGLETRANSLATE(B1753,""en"",""hi"")"),"मुश्किल घाव का निशान YouTuber Nikle को सर aap 🔥🙏")</f>
        <v>मुश्किल घाव का निशान YouTuber Nikle को सर aap 🔥🙏</v>
      </c>
      <c r="C1753" s="1" t="s">
        <v>4</v>
      </c>
      <c r="D1753" s="1" t="s">
        <v>5</v>
      </c>
    </row>
    <row r="1754" spans="1:4" ht="13.2" x14ac:dyDescent="0.25">
      <c r="A1754" s="1" t="s">
        <v>1760</v>
      </c>
      <c r="B1754" t="str">
        <f ca="1">IFERROR(__xludf.DUMMYFUNCTION("GOOGLETRANSLATE(B1754,""en"",""hi"")"),"Thik hai जनसंपर्क निजी हाय Rakhe लॉग इसको bataye na सार्वजनिक रूप से")</f>
        <v>Thik hai जनसंपर्क निजी हाय Rakhe लॉग इसको bataye na सार्वजनिक रूप से</v>
      </c>
      <c r="C1754" s="1" t="s">
        <v>4</v>
      </c>
      <c r="D1754" s="1" t="s">
        <v>5</v>
      </c>
    </row>
    <row r="1755" spans="1:4" ht="13.2" x14ac:dyDescent="0.25">
      <c r="A1755" s="1" t="s">
        <v>1761</v>
      </c>
      <c r="B1755" t="str">
        <f ca="1">IFERROR(__xludf.DUMMYFUNCTION("GOOGLETRANSLATE(B1755,""en"",""hi"")"),"तथ्य यह है मेरा में doglo से utna हाय jyada माई Dukhi हू में भाई jitne aap Dukhi हो
मान karta hai mai ek शूटर प्रतिबंध जाऊ या ऐसे ko doglo चुन चुन ke मारू")</f>
        <v>तथ्य यह है मेरा में doglo से utna हाय jyada माई Dukhi हू में भाई jitne aap Dukhi हो
मान karta hai mai ek शूटर प्रतिबंध जाऊ या ऐसे ko doglo चुन चुन ke मारू</v>
      </c>
      <c r="C1755" s="1" t="s">
        <v>8</v>
      </c>
      <c r="D1755" s="1" t="s">
        <v>5</v>
      </c>
    </row>
    <row r="1756" spans="1:4" ht="13.2" x14ac:dyDescent="0.25">
      <c r="A1756" s="1" t="s">
        <v>1762</v>
      </c>
      <c r="B1756" t="str">
        <f ca="1">IFERROR(__xludf.DUMMYFUNCTION("GOOGLETRANSLATE(B1756,""en"",""hi"")"),"Dho डाला")</f>
        <v>Dho डाला</v>
      </c>
      <c r="C1756" s="1" t="s">
        <v>4</v>
      </c>
      <c r="D1756" s="1" t="s">
        <v>5</v>
      </c>
    </row>
    <row r="1757" spans="1:4" ht="13.2" x14ac:dyDescent="0.25">
      <c r="A1757" s="1" t="s">
        <v>1763</v>
      </c>
      <c r="B1757" t="str">
        <f ca="1">IFERROR(__xludf.DUMMYFUNCTION("GOOGLETRANSLATE(B1757,""en"",""hi"")"),"सर bilkul साही साहब बॉलीवुड ke sach ko aap सामने layo राष्ट्रीय स्तर बराबर है
आज कल यौन harashment kui होते वह है सब का ek हाय करण वह ये सब पर देख
पर देख कर")</f>
        <v>सर bilkul साही साहब बॉलीवुड ke sach ko aap सामने layo राष्ट्रीय स्तर बराबर है
आज कल यौन harashment kui होते वह है सब का ek हाय करण वह ये सब पर देख
पर देख कर</v>
      </c>
      <c r="C1757" s="1" t="s">
        <v>19</v>
      </c>
      <c r="D1757" s="1" t="s">
        <v>15</v>
      </c>
    </row>
    <row r="1758" spans="1:4" ht="13.2" x14ac:dyDescent="0.25">
      <c r="A1758" s="1" t="s">
        <v>1764</v>
      </c>
      <c r="B1758" t="str">
        <f ca="1">IFERROR(__xludf.DUMMYFUNCTION("GOOGLETRANSLATE(B1758,""en"",""hi"")"),"Koye देश सेवा कर्ण चाहता है ISME क्या buraye hai करने के लिए ... लेकिन hame अपने देश का
मान सम्मान hamesa Ucha rakhna hai aur हर ek सैनिक का तु Kartavya hai uske
leye अंतर आत्मा पवित्र होन chaheye।")</f>
        <v>Koye देश सेवा कर्ण चाहता है ISME क्या buraye hai करने के लिए ... लेकिन hame अपने देश का
मान सम्मान hamesa Ucha rakhna hai aur हर ek सैनिक का तु Kartavya hai uske
leye अंतर आत्मा पवित्र होन chaheye।</v>
      </c>
      <c r="C1758" s="1" t="s">
        <v>4</v>
      </c>
      <c r="D1758" s="1" t="s">
        <v>5</v>
      </c>
    </row>
    <row r="1759" spans="1:4" ht="13.2" x14ac:dyDescent="0.25">
      <c r="A1759" s="1" t="s">
        <v>1765</v>
      </c>
      <c r="B1759" t="str">
        <f ca="1">IFERROR(__xludf.DUMMYFUNCTION("GOOGLETRANSLATE(B1759,""en"",""hi"")"),"समलैंगिक Hona द न्यू वर्ल्ड ऑर्डर hai jo दुनिया ko Tabahi कश्मीर ek या कदम Aagey le
jaayega, तु illuminati एजेंडा।")</f>
        <v>समलैंगिक Hona द न्यू वर्ल्ड ऑर्डर hai jo दुनिया ko Tabahi कश्मीर ek या कदम Aagey le
jaayega, तु illuminati एजेंडा।</v>
      </c>
      <c r="C1759" s="1" t="s">
        <v>8</v>
      </c>
      <c r="D1759" s="1" t="s">
        <v>15</v>
      </c>
    </row>
    <row r="1760" spans="1:4" ht="13.2" x14ac:dyDescent="0.25">
      <c r="A1760" s="1" t="s">
        <v>1766</v>
      </c>
      <c r="B1760" t="str">
        <f ca="1">IFERROR(__xludf.DUMMYFUNCTION("GOOGLETRANSLATE(B1760,""en"",""hi"")"),"ओए partik जी ... दोस्ती karogey ... mugh से ... सुनील Dewan..98206 63,694।")</f>
        <v>ओए partik जी ... दोस्ती karogey ... mugh से ... सुनील Dewan..98206 63,694।</v>
      </c>
      <c r="C1760" s="1" t="s">
        <v>4</v>
      </c>
      <c r="D1760" s="1" t="s">
        <v>5</v>
      </c>
    </row>
    <row r="1761" spans="1:4" ht="13.2" x14ac:dyDescent="0.25">
      <c r="A1761" s="1" t="s">
        <v>1767</v>
      </c>
      <c r="B1761" t="str">
        <f ca="1">IFERROR(__xludf.DUMMYFUNCTION("GOOGLETRANSLATE(B1761,""en"",""hi"")"),"Ekdum दिल की बात ❤️")</f>
        <v>Ekdum दिल की बात ❤️</v>
      </c>
      <c r="C1761" s="1" t="s">
        <v>4</v>
      </c>
      <c r="D1761" s="1" t="s">
        <v>5</v>
      </c>
    </row>
    <row r="1762" spans="1:4" ht="13.2" x14ac:dyDescent="0.25">
      <c r="A1762" s="1" t="s">
        <v>1768</v>
      </c>
      <c r="B1762" t="str">
        <f ca="1">IFERROR(__xludf.DUMMYFUNCTION("GOOGLETRANSLATE(B1762,""en"",""hi"")"),"Jabardast समीक्षा प्रतीक भाई ..... फिल्म कबीर सिंह")</f>
        <v>Jabardast समीक्षा प्रतीक भाई ..... फिल्म कबीर सिंह</v>
      </c>
      <c r="C1762" s="1" t="s">
        <v>4</v>
      </c>
      <c r="D1762" s="1" t="s">
        <v>5</v>
      </c>
    </row>
    <row r="1763" spans="1:4" ht="13.2" x14ac:dyDescent="0.25">
      <c r="A1763" s="1" t="s">
        <v>1769</v>
      </c>
      <c r="B1763" t="str">
        <f ca="1">IFERROR(__xludf.DUMMYFUNCTION("GOOGLETRANSLATE(B1763,""en"",""hi"")"),"Bhayi chahte Kyaaaaaaa हो तुम
Chutiyo ko samjhane देख ne कुछ नी hoga
वो vohi rahenge
Aap dekhte नही हो क्या लॉग अभिनेताओं ko pagalon की tarah का पालन karte hain")</f>
        <v>Bhayi chahte Kyaaaaaaa हो तुम
Chutiyo ko samjhane देख ne कुछ नी hoga
वो vohi rahenge
Aap dekhte नही हो क्या लॉग अभिनेताओं ko pagalon की tarah का पालन karte hain</v>
      </c>
      <c r="C1763" s="1" t="s">
        <v>8</v>
      </c>
      <c r="D1763" s="1" t="s">
        <v>5</v>
      </c>
    </row>
    <row r="1764" spans="1:4" ht="13.2" x14ac:dyDescent="0.25">
      <c r="A1764" s="1" t="s">
        <v>1770</v>
      </c>
      <c r="B1764" t="str">
        <f ca="1">IFERROR(__xludf.DUMMYFUNCTION("GOOGLETRANSLATE(B1764,""en"",""hi"")"),"kabka आईएसआई का इंतजार kr RHA ठा ...
भाई का कबीर सिंह जनसंपर्क समीक्षा क्यु nhi आया अभी तक
.... प्यार आप भाई .....")</f>
        <v>kabka आईएसआई का इंतजार kr RHA ठा ...
भाई का कबीर सिंह जनसंपर्क समीक्षा क्यु nhi आया अभी तक
.... प्यार आप भाई .....</v>
      </c>
      <c r="C1764" s="1" t="s">
        <v>4</v>
      </c>
      <c r="D1764" s="1" t="s">
        <v>5</v>
      </c>
    </row>
    <row r="1765" spans="1:4" ht="13.2" x14ac:dyDescent="0.25">
      <c r="A1765" s="1" t="s">
        <v>1771</v>
      </c>
      <c r="B1765" t="str">
        <f ca="1">IFERROR(__xludf.DUMMYFUNCTION("GOOGLETRANSLATE(B1765,""en"",""hi"")"),"MST फिल्म h..m देखा .... चुपचाप चिल्लाओ ज तु फिल्म")</f>
        <v>MST फिल्म h..m देखा .... चुपचाप चिल्लाओ ज तु फिल्म</v>
      </c>
      <c r="C1765" s="1" t="s">
        <v>4</v>
      </c>
      <c r="D1765" s="1" t="s">
        <v>5</v>
      </c>
    </row>
    <row r="1766" spans="1:4" ht="13.2" x14ac:dyDescent="0.25">
      <c r="A1766" s="1" t="s">
        <v>1772</v>
      </c>
      <c r="B1766" t="str">
        <f ca="1">IFERROR(__xludf.DUMMYFUNCTION("GOOGLETRANSLATE(B1766,""en"",""hi"")"),"Bhut शाई प्रतीक भाई 💓")</f>
        <v>Bhut शाई प्रतीक भाई 💓</v>
      </c>
      <c r="C1766" s="1" t="s">
        <v>4</v>
      </c>
      <c r="D1766" s="1" t="s">
        <v>5</v>
      </c>
    </row>
    <row r="1767" spans="1:4" ht="13.2" x14ac:dyDescent="0.25">
      <c r="A1767" s="1" t="s">
        <v>1773</v>
      </c>
      <c r="B1767" t="str">
        <f ca="1">IFERROR(__xludf.DUMMYFUNCTION("GOOGLETRANSLATE(B1767,""en"",""hi"")"),"Mansutra भाई shab mastribution कुमारी Kro कबीर खान 🤣")</f>
        <v>Mansutra भाई shab mastribution कुमारी Kro कबीर खान 🤣</v>
      </c>
      <c r="C1767" s="1" t="s">
        <v>4</v>
      </c>
      <c r="D1767" s="1" t="s">
        <v>5</v>
      </c>
    </row>
    <row r="1768" spans="1:4" ht="13.2" x14ac:dyDescent="0.25">
      <c r="A1768" s="1" t="s">
        <v>1774</v>
      </c>
      <c r="B1768" t="str">
        <f ca="1">IFERROR(__xludf.DUMMYFUNCTION("GOOGLETRANSLATE(B1768,""en"",""hi"")"),"अंत में ... कोई करने के लिए मेरी tarah Sochta ज ..
धन्यवाद यू swetabh भाई")</f>
        <v>अंत में ... कोई करने के लिए मेरी tarah Sochta ज ..
धन्यवाद यू swetabh भाई</v>
      </c>
      <c r="C1768" s="1" t="s">
        <v>4</v>
      </c>
      <c r="D1768" s="1" t="s">
        <v>5</v>
      </c>
    </row>
    <row r="1769" spans="1:4" ht="13.2" x14ac:dyDescent="0.25">
      <c r="A1769" s="1" t="s">
        <v>1775</v>
      </c>
      <c r="B1769" t="str">
        <f ca="1">IFERROR(__xludf.DUMMYFUNCTION("GOOGLETRANSLATE(B1769,""en"",""hi"")"),"Bahut हाय sateek समीक्षा, मुझे अगर फिल्म पर देख भी leta मैं हूं, को भी प्रहार apka
समीक्षा अता वह jaroor dekhta हूं। Kyonki जिस tarah से aap फिल्म की दर्शन
ko karte हैं, Shayad फिल्म का निर्देशक भी nhi कार payega😁 समझाने")</f>
        <v>Bahut हाय sateek समीक्षा, मुझे अगर फिल्म पर देख भी leta मैं हूं, को भी प्रहार apka
समीक्षा अता वह jaroor dekhta हूं। Kyonki जिस tarah से aap फिल्म की दर्शन
ko karte हैं, Shayad फिल्म का निर्देशक भी nhi कार payega😁 समझाने</v>
      </c>
      <c r="C1769" s="1" t="s">
        <v>4</v>
      </c>
      <c r="D1769" s="1" t="s">
        <v>5</v>
      </c>
    </row>
    <row r="1770" spans="1:4" ht="13.2" x14ac:dyDescent="0.25">
      <c r="A1770" s="1" t="s">
        <v>1776</v>
      </c>
      <c r="B1770" t="str">
        <f ca="1">IFERROR(__xludf.DUMMYFUNCTION("GOOGLETRANSLATE(B1770,""en"",""hi"")"),"** kitno ko कबीर सिंह फिल्म अवास्तविक लगी? 😂 **")</f>
        <v>** kitno ko कबीर सिंह फिल्म अवास्तविक लगी? 😂 **</v>
      </c>
      <c r="C1770" s="1" t="s">
        <v>4</v>
      </c>
      <c r="D1770" s="1" t="s">
        <v>5</v>
      </c>
    </row>
    <row r="1771" spans="1:4" ht="13.2" x14ac:dyDescent="0.25">
      <c r="A1771" s="1" t="s">
        <v>1777</v>
      </c>
      <c r="B1771" t="str">
        <f ca="1">IFERROR(__xludf.DUMMYFUNCTION("GOOGLETRANSLATE(B1771,""en"",""hi"")"),"भाई itna लांबा vedio चटाई बनाया करो, शब्दों को दोहराने चटाई करो, Bor कर रहे हो")</f>
        <v>भाई itna लांबा vedio चटाई बनाया करो, शब्दों को दोहराने चटाई करो, Bor कर रहे हो</v>
      </c>
      <c r="C1771" s="1" t="s">
        <v>4</v>
      </c>
      <c r="D1771" s="1" t="s">
        <v>5</v>
      </c>
    </row>
    <row r="1772" spans="1:4" ht="13.2" x14ac:dyDescent="0.25">
      <c r="A1772" s="1" t="s">
        <v>1778</v>
      </c>
      <c r="B1772" t="str">
        <f ca="1">IFERROR(__xludf.DUMMYFUNCTION("GOOGLETRANSLATE(B1772,""en"",""hi"")"),"तुम ek संख्या ke महा chutiya इंसान हो Itni Bakwaas क्यो karte ho 😒😒😒😒😒😒")</f>
        <v>तुम ek संख्या ke महा chutiya इंसान हो Itni Bakwaas क्यो karte ho 😒😒😒😒😒😒</v>
      </c>
      <c r="C1772" s="1" t="s">
        <v>8</v>
      </c>
      <c r="D1772" s="1" t="s">
        <v>5</v>
      </c>
    </row>
    <row r="1773" spans="1:4" ht="13.2" x14ac:dyDescent="0.25">
      <c r="A1773" s="1" t="s">
        <v>1779</v>
      </c>
      <c r="B1773" t="str">
        <f ca="1">IFERROR(__xludf.DUMMYFUNCTION("GOOGLETRANSLATE(B1773,""en"",""hi"")"),"अरूंधती राए कह रही है लोकतंत्र के हत्यारो को हि कसूरवार ठहराए यानी कोई यानी
एनआरसी मे कोई आपका नाम पुछे तो लोकतंत्र के हत्यारो यानी रंगा बिल्ला पर सारी बात
ढोल दे और यह सही भी है रंगा बिल्ला ही इसके लिए जिम्मेदार है तो नाम तो उन्ही का
लाखाना चाहिए? ?")</f>
        <v>अरूंधती राए कह रही है लोकतंत्र के हत्यारो को हि कसूरवार ठहराए यानी कोई यानी
एनआरसी मे कोई आपका नाम पुछे तो लोकतंत्र के हत्यारो यानी रंगा बिल्ला पर सारी बात
ढोल दे और यह सही भी है रंगा बिल्ला ही इसके लिए जिम्मेदार है तो नाम तो उन्ही का
लाखाना चाहिए? ?</v>
      </c>
      <c r="C1773" s="1" t="s">
        <v>4</v>
      </c>
      <c r="D1773" s="1" t="s">
        <v>5</v>
      </c>
    </row>
    <row r="1774" spans="1:4" ht="13.2" x14ac:dyDescent="0.25">
      <c r="A1774" s="1" t="s">
        <v>1780</v>
      </c>
      <c r="B1774" t="str">
        <f ca="1">IFERROR(__xludf.DUMMYFUNCTION("GOOGLETRANSLATE(B1774,""en"",""hi"")"),"रंगा बिल्ला मोदी 😂🤣😅।
क्या नाम दिया hai.👍")</f>
        <v>रंगा बिल्ला मोदी 😂🤣😅।
क्या नाम दिया hai.👍</v>
      </c>
      <c r="C1774" s="1" t="s">
        <v>4</v>
      </c>
      <c r="D1774" s="1" t="s">
        <v>5</v>
      </c>
    </row>
    <row r="1775" spans="1:4" ht="13.2" x14ac:dyDescent="0.25">
      <c r="A1775" s="1" t="s">
        <v>1781</v>
      </c>
      <c r="B1775" t="str">
        <f ca="1">IFERROR(__xludf.DUMMYFUNCTION("GOOGLETRANSLATE(B1775,""en"",""hi"")"),"होल चैनल केवल एक वीडियो बहुत YHA Ka डालो अधिक से अधिक वीडियो निराश
jyeda से jyeda डालो")</f>
        <v>होल चैनल केवल एक वीडियो बहुत YHA Ka डालो अधिक से अधिक वीडियो निराश
jyeda से jyeda डालो</v>
      </c>
      <c r="C1775" s="1" t="s">
        <v>4</v>
      </c>
      <c r="D1775" s="1" t="s">
        <v>5</v>
      </c>
    </row>
    <row r="1776" spans="1:4" ht="13.2" x14ac:dyDescent="0.25">
      <c r="A1776" s="1" t="s">
        <v>1782</v>
      </c>
      <c r="B1776" t="str">
        <f ca="1">IFERROR(__xludf.DUMMYFUNCTION("GOOGLETRANSLATE(B1776,""en"",""hi"")"),"सर रॉकेट आदमी का समीक्षा Kariye Na ne हाय कमर unho एल्टन की जीवनी hai जॉन
राजा का संगीत दिया था ... plz 🙏🙏🙏")</f>
        <v>सर रॉकेट आदमी का समीक्षा Kariye Na ne हाय कमर unho एल्टन की जीवनी hai जॉन
राजा का संगीत दिया था ... plz 🙏🙏🙏</v>
      </c>
      <c r="C1776" s="1" t="s">
        <v>4</v>
      </c>
      <c r="D1776" s="1" t="s">
        <v>5</v>
      </c>
    </row>
    <row r="1777" spans="1:4" ht="13.2" x14ac:dyDescent="0.25">
      <c r="A1777" s="1" t="s">
        <v>1783</v>
      </c>
      <c r="B1777" t="str">
        <f ca="1">IFERROR(__xludf.DUMMYFUNCTION("GOOGLETRANSLATE(B1777,""en"",""hi"")"),"तू अपना नाम अरुंधति नही Halala की औलाद kutia राख ले तु साड़ी की साड़ी बदसूरत
auratey Jese बरखा दत्त आदि etc.atankwadi प्रतिबंध पे deshdroh ka मामले में वह गाय
करके जेल मुझे डालो फिर बराबर phenko ke एलओसी।")</f>
        <v>तू अपना नाम अरुंधति नही Halala की औलाद kutia राख ले तु साड़ी की साड़ी बदसूरत
auratey Jese बरखा दत्त आदि etc.atankwadi प्रतिबंध पे deshdroh ka मामले में वह गाय
करके जेल मुझे डालो फिर बराबर phenko ke एलओसी।</v>
      </c>
      <c r="C1777" s="1" t="s">
        <v>8</v>
      </c>
      <c r="D1777" s="1" t="s">
        <v>15</v>
      </c>
    </row>
    <row r="1778" spans="1:4" ht="13.2" x14ac:dyDescent="0.25">
      <c r="A1778" s="1" t="s">
        <v>1784</v>
      </c>
      <c r="B1778" t="str">
        <f ca="1">IFERROR(__xludf.DUMMYFUNCTION("GOOGLETRANSLATE(B1778,""en"",""hi"")"),"unhone उदाहरण diye हैं की apke ke pas कोई योजना होनी chahiye ... chachaon
... jaise apki चैनल मुझे भी aasan भासा मुझे samjhane की Koshish की जाति hai ...")</f>
        <v>unhone उदाहरण diye हैं की apke ke pas कोई योजना होनी chahiye ... chachaon
... jaise apki चैनल मुझे भी aasan भासा मुझे samjhane की Koshish की जाति hai ...</v>
      </c>
      <c r="C1778" s="1" t="s">
        <v>4</v>
      </c>
      <c r="D1778" s="1" t="s">
        <v>5</v>
      </c>
    </row>
    <row r="1779" spans="1:4" ht="13.2" x14ac:dyDescent="0.25">
      <c r="A1779" s="1" t="s">
        <v>1785</v>
      </c>
      <c r="B1779" t="str">
        <f ca="1">IFERROR(__xludf.DUMMYFUNCTION("GOOGLETRANSLATE(B1779,""en"",""hi"")"),"बॉलीवुड भी कभी कभी Acchi फिल्में बना deta वह")</f>
        <v>बॉलीवुड भी कभी कभी Acchi फिल्में बना deta वह</v>
      </c>
      <c r="C1779" s="1" t="s">
        <v>4</v>
      </c>
      <c r="D1779" s="1" t="s">
        <v>5</v>
      </c>
    </row>
    <row r="1780" spans="1:4" ht="13.2" x14ac:dyDescent="0.25">
      <c r="A1780" s="1" t="s">
        <v>1786</v>
      </c>
      <c r="B1780" t="str">
        <f ca="1">IFERROR(__xludf.DUMMYFUNCTION("GOOGLETRANSLATE(B1780,""en"",""hi"")"),"Bhut Khush huyeeeeee हम y खबर पर देख कश्मीर")</f>
        <v>Bhut Khush huyeeeeee हम y खबर पर देख कश्मीर</v>
      </c>
      <c r="C1780" s="1" t="s">
        <v>4</v>
      </c>
      <c r="D1780" s="1" t="s">
        <v>5</v>
      </c>
    </row>
    <row r="1781" spans="1:4" ht="13.2" x14ac:dyDescent="0.25">
      <c r="A1781" s="1" t="s">
        <v>1787</v>
      </c>
      <c r="B1781" t="str">
        <f ca="1">IFERROR(__xludf.DUMMYFUNCTION("GOOGLETRANSLATE(B1781,""en"",""hi"")"),"[15:50] (https://www.youtube.com/watch?v=N_ZMfQMZos0&amp;t=15m50s) Itne jhut को
लॉग इन करने के नेता भी नी Bolte फिर से")</f>
        <v>[15:50] (https://www.youtube.com/watch?v=N_ZMfQMZos0&amp;t=15m50s) Itne jhut को
लॉग इन करने के नेता भी नी Bolte फिर से</v>
      </c>
      <c r="C1781" s="1" t="s">
        <v>19</v>
      </c>
      <c r="D1781" s="1" t="s">
        <v>5</v>
      </c>
    </row>
    <row r="1782" spans="1:4" ht="13.2" x14ac:dyDescent="0.25">
      <c r="A1782" s="1" t="s">
        <v>1788</v>
      </c>
      <c r="B1782" t="str">
        <f ca="1">IFERROR(__xludf.DUMMYFUNCTION("GOOGLETRANSLATE(B1782,""en"",""hi"")"),"खिलौना कहानी 4 समीक्षा कब अपलोड करो गये")</f>
        <v>खिलौना कहानी 4 समीक्षा कब अपलोड करो गये</v>
      </c>
      <c r="C1782" s="1" t="s">
        <v>4</v>
      </c>
      <c r="D1782" s="1" t="s">
        <v>5</v>
      </c>
    </row>
    <row r="1783" spans="1:4" ht="13.2" x14ac:dyDescent="0.25">
      <c r="A1783" s="1" t="s">
        <v>1789</v>
      </c>
      <c r="B1783" t="str">
        <f ca="1">IFERROR(__xludf.DUMMYFUNCTION("GOOGLETRANSLATE(B1783,""en"",""hi"")"),"ek aurat ke रिपोर्ट बराबर 1se Jaada aurato ko giraftar कर लिया Jaata Hai।")</f>
        <v>ek aurat ke रिपोर्ट बराबर 1se Jaada aurato ko giraftar कर लिया Jaata Hai।</v>
      </c>
      <c r="C1783" s="1" t="s">
        <v>4</v>
      </c>
      <c r="D1783" s="1" t="s">
        <v>5</v>
      </c>
    </row>
    <row r="1784" spans="1:4" ht="13.2" x14ac:dyDescent="0.25">
      <c r="A1784" s="1" t="s">
        <v>1790</v>
      </c>
      <c r="B1784" t="str">
        <f ca="1">IFERROR(__xludf.DUMMYFUNCTION("GOOGLETRANSLATE(B1784,""en"",""hi"")"),"एंकर रैंडी का उच्चारण jhant Jaisa hai 🙄")</f>
        <v>एंकर रैंडी का उच्चारण jhant Jaisa hai 🙄</v>
      </c>
      <c r="C1784" s="1" t="s">
        <v>8</v>
      </c>
      <c r="D1784" s="1" t="s">
        <v>15</v>
      </c>
    </row>
    <row r="1785" spans="1:4" ht="13.2" x14ac:dyDescent="0.25">
      <c r="A1785" s="1" t="s">
        <v>1791</v>
      </c>
      <c r="B1785" t="str">
        <f ca="1">IFERROR(__xludf.DUMMYFUNCTION("GOOGLETRANSLATE(B1785,""en"",""hi"")"),"लड़का बकवास भाई हा हाय kahte h☺️😊😊😊😊😃")</f>
        <v>लड़का बकवास भाई हा हाय kahte h☺️😊😊😊😊😃</v>
      </c>
      <c r="C1785" s="1" t="s">
        <v>4</v>
      </c>
      <c r="D1785" s="1" t="s">
        <v>15</v>
      </c>
    </row>
    <row r="1786" spans="1:4" ht="13.2" x14ac:dyDescent="0.25">
      <c r="A1786" s="1" t="s">
        <v>1792</v>
      </c>
      <c r="B1786" t="str">
        <f ca="1">IFERROR(__xludf.DUMMYFUNCTION("GOOGLETRANSLATE(B1786,""en"",""hi"")"),"आदरणीय देसाई जी ये बताए देश का पीएम सोच समझ कर बात करता है")</f>
        <v>आदरणीय देसाई जी ये बताए देश का पीएम सोच समझ कर बात करता है</v>
      </c>
      <c r="C1786" s="1" t="s">
        <v>4</v>
      </c>
      <c r="D1786" s="1" t="s">
        <v>5</v>
      </c>
    </row>
    <row r="1787" spans="1:4" ht="13.2" x14ac:dyDescent="0.25">
      <c r="A1787" s="1" t="s">
        <v>1793</v>
      </c>
      <c r="B1787" t="str">
        <f ca="1">IFERROR(__xludf.DUMMYFUNCTION("GOOGLETRANSLATE(B1787,""en"",""hi"")"),"Bhagg bsdk ... तू महा chautiya वह")</f>
        <v>Bhagg bsdk ... तू महा chautiya वह</v>
      </c>
      <c r="C1787" s="1" t="s">
        <v>8</v>
      </c>
      <c r="D1787" s="1" t="s">
        <v>15</v>
      </c>
    </row>
    <row r="1788" spans="1:4" ht="13.2" x14ac:dyDescent="0.25">
      <c r="A1788" s="1" t="s">
        <v>1794</v>
      </c>
      <c r="B1788" t="str">
        <f ca="1">IFERROR(__xludf.DUMMYFUNCTION("GOOGLETRANSLATE(B1788,""en"",""hi"")"),"Napurrrrr😍")</f>
        <v>Napurrrrr😍</v>
      </c>
      <c r="C1788" s="1" t="s">
        <v>4</v>
      </c>
      <c r="D1788" s="1" t="s">
        <v>5</v>
      </c>
    </row>
    <row r="1789" spans="1:4" ht="13.2" x14ac:dyDescent="0.25">
      <c r="A1789" s="1" t="s">
        <v>1795</v>
      </c>
      <c r="B1789" t="str">
        <f ca="1">IFERROR(__xludf.DUMMYFUNCTION("GOOGLETRANSLATE(B1789,""en"",""hi"")"),"Bilkul साही खा आपने")</f>
        <v>Bilkul साही खा आपने</v>
      </c>
      <c r="C1789" s="1" t="s">
        <v>4</v>
      </c>
      <c r="D1789" s="1" t="s">
        <v>5</v>
      </c>
    </row>
    <row r="1790" spans="1:4" ht="13.2" x14ac:dyDescent="0.25">
      <c r="A1790" s="1" t="s">
        <v>1796</v>
      </c>
      <c r="B1790" t="str">
        <f ca="1">IFERROR(__xludf.DUMMYFUNCTION("GOOGLETRANSLATE(B1790,""en"",""hi"")"),"Gandfaaddd !!!")</f>
        <v>Gandfaaddd !!!</v>
      </c>
      <c r="C1790" s="1" t="s">
        <v>4</v>
      </c>
      <c r="D1790" s="1" t="s">
        <v>5</v>
      </c>
    </row>
    <row r="1791" spans="1:4" ht="13.2" x14ac:dyDescent="0.25">
      <c r="A1791" s="1" t="s">
        <v>1797</v>
      </c>
      <c r="B1791" t="str">
        <f ca="1">IFERROR(__xludf.DUMMYFUNCTION("GOOGLETRANSLATE(B1791,""en"",""hi"")"),"अब तुम ख आरक्षण mangege bc")</f>
        <v>अब तुम ख आरक्षण mangege bc</v>
      </c>
      <c r="C1791" s="1" t="s">
        <v>8</v>
      </c>
      <c r="D1791" s="1" t="s">
        <v>15</v>
      </c>
    </row>
    <row r="1792" spans="1:4" ht="13.2" x14ac:dyDescent="0.25">
      <c r="A1792" s="1" t="s">
        <v>1798</v>
      </c>
      <c r="B1792" t="str">
        <f ca="1">IFERROR(__xludf.DUMMYFUNCTION("GOOGLETRANSLATE(B1792,""en"",""hi"")"),"मुझे vi karunga")</f>
        <v>मुझे vi karunga</v>
      </c>
      <c r="C1792" s="1" t="s">
        <v>4</v>
      </c>
      <c r="D1792" s="1" t="s">
        <v>5</v>
      </c>
    </row>
    <row r="1793" spans="1:4" ht="13.2" x14ac:dyDescent="0.25">
      <c r="A1793" s="1" t="s">
        <v>1799</v>
      </c>
      <c r="B1793" t="str">
        <f ca="1">IFERROR(__xludf.DUMMYFUNCTION("GOOGLETRANSLATE(B1793,""en"",""hi"")"),"शाहिद खान
नही कबीर Khaan nh शाहिद सिंह
😂")</f>
        <v>शाहिद खान
नही कबीर Khaan nh शाहिद सिंह
😂</v>
      </c>
      <c r="C1793" s="1" t="s">
        <v>4</v>
      </c>
      <c r="D1793" s="1" t="s">
        <v>5</v>
      </c>
    </row>
    <row r="1794" spans="1:4" ht="13.2" x14ac:dyDescent="0.25">
      <c r="A1794" s="1" t="s">
        <v>1800</v>
      </c>
      <c r="B1794" t="str">
        <f ca="1">IFERROR(__xludf.DUMMYFUNCTION("GOOGLETRANSLATE(B1794,""en"",""hi"")"),"सलाम hai तुझे मेरे भाई काश mujhme भी तुम्हारे Jaisi हिम्मत होती")</f>
        <v>सलाम hai तुझे मेरे भाई काश mujhme भी तुम्हारे Jaisi हिम्मत होती</v>
      </c>
      <c r="C1794" s="1" t="s">
        <v>4</v>
      </c>
      <c r="D1794" s="1" t="s">
        <v>5</v>
      </c>
    </row>
    <row r="1795" spans="1:4" ht="13.2" x14ac:dyDescent="0.25">
      <c r="A1795" s="1" t="s">
        <v>1801</v>
      </c>
      <c r="B1795" t="str">
        <f ca="1">IFERROR(__xludf.DUMMYFUNCTION("GOOGLETRANSLATE(B1795,""en"",""hi"")"),"घुला हुआ पदार्थ भाई 😀")</f>
        <v>घुला हुआ पदार्थ भाई 😀</v>
      </c>
      <c r="C1795" s="1" t="s">
        <v>4</v>
      </c>
      <c r="D1795" s="1" t="s">
        <v>5</v>
      </c>
    </row>
    <row r="1796" spans="1:4" ht="13.2" x14ac:dyDescent="0.25">
      <c r="A1796" s="1" t="s">
        <v>1802</v>
      </c>
      <c r="B1796" t="str">
        <f ca="1">IFERROR(__xludf.DUMMYFUNCTION("GOOGLETRANSLATE(B1796,""en"",""hi"")"),"[Https://m.facebook.com/story.php?story_fbid=504756703591356&amp;id=100021710923207&amp;sfnsn=scwspwa&amp;funlid=L2gyPD4kqh43xB1H](https://m.facebook.com/story.php?story_fbid=504756703591356&amp;id=100021710923207&amp;sfnsn=scwspwa&amp;funlid=L2gyPD4kqh43xB1H)
याक बार लिंक ko"&amp;" है खोलने के कर के भी देखिए पाटा चले की पुलिस तक था kis
गिर गया ज")</f>
        <v>[Https://m.facebook.com/story.php?story_fbid=504756703591356&amp;id=100021710923207&amp;sfnsn=scwspwa&amp;funlid=L2gyPD4kqh43xB1H](https://m.facebook.com/story.php?story_fbid=504756703591356&amp;id=100021710923207&amp;sfnsn=scwspwa&amp;funlid=L2gyPD4kqh43xB1H)
याक बार लिंक ko है खोलने के कर के भी देखिए पाटा चले की पुलिस तक था kis
गिर गया ज</v>
      </c>
      <c r="C1796" s="1" t="s">
        <v>19</v>
      </c>
      <c r="D1796" s="1" t="s">
        <v>5</v>
      </c>
    </row>
    <row r="1797" spans="1:4" ht="13.2" x14ac:dyDescent="0.25">
      <c r="A1797" s="1" t="s">
        <v>1803</v>
      </c>
      <c r="B1797" t="str">
        <f ca="1">IFERROR(__xludf.DUMMYFUNCTION("GOOGLETRANSLATE(B1797,""en"",""hi"")"),"भेचो बॉलीवुड में कितना प्यार दिखाते है। कौन करता है इतना प्यार। रचनात्मकता
की गान्ड मार दी है चूतियों ने और इनसे बड़ी चूतिया तो वो पब्लिक है जो ऐसी
फिल्मों को 400 करोड़ कमवा रही है।")</f>
        <v>भेचो बॉलीवुड में कितना प्यार दिखाते है। कौन करता है इतना प्यार। रचनात्मकता
की गान्ड मार दी है चूतियों ने और इनसे बड़ी चूतिया तो वो पब्लिक है जो ऐसी
फिल्मों को 400 करोड़ कमवा रही है।</v>
      </c>
      <c r="C1797" s="1" t="s">
        <v>8</v>
      </c>
      <c r="D1797" s="1" t="s">
        <v>5</v>
      </c>
    </row>
    <row r="1798" spans="1:4" ht="13.2" x14ac:dyDescent="0.25">
      <c r="A1798" s="1" t="s">
        <v>1804</v>
      </c>
      <c r="B1798" t="str">
        <f ca="1">IFERROR(__xludf.DUMMYFUNCTION("GOOGLETRANSLATE(B1798,""en"",""hi"")"),"Bahut अच्छे भाई तुम्हारा बात शंकर Bahut Achcha लगा भिखारी ऐसे हाय होता
hai")</f>
        <v>Bahut अच्छे भाई तुम्हारा बात शंकर Bahut Achcha लगा भिखारी ऐसे हाय होता
hai</v>
      </c>
      <c r="C1798" s="1" t="s">
        <v>19</v>
      </c>
      <c r="D1798" s="1" t="s">
        <v>5</v>
      </c>
    </row>
    <row r="1799" spans="1:4" ht="13.2" x14ac:dyDescent="0.25">
      <c r="A1799" s="1" t="s">
        <v>1805</v>
      </c>
      <c r="B1799" t="str">
        <f ca="1">IFERROR(__xludf.DUMMYFUNCTION("GOOGLETRANSLATE(B1799,""en"",""hi"")"),"लॉड हो Haan")</f>
        <v>लॉड हो Haan</v>
      </c>
      <c r="C1799" s="1" t="s">
        <v>8</v>
      </c>
      <c r="D1799" s="1" t="s">
        <v>15</v>
      </c>
    </row>
    <row r="1800" spans="1:4" ht="13.2" x14ac:dyDescent="0.25">
      <c r="A1800" s="1" t="s">
        <v>1806</v>
      </c>
      <c r="B1800" t="str">
        <f ca="1">IFERROR(__xludf.DUMMYFUNCTION("GOOGLETRANSLATE(B1800,""en"",""hi"")"),"@Dhruv मेहरा डॉक्टरों की छवि pehle se खरब hai ... Paiso ke bhuke ज ...
""अधिकांश नहीं सभी""")</f>
        <v>@Dhruv मेहरा डॉक्टरों की छवि pehle se खरब hai ... Paiso ke bhuke ज ...
"अधिकांश नहीं सभी"</v>
      </c>
      <c r="C1800" s="1" t="s">
        <v>19</v>
      </c>
      <c r="D1800" s="1" t="s">
        <v>5</v>
      </c>
    </row>
    <row r="1801" spans="1:4" ht="13.2" x14ac:dyDescent="0.25">
      <c r="A1801" s="1" t="s">
        <v>1807</v>
      </c>
      <c r="B1801" t="str">
        <f ca="1">IFERROR(__xludf.DUMMYFUNCTION("GOOGLETRANSLATE(B1801,""en"",""hi"")"),"टी शर्ट से ही ले ली नारीवादी ki🤣")</f>
        <v>टी शर्ट से ही ले ली नारीवादी ki🤣</v>
      </c>
      <c r="C1801" s="1" t="s">
        <v>4</v>
      </c>
      <c r="D1801" s="1" t="s">
        <v>15</v>
      </c>
    </row>
    <row r="1802" spans="1:4" ht="13.2" x14ac:dyDescent="0.25">
      <c r="A1802" s="1" t="s">
        <v>1808</v>
      </c>
      <c r="B1802" t="str">
        <f ca="1">IFERROR(__xludf.DUMMYFUNCTION("GOOGLETRANSLATE(B1802,""en"",""hi"")"),"ये हुयी बात ना 😎😘😍😘😎
बिल्कुल सही जबाब, साला तु नारीवादियों की बाते सूरज sunkar dimag खरब हो गया था,
ऐसे ही वीडियो banate रहो प्रतीक भाई को नापसंद करने की चटाई suno")</f>
        <v>ये हुयी बात ना 😎😘😍😘😎
बिल्कुल सही जबाब, साला तु नारीवादियों की बाते सूरज sunkar dimag खरब हो गया था,
ऐसे ही वीडियो banate रहो प्रतीक भाई को नापसंद करने की चटाई suno</v>
      </c>
      <c r="C1802" s="1" t="s">
        <v>19</v>
      </c>
      <c r="D1802" s="1" t="s">
        <v>5</v>
      </c>
    </row>
    <row r="1803" spans="1:4" ht="13.2" x14ac:dyDescent="0.25">
      <c r="A1803" s="1" t="s">
        <v>1809</v>
      </c>
      <c r="B1803" t="str">
        <f ca="1">IFERROR(__xludf.DUMMYFUNCTION("GOOGLETRANSLATE(B1803,""en"",""hi"")"),"Dimag खोल ke राख दिया भाई")</f>
        <v>Dimag खोल ke राख दिया भाई</v>
      </c>
      <c r="C1803" s="1" t="s">
        <v>4</v>
      </c>
      <c r="D1803" s="1" t="s">
        <v>5</v>
      </c>
    </row>
    <row r="1804" spans="1:4" ht="13.2" x14ac:dyDescent="0.25">
      <c r="A1804" s="1" t="s">
        <v>1810</v>
      </c>
      <c r="B1804" t="str">
        <f ca="1">IFERROR(__xludf.DUMMYFUNCTION("GOOGLETRANSLATE(B1804,""en"",""hi"")"),"Pakau समीक्षा ...")</f>
        <v>Pakau समीक्षा ...</v>
      </c>
      <c r="C1804" s="1" t="s">
        <v>4</v>
      </c>
      <c r="D1804" s="1" t="s">
        <v>5</v>
      </c>
    </row>
    <row r="1805" spans="1:4" ht="13.2" x14ac:dyDescent="0.25">
      <c r="A1805" s="1" t="s">
        <v>1811</v>
      </c>
      <c r="B1805" t="str">
        <f ca="1">IFERROR(__xludf.DUMMYFUNCTION("GOOGLETRANSLATE(B1805,""en"",""hi"")"),"Bhadve मुझे प्रलोभन हिन्दू मुस्लिम कार हो रहे बहस Kon")</f>
        <v>Bhadve मुझे प्रलोभन हिन्दू मुस्लिम कार हो रहे बहस Kon</v>
      </c>
      <c r="C1805" s="1" t="s">
        <v>8</v>
      </c>
      <c r="D1805" s="1" t="s">
        <v>5</v>
      </c>
    </row>
    <row r="1806" spans="1:4" ht="13.2" x14ac:dyDescent="0.25">
      <c r="A1806" s="1" t="s">
        <v>1812</v>
      </c>
      <c r="B1806" t="str">
        <f ca="1">IFERROR(__xludf.DUMMYFUNCTION("GOOGLETRANSLATE(B1806,""en"",""hi"")"),"भाग 2 chaiye")</f>
        <v>भाग 2 chaiye</v>
      </c>
      <c r="C1806" s="1" t="s">
        <v>4</v>
      </c>
      <c r="D1806" s="1" t="s">
        <v>5</v>
      </c>
    </row>
    <row r="1807" spans="1:4" ht="13.2" x14ac:dyDescent="0.25">
      <c r="A1807" s="1" t="s">
        <v>1813</v>
      </c>
      <c r="B1807" t="str">
        <f ca="1">IFERROR(__xludf.DUMMYFUNCTION("GOOGLETRANSLATE(B1807,""en"",""hi"")"),"ये है Dayan - अरुंधति रॉय।")</f>
        <v>ये है Dayan - अरुंधति रॉय।</v>
      </c>
      <c r="C1807" s="1" t="s">
        <v>8</v>
      </c>
      <c r="D1807" s="1" t="s">
        <v>15</v>
      </c>
    </row>
    <row r="1808" spans="1:4" ht="13.2" x14ac:dyDescent="0.25">
      <c r="A1808" s="1" t="s">
        <v>1814</v>
      </c>
      <c r="B1808" t="str">
        <f ca="1">IFERROR(__xludf.DUMMYFUNCTION("GOOGLETRANSLATE(B1808,""en"",""hi"")"),"सर किआ समलैंगिकता को भारतीय सुप्रीम कोर्ट ने अप्राकृतिक से प्राकृतिक Krar Nai
व्यास ....")</f>
        <v>सर किआ समलैंगिकता को भारतीय सुप्रीम कोर्ट ने अप्राकृतिक से प्राकृतिक Krar Nai
व्यास ....</v>
      </c>
      <c r="C1808" s="1" t="s">
        <v>19</v>
      </c>
      <c r="D1808" s="1" t="s">
        <v>5</v>
      </c>
    </row>
    <row r="1809" spans="1:4" ht="13.2" x14ac:dyDescent="0.25">
      <c r="A1809" s="1" t="s">
        <v>1815</v>
      </c>
      <c r="B1809" t="str">
        <f ca="1">IFERROR(__xludf.DUMMYFUNCTION("GOOGLETRANSLATE(B1809,""en"",""hi"")"),"देश की मिट्टी ke कान कान मुझे Sahishnuta hai ... हाम बराबर hajaro विदेशी है
Aakrantaon ke aakraman हुये, karodo Hinduon का katleaam हुआ, jabardasti
Dharmantaran हुये, गुरु तेग बहादुर जी, संभाजी महाराज जी, बंदा सिंह
बहादुर जी, Chaar Sahibzaade ऐसे anginat "&amp;"Mahapurushon ne अपना Balidan दिया है
देश की संस्कृति की रक्षा के liye ...
एफआईआर भी है देश ne कभी kisi ke saath Bhedbhav नही किया ... पुरी दुनिया मुझे
प्रहार पारसी aur Yahudi samuday पे अत्याचार हो रहे टैब ve keval aur keval
मुझे भारत हाय Surakshit है ..."&amp;" देश की मिट्टी ke कान कान मुझे Sahishnuta hai!
सेकुलर hai isiliye मैं और तुम देश हिन्दू Bahusankhyak hai!
Aap kripaya dusre deshon ke Itihas ke आधार पे Hamare भारत Ko न्यायाधीश चटाई
Kariye 🙏
मैं और मैं आपको Sabse pehle अपना वाम अधिकार का अवधारणा स्पष्ट क"&amp;"र्ण chahiye ...
ये वीडियो देखिए - &lt;https://youtu.be/yNdB772uAsU&gt;")</f>
        <v>देश की मिट्टी ke कान कान मुझे Sahishnuta hai ... हाम बराबर hajaro विदेशी है
Aakrantaon ke aakraman हुये, karodo Hinduon का katleaam हुआ, jabardasti
Dharmantaran हुये, गुरु तेग बहादुर जी, संभाजी महाराज जी, बंदा सिंह
बहादुर जी, Chaar Sahibzaade ऐसे anginat Mahapurushon ne अपना Balidan दिया है
देश की संस्कृति की रक्षा के liye ...
एफआईआर भी है देश ne कभी kisi ke saath Bhedbhav नही किया ... पुरी दुनिया मुझे
प्रहार पारसी aur Yahudi samuday पे अत्याचार हो रहे टैब ve keval aur keval
मुझे भारत हाय Surakshit है ... देश की मिट्टी ke कान कान मुझे Sahishnuta hai!
सेकुलर hai isiliye मैं और तुम देश हिन्दू Bahusankhyak hai!
Aap kripaya dusre deshon ke Itihas ke आधार पे Hamare भारत Ko न्यायाधीश चटाई
Kariye 🙏
मैं और मैं आपको Sabse pehle अपना वाम अधिकार का अवधारणा स्पष्ट कर्ण chahiye ...
ये वीडियो देखिए - &lt;https://youtu.be/yNdB772uAsU&gt;</v>
      </c>
      <c r="C1809" s="1" t="s">
        <v>4</v>
      </c>
      <c r="D1809" s="1" t="s">
        <v>5</v>
      </c>
    </row>
    <row r="1810" spans="1:4" ht="13.2" x14ac:dyDescent="0.25">
      <c r="A1810" s="1" t="s">
        <v>1816</v>
      </c>
      <c r="B1810" t="str">
        <f ca="1">IFERROR(__xludf.DUMMYFUNCTION("GOOGLETRANSLATE(B1810,""en"",""hi"")"),"या surav आपने को bahot सफाई से बयान हाय बादल दिया। वो Gandi नाम भी lene
मुझे gheen आती hai बजे और गृह मंत्री को रंगा बिल्ला बोला hai निर्वाचित usne।
Aap सही करे plz isse।")</f>
        <v>या surav आपने को bahot सफाई से बयान हाय बादल दिया। वो Gandi नाम भी lene
मुझे gheen आती hai बजे और गृह मंत्री को रंगा बिल्ला बोला hai निर्वाचित usne।
Aap सही करे plz isse।</v>
      </c>
      <c r="C1810" s="1" t="s">
        <v>4</v>
      </c>
      <c r="D1810" s="1" t="s">
        <v>5</v>
      </c>
    </row>
    <row r="1811" spans="1:4" ht="13.2" x14ac:dyDescent="0.25">
      <c r="A1811" s="1" t="s">
        <v>1817</v>
      </c>
      <c r="B1811" t="str">
        <f ca="1">IFERROR(__xludf.DUMMYFUNCTION("GOOGLETRANSLATE(B1811,""en"",""hi"")"),"ये क्या हो गया दुनिया को है?")</f>
        <v>ये क्या हो गया दुनिया को है?</v>
      </c>
      <c r="C1811" s="1" t="s">
        <v>4</v>
      </c>
      <c r="D1811" s="1" t="s">
        <v>5</v>
      </c>
    </row>
    <row r="1812" spans="1:4" ht="13.2" x14ac:dyDescent="0.25">
      <c r="A1812" s="1" t="s">
        <v>1818</v>
      </c>
      <c r="B1812" t="str">
        <f ca="1">IFERROR(__xludf.DUMMYFUNCTION("GOOGLETRANSLATE(B1812,""en"",""hi"")"),"सर समलैंगिक Hona फिर n Hona kisi ke bs मीटर nhi h
मुझ्े nhi lgta की isse कुछ होता एच के भगवान उपहार एच के Ye
Sabhi ko unke kam se mtlb Hona chahiye ki VO फिट ज फिर nhi
सेना तो मीटर भी Krna chahiye अनुमति देते हैं")</f>
        <v>सर समलैंगिक Hona फिर n Hona kisi ke bs मीटर nhi h
मुझ्े nhi lgta की isse कुछ होता एच के भगवान उपहार एच के Ye
Sabhi ko unke kam se mtlb Hona chahiye ki VO फिट ज फिर nhi
सेना तो मीटर भी Krna chahiye अनुमति देते हैं</v>
      </c>
      <c r="C1812" s="1" t="s">
        <v>4</v>
      </c>
      <c r="D1812" s="1" t="s">
        <v>5</v>
      </c>
    </row>
    <row r="1813" spans="1:4" ht="13.2" x14ac:dyDescent="0.25">
      <c r="A1813" s="1" t="s">
        <v>1819</v>
      </c>
      <c r="B1813" t="str">
        <f ca="1">IFERROR(__xludf.DUMMYFUNCTION("GOOGLETRANSLATE(B1813,""en"",""hi"")"),"तु पीला शर्ट वाला क्या chutiya hai क्या")</f>
        <v>तु पीला शर्ट वाला क्या chutiya hai क्या</v>
      </c>
      <c r="C1813" s="1" t="s">
        <v>8</v>
      </c>
      <c r="D1813" s="1" t="s">
        <v>5</v>
      </c>
    </row>
    <row r="1814" spans="1:4" ht="13.2" x14ac:dyDescent="0.25">
      <c r="A1814" s="1" t="s">
        <v>1820</v>
      </c>
      <c r="B1814" t="str">
        <f ca="1">IFERROR(__xludf.DUMMYFUNCTION("GOOGLETRANSLATE(B1814,""en"",""hi"")"),"नारीवादी लॉग इन करें आज जिस jgh पे ज VO भी हम पुरुषों k हाय समर्थन से pahuche ज lekin
लॉग का pahchan अरब gya में जेबी Humari को नमस्ते एलजीए फिर से ... तु साही मुझे doglapan ज")</f>
        <v>नारीवादी लॉग इन करें आज जिस jgh पे ज VO भी हम पुरुषों k हाय समर्थन से pahuche ज lekin
लॉग का pahchan अरब gya में जेबी Humari को नमस्ते एलजीए फिर से ... तु साही मुझे doglapan ज</v>
      </c>
      <c r="C1814" s="1" t="s">
        <v>19</v>
      </c>
      <c r="D1814" s="1" t="s">
        <v>5</v>
      </c>
    </row>
    <row r="1815" spans="1:4" ht="13.2" x14ac:dyDescent="0.25">
      <c r="A1815" s="1" t="s">
        <v>1821</v>
      </c>
      <c r="B1815" t="str">
        <f ca="1">IFERROR(__xludf.DUMMYFUNCTION("GOOGLETRANSLATE(B1815,""en"",""hi"")"),"हैलो सर पैट्रिक
रेम्बो फिल्म हिस्सा हिंदी मुझे वह क्या ke?
और सब भाग kisi ek मंच मुझे वह उपलब्ध
plz rply")</f>
        <v>हैलो सर पैट्रिक
रेम्बो फिल्म हिस्सा हिंदी मुझे वह क्या ke?
और सब भाग kisi ek मंच मुझे वह उपलब्ध
plz rply</v>
      </c>
      <c r="C1815" s="1" t="s">
        <v>4</v>
      </c>
      <c r="D1815" s="1" t="s">
        <v>5</v>
      </c>
    </row>
    <row r="1816" spans="1:4" ht="13.2" x14ac:dyDescent="0.25">
      <c r="A1816" s="1" t="s">
        <v>1822</v>
      </c>
      <c r="B1816" t="str">
        <f ca="1">IFERROR(__xludf.DUMMYFUNCTION("GOOGLETRANSLATE(B1816,""en"",""hi"")"),"सही बल्ले बोले ज भाई")</f>
        <v>सही बल्ले बोले ज भाई</v>
      </c>
      <c r="C1816" s="1" t="s">
        <v>4</v>
      </c>
      <c r="D1816" s="1" t="s">
        <v>5</v>
      </c>
    </row>
    <row r="1817" spans="1:4" ht="13.2" x14ac:dyDescent="0.25">
      <c r="A1817" s="1" t="s">
        <v>1823</v>
      </c>
      <c r="B1817" t="str">
        <f ca="1">IFERROR(__xludf.DUMMYFUNCTION("GOOGLETRANSLATE(B1817,""en"",""hi"")"),"शांत हो जाओ आदमी!! अपना लंड aur Mooh Samal aur!
Kaam कर !!")</f>
        <v>शांत हो जाओ आदमी!! अपना लंड aur Mooh Samal aur!
Kaam कर !!</v>
      </c>
      <c r="C1817" s="1" t="s">
        <v>8</v>
      </c>
      <c r="D1817" s="1" t="s">
        <v>15</v>
      </c>
    </row>
    <row r="1818" spans="1:4" ht="13.2" x14ac:dyDescent="0.25">
      <c r="A1818" s="1" t="s">
        <v>1824</v>
      </c>
      <c r="B1818" t="str">
        <f ca="1">IFERROR(__xludf.DUMMYFUNCTION("GOOGLETRANSLATE(B1818,""en"",""hi"")"),"मुख्य shuddha देसी राष्ट्रवादी आदमी मैं हूं ना ... के लिए मुझे fmnist हूं aur na hi
वामपंथी बराबर प्राथमिकी भी तु फिल्म मुझ्े bilkul pasand नी एएआई ... Jese 4 अधिक शॉट
हर galat चीज़ ko साही sabit karne ke liye banai गाय थी wese हाय तु फिल्म हर
galat चीज़ "&amp;"ko साही sabit karne ke liye banai गाय वह ... aur प्रतीक भाई tum
ज्ञान टैब dena प्रहार Yahi सब tumhari2 सामग्री ke sath करे aur देवदार tum यूएसएस लड़के
ko साही कहो ...")</f>
        <v>मुख्य shuddha देसी राष्ट्रवादी आदमी मैं हूं ना ... के लिए मुझे fmnist हूं aur na hi
वामपंथी बराबर प्राथमिकी भी तु फिल्म मुझ्े bilkul pasand नी एएआई ... Jese 4 अधिक शॉट
हर galat चीज़ ko साही sabit karne ke liye banai गाय थी wese हाय तु फिल्म हर
galat चीज़ ko साही sabit karne ke liye banai गाय वह ... aur प्रतीक भाई tum
ज्ञान टैब dena प्रहार Yahi सब tumhari2 सामग्री ke sath करे aur देवदार tum यूएसएस लड़के
ko साही कहो ...</v>
      </c>
      <c r="C1818" s="1" t="s">
        <v>8</v>
      </c>
      <c r="D1818" s="1" t="s">
        <v>5</v>
      </c>
    </row>
    <row r="1819" spans="1:4" ht="13.2" x14ac:dyDescent="0.25">
      <c r="A1819" s="1" t="s">
        <v>1825</v>
      </c>
      <c r="B1819" t="str">
        <f ca="1">IFERROR(__xludf.DUMMYFUNCTION("GOOGLETRANSLATE(B1819,""en"",""hi"")"),"@suraj कुमार तुम तो बड़े साक्षर हो यार। हो likhte Kittna Accha टिप्पणी।
टॉपर हो laggte।")</f>
        <v>@suraj कुमार तुम तो बड़े साक्षर हो यार। हो likhte Kittna Accha टिप्पणी।
टॉपर हो laggte।</v>
      </c>
      <c r="C1819" s="1" t="s">
        <v>4</v>
      </c>
      <c r="D1819" s="1" t="s">
        <v>5</v>
      </c>
    </row>
    <row r="1820" spans="1:4" ht="13.2" x14ac:dyDescent="0.25">
      <c r="A1820" s="1" t="s">
        <v>1826</v>
      </c>
      <c r="B1820" t="str">
        <f ca="1">IFERROR(__xludf.DUMMYFUNCTION("GOOGLETRANSLATE(B1820,""en"",""hi"")"),"बॉलीवुड apnaapp ko घास टा tooo OOO एम सी karaga एक व्यापारी के रूप में वह डाक 😡")</f>
        <v>बॉलीवुड apnaapp ko घास टा tooo OOO एम सी karaga एक व्यापारी के रूप में वह डाक 😡</v>
      </c>
      <c r="C1820" s="1" t="s">
        <v>8</v>
      </c>
      <c r="D1820" s="1" t="s">
        <v>15</v>
      </c>
    </row>
    <row r="1821" spans="1:4" ht="13.2" x14ac:dyDescent="0.25">
      <c r="A1821" s="1" t="s">
        <v>1827</v>
      </c>
      <c r="B1821" t="str">
        <f ca="1">IFERROR(__xludf.DUMMYFUNCTION("GOOGLETRANSLATE(B1821,""en"",""hi"")"),"ह्यूम एलजीबीटी aur समलैंगिक ko aceept कर्ण। Chahiye मैं thaught वह इंसान है")</f>
        <v>ह्यूम एलजीबीटी aur समलैंगिक ko aceept कर्ण। Chahiye मैं thaught वह इंसान है</v>
      </c>
      <c r="C1821" s="1" t="s">
        <v>4</v>
      </c>
      <c r="D1821" s="1" t="s">
        <v>5</v>
      </c>
    </row>
    <row r="1822" spans="1:4" ht="13.2" x14ac:dyDescent="0.25">
      <c r="A1822" s="1" t="s">
        <v>1828</v>
      </c>
      <c r="B1822" t="str">
        <f ca="1">IFERROR(__xludf.DUMMYFUNCTION("GOOGLETRANSLATE(B1822,""en"",""hi"")"),"प्रतीक भाई सराय उदारवादियों की MKB")</f>
        <v>प्रतीक भाई सराय उदारवादियों की MKB</v>
      </c>
      <c r="C1822" s="1" t="s">
        <v>8</v>
      </c>
      <c r="D1822" s="1" t="s">
        <v>15</v>
      </c>
    </row>
    <row r="1823" spans="1:4" ht="13.2" x14ac:dyDescent="0.25">
      <c r="A1823" s="1" t="s">
        <v>1829</v>
      </c>
      <c r="B1823" t="str">
        <f ca="1">IFERROR(__xludf.DUMMYFUNCTION("GOOGLETRANSLATE(B1823,""en"",""hi"")"),"Halanke 95% भारतीय सेना पहले से ही समलैंगिक हा 😂")</f>
        <v>Halanke 95% भारतीय सेना पहले से ही समलैंगिक हा 😂</v>
      </c>
      <c r="C1823" s="1" t="s">
        <v>4</v>
      </c>
      <c r="D1823" s="1" t="s">
        <v>5</v>
      </c>
    </row>
    <row r="1824" spans="1:4" ht="13.2" x14ac:dyDescent="0.25">
      <c r="A1824" s="1" t="s">
        <v>1830</v>
      </c>
      <c r="B1824" t="str">
        <f ca="1">IFERROR(__xludf.DUMMYFUNCTION("GOOGLETRANSLATE(B1824,""en"",""hi"")"),"तू कभी Acha बोले हाय एमटी ..gaaaaand भरी hai तेरे Muhhh माई")</f>
        <v>तू कभी Acha बोले हाय एमटी ..gaaaaand भरी hai तेरे Muhhh माई</v>
      </c>
      <c r="C1824" s="1" t="s">
        <v>8</v>
      </c>
      <c r="D1824" s="1" t="s">
        <v>15</v>
      </c>
    </row>
    <row r="1825" spans="1:4" ht="13.2" x14ac:dyDescent="0.25">
      <c r="A1825" s="1" t="s">
        <v>1831</v>
      </c>
      <c r="B1825" t="str">
        <f ca="1">IFERROR(__xludf.DUMMYFUNCTION("GOOGLETRANSLATE(B1825,""en"",""hi"")"),"Madarchod hai नारीवादी")</f>
        <v>Madarchod hai नारीवादी</v>
      </c>
      <c r="C1825" s="1" t="s">
        <v>8</v>
      </c>
      <c r="D1825" s="1" t="s">
        <v>15</v>
      </c>
    </row>
    <row r="1826" spans="1:4" ht="13.2" x14ac:dyDescent="0.25">
      <c r="A1826" s="1" t="s">
        <v>1832</v>
      </c>
      <c r="B1826" t="str">
        <f ca="1">IFERROR(__xludf.DUMMYFUNCTION("GOOGLETRANSLATE(B1826,""en"",""hi"")"),"hindumy तलाक नही hi..isliya kanunka galat fayidha उठा Ty हिन 498 ए ना ..")</f>
        <v>hindumy तलाक नही hi..isliya kanunka galat fayidha उठा Ty हिन 498 ए ना ..</v>
      </c>
      <c r="C1826" s="1" t="s">
        <v>19</v>
      </c>
      <c r="D1826" s="1" t="s">
        <v>5</v>
      </c>
    </row>
    <row r="1827" spans="1:4" ht="13.2" x14ac:dyDescent="0.25">
      <c r="A1827" s="1" t="s">
        <v>1833</v>
      </c>
      <c r="B1827" t="str">
        <f ca="1">IFERROR(__xludf.DUMMYFUNCTION("GOOGLETRANSLATE(B1827,""en"",""hi"")"),"1 दिन मुख्य Hamre बड़े भाई एन ए के sath 3-4 वीडियो अपलोड कर DiI आज हम करने के लिए
lundo की कुशी का कोई theekana नही hai 😂😂😂😂😂😂😂😂")</f>
        <v>1 दिन मुख्य Hamre बड़े भाई एन ए के sath 3-4 वीडियो अपलोड कर DiI आज हम करने के लिए
lundo की कुशी का कोई theekana नही hai 😂😂😂😂😂😂😂😂</v>
      </c>
      <c r="C1827" s="1" t="s">
        <v>4</v>
      </c>
      <c r="D1827" s="1" t="s">
        <v>5</v>
      </c>
    </row>
    <row r="1828" spans="1:4" ht="13.2" x14ac:dyDescent="0.25">
      <c r="A1828" s="1" t="s">
        <v>1834</v>
      </c>
      <c r="B1828" t="str">
        <f ca="1">IFERROR(__xludf.DUMMYFUNCTION("GOOGLETRANSLATE(B1828,""en"",""hi"")"),"bhaiii दिल chuuu liyeaaa mstttt ज bilkull")</f>
        <v>bhaiii दिल chuuu liyeaaa mstttt ज bilkull</v>
      </c>
      <c r="C1828" s="1" t="s">
        <v>4</v>
      </c>
      <c r="D1828" s="1" t="s">
        <v>5</v>
      </c>
    </row>
    <row r="1829" spans="1:4" ht="13.2" x14ac:dyDescent="0.25">
      <c r="A1829" s="1" t="s">
        <v>1835</v>
      </c>
      <c r="B1829" t="str">
        <f ca="1">IFERROR(__xludf.DUMMYFUNCTION("GOOGLETRANSLATE(B1829,""en"",""hi"")"),"Bohut sahii")</f>
        <v>Bohut sahii</v>
      </c>
      <c r="C1829" s="1" t="s">
        <v>4</v>
      </c>
      <c r="D1829" s="1" t="s">
        <v>5</v>
      </c>
    </row>
    <row r="1830" spans="1:4" ht="13.2" x14ac:dyDescent="0.25">
      <c r="A1830" s="1" t="s">
        <v>1836</v>
      </c>
      <c r="B1830" t="str">
        <f ca="1">IFERROR(__xludf.DUMMYFUNCTION("GOOGLETRANSLATE(B1830,""en"",""hi"")"),"नही ज बराबर करने के लिए @Abhinav राजपूत AESA")</f>
        <v>नही ज बराबर करने के लिए @Abhinav राजपूत AESA</v>
      </c>
      <c r="C1830" s="1" t="s">
        <v>4</v>
      </c>
      <c r="D1830" s="1" t="s">
        <v>5</v>
      </c>
    </row>
    <row r="1831" spans="1:4" ht="13.2" x14ac:dyDescent="0.25">
      <c r="A1831" s="1" t="s">
        <v>1837</v>
      </c>
      <c r="B1831" t="str">
        <f ca="1">IFERROR(__xludf.DUMMYFUNCTION("GOOGLETRANSLATE(B1831,""en"",""hi"")"),"अरे यार भाई सेक्शन 375 मवीस मोबाइल पर चली नहीं रहा है")</f>
        <v>अरे यार भाई सेक्शन 375 मवीस मोबाइल पर चली नहीं रहा है</v>
      </c>
      <c r="C1831" s="1" t="s">
        <v>4</v>
      </c>
      <c r="D1831" s="1" t="s">
        <v>5</v>
      </c>
    </row>
    <row r="1832" spans="1:4" ht="13.2" x14ac:dyDescent="0.25">
      <c r="A1832" s="1" t="s">
        <v>1838</v>
      </c>
      <c r="B1832" t="str">
        <f ca="1">IFERROR(__xludf.DUMMYFUNCTION("GOOGLETRANSLATE(B1832,""en"",""hi"")"),"अरे upasna कहाँ गयी, उसे बुलाओ।")</f>
        <v>अरे upasna कहाँ गयी, उसे बुलाओ।</v>
      </c>
      <c r="C1832" s="1" t="s">
        <v>4</v>
      </c>
      <c r="D1832" s="1" t="s">
        <v>5</v>
      </c>
    </row>
    <row r="1833" spans="1:4" ht="13.2" x14ac:dyDescent="0.25">
      <c r="A1833" s="1" t="s">
        <v>1839</v>
      </c>
      <c r="B1833" t="str">
        <f ca="1">IFERROR(__xludf.DUMMYFUNCTION("GOOGLETRANSLATE(B1833,""en"",""hi"")"),"ऐसे लोगो का ऐसा वह कर्ण chaiye ए जे की aaorate jhutha मामले कर के mantenac le
काया करे मर्द jo jhotha hai usse करने के लिए जले pahocha राही hai को राही hai नही
साचा बनाएंगे वह na ISME कुछ तो galat नही hai कानून भी महिला के ka हाय sath
deta hai चाहे jhuth "&amp;"wo वह क्यू ना हो")</f>
        <v>ऐसे लोगो का ऐसा वह कर्ण chaiye ए जे की aaorate jhutha मामले कर के mantenac le
काया करे मर्द jo jhotha hai usse करने के लिए जले pahocha राही hai को राही hai नही
साचा बनाएंगे वह na ISME कुछ तो galat नही hai कानून भी महिला के ka हाय sath
deta hai चाहे jhuth wo वह क्यू ना हो</v>
      </c>
      <c r="C1833" s="1" t="s">
        <v>19</v>
      </c>
      <c r="D1833" s="1" t="s">
        <v>5</v>
      </c>
    </row>
    <row r="1834" spans="1:4" ht="13.2" x14ac:dyDescent="0.25">
      <c r="A1834" s="1" t="s">
        <v>1840</v>
      </c>
      <c r="B1834" t="str">
        <f ca="1">IFERROR(__xludf.DUMMYFUNCTION("GOOGLETRANSLATE(B1834,""en"",""hi"")"),"सर कोई मिल गया aur wasse पुर से भी लॉग को प्रेरित हुये होंगे 😂😂😂 के गिरोहों")</f>
        <v>सर कोई मिल गया aur wasse पुर से भी लॉग को प्रेरित हुये होंगे 😂😂😂 के गिरोहों</v>
      </c>
      <c r="C1834" s="1" t="s">
        <v>4</v>
      </c>
      <c r="D1834" s="1" t="s">
        <v>5</v>
      </c>
    </row>
    <row r="1835" spans="1:4" ht="13.2" x14ac:dyDescent="0.25">
      <c r="A1835" s="1" t="s">
        <v>1841</v>
      </c>
      <c r="B1835" t="str">
        <f ca="1">IFERROR(__xludf.DUMMYFUNCTION("GOOGLETRANSLATE(B1835,""en"",""hi"")"),"लगा लगा लगा मुझ्े apka टिप्पणी मस्तूल laga😂👍")</f>
        <v>लगा लगा लगा मुझ्े apka टिप्पणी मस्तूल laga😂👍</v>
      </c>
      <c r="C1835" s="1" t="s">
        <v>4</v>
      </c>
      <c r="D1835" s="1" t="s">
        <v>5</v>
      </c>
    </row>
    <row r="1836" spans="1:4" ht="13.2" x14ac:dyDescent="0.25">
      <c r="A1836" s="1" t="s">
        <v>1842</v>
      </c>
      <c r="B1836" t="str">
        <f ca="1">IFERROR(__xludf.DUMMYFUNCTION("GOOGLETRANSLATE(B1836,""en"",""hi"")"),"कितने विज्ञापन का बदला लेने के यार")</f>
        <v>कितने विज्ञापन का बदला लेने के यार</v>
      </c>
      <c r="C1836" s="1" t="s">
        <v>4</v>
      </c>
      <c r="D1836" s="1" t="s">
        <v>5</v>
      </c>
    </row>
    <row r="1837" spans="1:4" ht="13.2" x14ac:dyDescent="0.25">
      <c r="A1837" s="1" t="s">
        <v>1843</v>
      </c>
      <c r="B1837" t="str">
        <f ca="1">IFERROR(__xludf.DUMMYFUNCTION("GOOGLETRANSLATE(B1837,""en"",""hi"")"),"👌👌gym Kro प्यार nhi💪💪💪💪")</f>
        <v>👌👌gym Kro प्यार nhi💪💪💪💪</v>
      </c>
      <c r="C1837" s="1" t="s">
        <v>4</v>
      </c>
      <c r="D1837" s="1" t="s">
        <v>5</v>
      </c>
    </row>
    <row r="1838" spans="1:4" ht="13.2" x14ac:dyDescent="0.25">
      <c r="A1838" s="1" t="s">
        <v>1844</v>
      </c>
      <c r="B1838" t="str">
        <f ca="1">IFERROR(__xludf.DUMMYFUNCTION("GOOGLETRANSLATE(B1838,""en"",""hi"")"),", भाड़ में जाओ hahaha एक ख मोमबत्ती का उपयोग")</f>
        <v>, भाड़ में जाओ hahaha एक ख मोमबत्ती का उपयोग</v>
      </c>
      <c r="C1838" s="1" t="s">
        <v>8</v>
      </c>
      <c r="D1838" s="1" t="s">
        <v>15</v>
      </c>
    </row>
    <row r="1839" spans="1:4" ht="13.2" x14ac:dyDescent="0.25">
      <c r="A1839" s="1" t="s">
        <v>1845</v>
      </c>
      <c r="B1839" t="str">
        <f ca="1">IFERROR(__xludf.DUMMYFUNCTION("GOOGLETRANSLATE(B1839,""en"",""hi"")"),"अल्लाह madarchod")</f>
        <v>अल्लाह madarchod</v>
      </c>
      <c r="C1839" s="1" t="s">
        <v>8</v>
      </c>
      <c r="D1839" s="1" t="s">
        <v>15</v>
      </c>
    </row>
    <row r="1840" spans="1:4" ht="13.2" x14ac:dyDescent="0.25">
      <c r="A1840" s="1" t="s">
        <v>1846</v>
      </c>
      <c r="B1840" t="str">
        <f ca="1">IFERROR(__xludf.DUMMYFUNCTION("GOOGLETRANSLATE(B1840,""en"",""hi"")"),"राइट भाई आने वाले समय मे Ladko ko आरक्षण की zarurat padegi")</f>
        <v>राइट भाई आने वाले समय मे Ladko ko आरक्षण की zarurat padegi</v>
      </c>
      <c r="C1840" s="1" t="s">
        <v>4</v>
      </c>
      <c r="D1840" s="1" t="s">
        <v>5</v>
      </c>
    </row>
    <row r="1841" spans="1:4" ht="13.2" x14ac:dyDescent="0.25">
      <c r="A1841" s="1" t="s">
        <v>1847</v>
      </c>
      <c r="B1841" t="str">
        <f ca="1">IFERROR(__xludf.DUMMYFUNCTION("GOOGLETRANSLATE(B1841,""en"",""hi"")"),"सुजाना Arundhuti रॉय ko एवी तक जेल मुझे क्यू Nahi डाला गया ??")</f>
        <v>सुजाना Arundhuti रॉय ko एवी तक जेल मुझे क्यू Nahi डाला गया ??</v>
      </c>
      <c r="C1841" s="1" t="s">
        <v>4</v>
      </c>
      <c r="D1841" s="1" t="s">
        <v>5</v>
      </c>
    </row>
    <row r="1842" spans="1:4" ht="13.2" x14ac:dyDescent="0.25">
      <c r="A1842" s="1" t="s">
        <v>1848</v>
      </c>
      <c r="B1842" t="str">
        <f ca="1">IFERROR(__xludf.DUMMYFUNCTION("GOOGLETRANSLATE(B1842,""en"",""hi"")"),"Accha हुआ .... युद्ध समय मुझे तु लॉग सेक्स करने के लिए नही krte baithenge उधर सीमा
पे ...... dimag मुझे Sirf सेक्स सेक्स सेक्स .....")</f>
        <v>Accha हुआ .... युद्ध समय मुझे तु लॉग सेक्स करने के लिए नही krte baithenge उधर सीमा
पे ...... dimag मुझे Sirf सेक्स सेक्स सेक्स .....</v>
      </c>
      <c r="C1842" s="1" t="s">
        <v>4</v>
      </c>
      <c r="D1842" s="1" t="s">
        <v>5</v>
      </c>
    </row>
    <row r="1843" spans="1:4" ht="13.2" x14ac:dyDescent="0.25">
      <c r="A1843" s="1" t="s">
        <v>1849</v>
      </c>
      <c r="B1843" t="str">
        <f ca="1">IFERROR(__xludf.DUMMYFUNCTION("GOOGLETRANSLATE(B1843,""en"",""hi"")"),"कहने के लिए माफी चाहता हूँ ... यह बहुत ही बुरा संदेश है ... aapke तु VDO समाज के liye kharap
hain ... aisaa संदेश चटाई कर jo kisiko nuksaan pauchaye ... आप पर शर्म की बात है")</f>
        <v>कहने के लिए माफी चाहता हूँ ... यह बहुत ही बुरा संदेश है ... aapke तु VDO समाज के liye kharap
hain ... aisaa संदेश चटाई कर jo kisiko nuksaan pauchaye ... आप पर शर्म की बात है</v>
      </c>
      <c r="C1843" s="1" t="s">
        <v>19</v>
      </c>
      <c r="D1843" s="1" t="s">
        <v>5</v>
      </c>
    </row>
    <row r="1844" spans="1:4" ht="13.2" x14ac:dyDescent="0.25">
      <c r="A1844" s="1" t="s">
        <v>1850</v>
      </c>
      <c r="B1844" t="str">
        <f ca="1">IFERROR(__xludf.DUMMYFUNCTION("GOOGLETRANSLATE(B1844,""en"",""hi"")"),"ये jihadiyo से भी Khatarnak hai")</f>
        <v>ये jihadiyo से भी Khatarnak hai</v>
      </c>
      <c r="C1844" s="1" t="s">
        <v>19</v>
      </c>
      <c r="D1844" s="1" t="s">
        <v>5</v>
      </c>
    </row>
    <row r="1845" spans="1:4" ht="13.2" x14ac:dyDescent="0.25">
      <c r="A1845" s="1" t="s">
        <v>1851</v>
      </c>
      <c r="B1845" t="str">
        <f ca="1">IFERROR(__xludf.DUMMYFUNCTION("GOOGLETRANSLATE(B1845,""en"",""hi"")"),"कल हाय आधी फिल्म Dekhi aur VO लड़की वाला बिंदु ekdam साही hai ... आधी isliye
Dekhi kyuki chutiya फिल्म hai")</f>
        <v>कल हाय आधी फिल्म Dekhi aur VO लड़की वाला बिंदु ekdam साही hai ... आधी isliye
Dekhi kyuki chutiya फिल्म hai</v>
      </c>
      <c r="C1845" s="1" t="s">
        <v>4</v>
      </c>
      <c r="D1845" s="1" t="s">
        <v>5</v>
      </c>
    </row>
    <row r="1846" spans="1:4" ht="13.2" x14ac:dyDescent="0.25">
      <c r="A1846" s="1" t="s">
        <v>1852</v>
      </c>
      <c r="B1846" t="str">
        <f ca="1">IFERROR(__xludf.DUMMYFUNCTION("GOOGLETRANSLATE(B1846,""en"",""hi"")"),"@Aggressive दस्ते हा भाई Pata Hai lekin प्रहार तु समीक्षा वीडियो कश्मीर को नमस्ते nhi था
हुआ chalta लिखी केवल चर्चा लिखी बहार फिल्म समीक्षा क्यु")</f>
        <v>@Aggressive दस्ते हा भाई Pata Hai lekin प्रहार तु समीक्षा वीडियो कश्मीर को नमस्ते nhi था
हुआ chalta लिखी केवल चर्चा लिखी बहार फिल्म समीक्षा क्यु</v>
      </c>
      <c r="C1846" s="1" t="s">
        <v>4</v>
      </c>
      <c r="D1846" s="1" t="s">
        <v>5</v>
      </c>
    </row>
    <row r="1847" spans="1:4" ht="13.2" x14ac:dyDescent="0.25">
      <c r="A1847" s="1" t="s">
        <v>1853</v>
      </c>
      <c r="B1847" t="str">
        <f ca="1">IFERROR(__xludf.DUMMYFUNCTION("GOOGLETRANSLATE(B1847,""en"",""hi"")"),"Bahut Accha Huwa")</f>
        <v>Bahut Accha Huwa</v>
      </c>
      <c r="C1847" s="1" t="s">
        <v>4</v>
      </c>
      <c r="D1847" s="1" t="s">
        <v>5</v>
      </c>
    </row>
    <row r="1848" spans="1:4" ht="13.2" x14ac:dyDescent="0.25">
      <c r="A1848" s="1" t="s">
        <v>1854</v>
      </c>
      <c r="B1848" t="str">
        <f ca="1">IFERROR(__xludf.DUMMYFUNCTION("GOOGLETRANSLATE(B1848,""en"",""hi"")"),"अमन ढिल्लों क्या हुआ भाई जी सब thik HAI एनए एबी? Plzz संपर्क बनाने")</f>
        <v>अमन ढिल्लों क्या हुआ भाई जी सब thik HAI एनए एबी? Plzz संपर्क बनाने</v>
      </c>
      <c r="C1848" s="1" t="s">
        <v>4</v>
      </c>
      <c r="D1848" s="1" t="s">
        <v>5</v>
      </c>
    </row>
    <row r="1849" spans="1:4" ht="13.2" x14ac:dyDescent="0.25">
      <c r="A1849" s="1" t="s">
        <v>1855</v>
      </c>
      <c r="B1849" t="str">
        <f ca="1">IFERROR(__xludf.DUMMYFUNCTION("GOOGLETRANSLATE(B1849,""en"",""hi"")"),"प्रतीक महोदय कृपया aap सलमान खान की कुछ फिल्मों Baare मुझे bataiye jaise ट्यूब
प्रकाश, सुल्तान, बजरंगी भाईजान, था बाघ ek, लात और दबंग")</f>
        <v>प्रतीक महोदय कृपया aap सलमान खान की कुछ फिल्मों Baare मुझे bataiye jaise ट्यूब
प्रकाश, सुल्तान, बजरंगी भाईजान, था बाघ ek, लात और दबंग</v>
      </c>
      <c r="C1849" s="1" t="s">
        <v>4</v>
      </c>
      <c r="D1849" s="1" t="s">
        <v>5</v>
      </c>
    </row>
    <row r="1850" spans="1:4" ht="13.2" x14ac:dyDescent="0.25">
      <c r="A1850" s="1" t="s">
        <v>1856</v>
      </c>
      <c r="B1850" t="str">
        <f ca="1">IFERROR(__xludf.DUMMYFUNCTION("GOOGLETRANSLATE(B1850,""en"",""hi"")"),"समलैंगिक ko समाज ne hamesa हाय अस्वीकार किया hai aur अगर सेना wo मुझे तो चले
भी उपयोग करने के लिए विचार बदलने करके Gaddar केला कोई बड़ी बात नही होगी गए ....")</f>
        <v>समलैंगिक ko समाज ne hamesa हाय अस्वीकार किया hai aur अगर सेना wo मुझे तो चले
भी उपयोग करने के लिए विचार बदलने करके Gaddar केला कोई बड़ी बात नही होगी गए ....</v>
      </c>
      <c r="C1850" s="1" t="s">
        <v>19</v>
      </c>
      <c r="D1850" s="1" t="s">
        <v>5</v>
      </c>
    </row>
    <row r="1851" spans="1:4" ht="13.2" x14ac:dyDescent="0.25">
      <c r="A1851" s="1" t="s">
        <v>1857</v>
      </c>
      <c r="B1851" t="str">
        <f ca="1">IFERROR(__xludf.DUMMYFUNCTION("GOOGLETRANSLATE(B1851,""en"",""hi"")"),"भाई Hamare पास sanskarti की takat hai
aur VO भी khatre मुझे hai")</f>
        <v>भाई Hamare पास sanskarti की takat hai
aur VO भी khatre मुझे hai</v>
      </c>
      <c r="C1851" s="1" t="s">
        <v>19</v>
      </c>
      <c r="D1851" s="1" t="s">
        <v>5</v>
      </c>
    </row>
    <row r="1852" spans="1:4" ht="13.2" x14ac:dyDescent="0.25">
      <c r="A1852" s="1" t="s">
        <v>1858</v>
      </c>
      <c r="B1852" t="str">
        <f ca="1">IFERROR(__xludf.DUMMYFUNCTION("GOOGLETRANSLATE(B1852,""en"",""hi"")"),"Pehli बार भाई ne pehle लाइन मुझे किया हाओ दिखावा")</f>
        <v>Pehli बार भाई ne pehle लाइन मुझे किया हाओ दिखावा</v>
      </c>
      <c r="C1852" s="1" t="s">
        <v>4</v>
      </c>
      <c r="D1852" s="1" t="s">
        <v>5</v>
      </c>
    </row>
    <row r="1853" spans="1:4" ht="13.2" x14ac:dyDescent="0.25">
      <c r="A1853" s="1" t="s">
        <v>1859</v>
      </c>
      <c r="B1853" t="str">
        <f ca="1">IFERROR(__xludf.DUMMYFUNCTION("GOOGLETRANSLATE(B1853,""en"",""hi"")"),"ठीक सिंह @Amritpal ओह Kidhar हो aap rahte")</f>
        <v>ठीक सिंह @Amritpal ओह Kidhar हो aap rahte</v>
      </c>
      <c r="C1853" s="1" t="s">
        <v>4</v>
      </c>
      <c r="D1853" s="1" t="s">
        <v>5</v>
      </c>
    </row>
    <row r="1854" spans="1:4" ht="13.2" x14ac:dyDescent="0.25">
      <c r="A1854" s="1" t="s">
        <v>1860</v>
      </c>
      <c r="B1854" t="str">
        <f ca="1">IFERROR(__xludf.DUMMYFUNCTION("GOOGLETRANSLATE(B1854,""en"",""hi"")"),"तुम chutiya हो हो")</f>
        <v>तुम chutiya हो हो</v>
      </c>
      <c r="C1854" s="1" t="s">
        <v>8</v>
      </c>
      <c r="D1854" s="1" t="s">
        <v>5</v>
      </c>
    </row>
    <row r="1855" spans="1:4" ht="13.2" x14ac:dyDescent="0.25">
      <c r="A1855" s="1" t="s">
        <v>1861</v>
      </c>
      <c r="B1855" t="str">
        <f ca="1">IFERROR(__xludf.DUMMYFUNCTION("GOOGLETRANSLATE(B1855,""en"",""hi"")"),"मैंने कुछ समय पहले सदस्यता समाप्त कर दी .. लेकिन मैं अब इस बात का एहसास हो गया अंतर
राय मजबूत होता है देश को नमस्ते se
फिर एक ग्राहक।")</f>
        <v>मैंने कुछ समय पहले सदस्यता समाप्त कर दी .. लेकिन मैं अब इस बात का एहसास हो गया अंतर
राय मजबूत होता है देश को नमस्ते se
फिर एक ग्राहक।</v>
      </c>
      <c r="C1855" s="1" t="s">
        <v>4</v>
      </c>
      <c r="D1855" s="1" t="s">
        <v>5</v>
      </c>
    </row>
    <row r="1856" spans="1:4" ht="13.2" x14ac:dyDescent="0.25">
      <c r="A1856" s="1" t="s">
        <v>1862</v>
      </c>
      <c r="B1856" t="str">
        <f ca="1">IFERROR(__xludf.DUMMYFUNCTION("GOOGLETRANSLATE(B1856,""en"",""hi"")"),"[02:33] (https://www.youtube.com/watch?v=ZzsAuDkXq1M&amp;t=2m33s) साले! सोसायटी ko
jo bolna हाई, bolne डी। हम सबसे अलग हो फिर एक ही हो, समाज तो chutyagiri
करती ही hai न्यायाधीश करके।")</f>
        <v>[02:33] (https://www.youtube.com/watch?v=ZzsAuDkXq1M&amp;t=2m33s) साले! सोसायटी ko
jo bolna हाई, bolne डी। हम सबसे अलग हो फिर एक ही हो, समाज तो chutyagiri
करती ही hai न्यायाधीश करके।</v>
      </c>
      <c r="C1856" s="1" t="s">
        <v>8</v>
      </c>
      <c r="D1856" s="1" t="s">
        <v>5</v>
      </c>
    </row>
    <row r="1857" spans="1:4" ht="13.2" x14ac:dyDescent="0.25">
      <c r="A1857" s="1" t="s">
        <v>1863</v>
      </c>
      <c r="B1857" t="str">
        <f ca="1">IFERROR(__xludf.DUMMYFUNCTION("GOOGLETRANSLATE(B1857,""en"",""hi"")"),"Hamare yaha भी प्रकाश gayi हुयी वह Lekin kam नही चल राहा बस टाइम पास
karte Rehte वह रोज Har। डेली प्रकाश जाति वह। कच्छ, गुजरात से।")</f>
        <v>Hamare yaha भी प्रकाश gayi हुयी वह Lekin kam नही चल राहा बस टाइम पास
karte Rehte वह रोज Har। डेली प्रकाश जाति वह। कच्छ, गुजरात से।</v>
      </c>
      <c r="C1857" s="1" t="s">
        <v>4</v>
      </c>
      <c r="D1857" s="1" t="s">
        <v>5</v>
      </c>
    </row>
    <row r="1858" spans="1:4" ht="13.2" x14ac:dyDescent="0.25">
      <c r="A1858" s="1" t="s">
        <v>1864</v>
      </c>
      <c r="B1858" t="str">
        <f ca="1">IFERROR(__xludf.DUMMYFUNCTION("GOOGLETRANSLATE(B1858,""en"",""hi"")"),"Bilkul साही भाई ... आग एलजीए di ekdm ...")</f>
        <v>Bilkul साही भाई ... आग एलजीए di ekdm ...</v>
      </c>
      <c r="C1858" s="1" t="s">
        <v>4</v>
      </c>
      <c r="D1858" s="1" t="s">
        <v>5</v>
      </c>
    </row>
    <row r="1859" spans="1:4" ht="13.2" x14ac:dyDescent="0.25">
      <c r="A1859" s="1" t="s">
        <v>1865</v>
      </c>
      <c r="B1859" t="str">
        <f ca="1">IFERROR(__xludf.DUMMYFUNCTION("GOOGLETRANSLATE(B1859,""en"",""hi"")"),"कुछ तो ऐसा btaiye की समलैंगिक लॉग भी हो खातिर thik हैं")</f>
        <v>कुछ तो ऐसा btaiye की समलैंगिक लॉग भी हो खातिर thik हैं</v>
      </c>
      <c r="C1859" s="1" t="s">
        <v>19</v>
      </c>
      <c r="D1859" s="1" t="s">
        <v>15</v>
      </c>
    </row>
    <row r="1860" spans="1:4" ht="13.2" x14ac:dyDescent="0.25">
      <c r="A1860" s="1" t="s">
        <v>1866</v>
      </c>
      <c r="B1860" t="str">
        <f ca="1">IFERROR(__xludf.DUMMYFUNCTION("GOOGLETRANSLATE(B1860,""en"",""hi"")"),"प्रतीक भाई ... शुद्ध 16 मिनट ke वीडियो मुझे apne फिल्म ke Baare मुझे कुछ नही
बताया ... क्या पटकथा, संपादन, कैमरा काम करते हैं, अभिनय के बारे में, संगीत
आदि ... फिर तुम कैसा समीक्षा hai ... Apne apni शीर्षक banayi hai ... कबीर सिंह
समीक्षा ... थोडा फिल्म k"&amp;"e Baare मुझे ek फिल्म आलोचकों की tarah batate ... बाकी के लिए
करने के लिए सब theek हाय hai ... 😊")</f>
        <v>प्रतीक भाई ... शुद्ध 16 मिनट ke वीडियो मुझे apne फिल्म ke Baare मुझे कुछ नही
बताया ... क्या पटकथा, संपादन, कैमरा काम करते हैं, अभिनय के बारे में, संगीत
आदि ... फिर तुम कैसा समीक्षा hai ... Apne apni शीर्षक banayi hai ... कबीर सिंह
समीक्षा ... थोडा फिल्म ke Baare मुझे ek फिल्म आलोचकों की tarah batate ... बाकी के लिए
करने के लिए सब theek हाय hai ... 😊</v>
      </c>
      <c r="C1860" s="1" t="s">
        <v>4</v>
      </c>
      <c r="D1860" s="1" t="s">
        <v>5</v>
      </c>
    </row>
    <row r="1861" spans="1:4" ht="13.2" x14ac:dyDescent="0.25">
      <c r="A1861" s="1" t="s">
        <v>1867</v>
      </c>
      <c r="B1861" t="str">
        <f ca="1">IFERROR(__xludf.DUMMYFUNCTION("GOOGLETRANSLATE(B1861,""en"",""hi"")"),"[Bhoshreewale.yahi.gatiya.love.story.35saal.se] (http://bhoshreewale.yahi.gatiya.love.story.35saal.se/)")</f>
        <v>[Bhoshreewale.yahi.gatiya.love.story.35saal.se] (http://bhoshreewale.yahi.gatiya.love.story.35saal.se/)</v>
      </c>
      <c r="C1861" s="1" t="s">
        <v>8</v>
      </c>
      <c r="D1861" s="1" t="s">
        <v>15</v>
      </c>
    </row>
    <row r="1862" spans="1:4" ht="13.2" x14ac:dyDescent="0.25">
      <c r="A1862" s="1" t="s">
        <v>1868</v>
      </c>
      <c r="B1862" t="str">
        <f ca="1">IFERROR(__xludf.DUMMYFUNCTION("GOOGLETRANSLATE(B1862,""en"",""hi"")"),"Ee Salaa प्रहार तक हिंदुस्तान मुझे sanima hai, लॉग chutiya bnte rhenge")</f>
        <v>Ee Salaa प्रहार तक हिंदुस्तान मुझे sanima hai, लॉग chutiya bnte rhenge</v>
      </c>
      <c r="C1862" s="1" t="s">
        <v>19</v>
      </c>
      <c r="D1862" s="1" t="s">
        <v>5</v>
      </c>
    </row>
    <row r="1863" spans="1:4" ht="13.2" x14ac:dyDescent="0.25">
      <c r="A1863" s="1" t="s">
        <v>1869</v>
      </c>
      <c r="B1863" t="str">
        <f ca="1">IFERROR(__xludf.DUMMYFUNCTION("GOOGLETRANSLATE(B1863,""en"",""hi"")"),"मूवी औसत ज ... Itni bdiya भी nhi hai।")</f>
        <v>मूवी औसत ज ... Itni bdiya भी nhi hai।</v>
      </c>
      <c r="C1863" s="1" t="s">
        <v>4</v>
      </c>
      <c r="D1863" s="1" t="s">
        <v>5</v>
      </c>
    </row>
    <row r="1864" spans="1:4" ht="13.2" x14ac:dyDescent="0.25">
      <c r="A1864" s="1" t="s">
        <v>1870</v>
      </c>
      <c r="B1864" t="str">
        <f ca="1">IFERROR(__xludf.DUMMYFUNCTION("GOOGLETRANSLATE(B1864,""en"",""hi"")"),"प्रतीक bhaai, कहना साही hai Aapka lekin समीक्षा aur चर्चा bahut lambaa हो
Jaata Hai Aapka,, saath संगीत, संवाद की तरह हाय फिल्म की तकनीकी
पटकथा, अभिनय, निर्देशन जनसंपर्क करने के लिए बात हाय nhi हुई")</f>
        <v>प्रतीक bhaai, कहना साही hai Aapka lekin समीक्षा aur चर्चा bahut lambaa हो
Jaata Hai Aapka,, saath संगीत, संवाद की तरह हाय फिल्म की तकनीकी
पटकथा, अभिनय, निर्देशन जनसंपर्क करने के लिए बात हाय nhi हुई</v>
      </c>
      <c r="C1864" s="1" t="s">
        <v>4</v>
      </c>
      <c r="D1864" s="1" t="s">
        <v>5</v>
      </c>
    </row>
    <row r="1865" spans="1:4" ht="13.2" x14ac:dyDescent="0.25">
      <c r="A1865" s="1" t="s">
        <v>1871</v>
      </c>
      <c r="B1865" t="str">
        <f ca="1">IFERROR(__xludf.DUMMYFUNCTION("GOOGLETRANSLATE(B1865,""en"",""hi"")"),"साली रैंडी ज ...")</f>
        <v>साली रैंडी ज ...</v>
      </c>
      <c r="C1865" s="1" t="s">
        <v>8</v>
      </c>
      <c r="D1865" s="1" t="s">
        <v>15</v>
      </c>
    </row>
    <row r="1866" spans="1:4" ht="13.2" x14ac:dyDescent="0.25">
      <c r="A1866" s="1" t="s">
        <v>1872</v>
      </c>
      <c r="B1866" t="str">
        <f ca="1">IFERROR(__xludf.DUMMYFUNCTION("GOOGLETRANSLATE(B1866,""en"",""hi"")"),"किया हाय नही भाई को फिल्म समीक्षा")</f>
        <v>किया हाय नही भाई को फिल्म समीक्षा</v>
      </c>
      <c r="C1866" s="1" t="s">
        <v>4</v>
      </c>
      <c r="D1866" s="1" t="s">
        <v>5</v>
      </c>
    </row>
    <row r="1867" spans="1:4" ht="13.2" x14ac:dyDescent="0.25">
      <c r="A1867" s="1" t="s">
        <v>1873</v>
      </c>
      <c r="B1867" t="str">
        <f ca="1">IFERROR(__xludf.DUMMYFUNCTION("GOOGLETRANSLATE(B1867,""en"",""hi"")"),"सीबीआई को दूर सर, आलोक वर्मा जी पर विडियो दीजिए🙏")</f>
        <v>सीबीआई को दूर सर, आलोक वर्मा जी पर विडियो दीजिए🙏</v>
      </c>
      <c r="C1867" s="1" t="s">
        <v>4</v>
      </c>
      <c r="D1867" s="1" t="s">
        <v>5</v>
      </c>
    </row>
    <row r="1868" spans="1:4" ht="13.2" x14ac:dyDescent="0.25">
      <c r="A1868" s="1" t="s">
        <v>1874</v>
      </c>
      <c r="B1868" t="str">
        <f ca="1">IFERROR(__xludf.DUMMYFUNCTION("GOOGLETRANSLATE(B1868,""en"",""hi"")"),"यह कस्तूरी, Arundati रॉय, आदि, आदि सभी Kunfu कुटी hai हैं। Haramjadi सब
कर केन्द्र सरकार के रूप में भारत मेई। Ko बदनाम करती aur नौटंकी करती hai।")</f>
        <v>यह कस्तूरी, Arundati रॉय, आदि, आदि सभी Kunfu कुटी hai हैं। Haramjadi सब
कर केन्द्र सरकार के रूप में भारत मेई। Ko बदनाम करती aur नौटंकी करती hai।</v>
      </c>
      <c r="C1868" s="1" t="s">
        <v>8</v>
      </c>
      <c r="D1868" s="1" t="s">
        <v>15</v>
      </c>
    </row>
    <row r="1869" spans="1:4" ht="13.2" x14ac:dyDescent="0.25">
      <c r="A1869" s="1" t="s">
        <v>1875</v>
      </c>
      <c r="B1869" t="str">
        <f ca="1">IFERROR(__xludf.DUMMYFUNCTION("GOOGLETRANSLATE(B1869,""en"",""hi"")"),"कथा उदारवादी kathit ko mera ek प्यार भरा हत्या।")</f>
        <v>कथा उदारवादी kathit ko mera ek प्यार भरा हत्या।</v>
      </c>
      <c r="C1869" s="1" t="s">
        <v>19</v>
      </c>
      <c r="D1869" s="1" t="s">
        <v>5</v>
      </c>
    </row>
    <row r="1870" spans="1:4" ht="13.2" x14ac:dyDescent="0.25">
      <c r="A1870" s="1" t="s">
        <v>1876</v>
      </c>
      <c r="B1870" t="str">
        <f ca="1">IFERROR(__xludf.DUMMYFUNCTION("GOOGLETRANSLATE(B1870,""en"",""hi"")"),"Ghatiya लंगर
ये वाही लंगर hai Jisne 2.O ko ghatiya Kaha था और अधिकतम। नापसंद khaye")</f>
        <v>Ghatiya लंगर
ये वाही लंगर hai Jisne 2.O ko ghatiya Kaha था और अधिकतम। नापसंद khaye</v>
      </c>
      <c r="C1870" s="1" t="s">
        <v>19</v>
      </c>
      <c r="D1870" s="1" t="s">
        <v>5</v>
      </c>
    </row>
    <row r="1871" spans="1:4" ht="13.2" x14ac:dyDescent="0.25">
      <c r="A1871" s="1" t="s">
        <v>1877</v>
      </c>
      <c r="B1871" t="str">
        <f ca="1">IFERROR(__xludf.DUMMYFUNCTION("GOOGLETRANSLATE(B1871,""en"",""hi"")"),"भारत एनसीआरबी कश्मीर mutabik में 98.2% नकली दहेज मामले 73.3% झूठे बलात्कार के मामलों")</f>
        <v>भारत एनसीआरबी कश्मीर mutabik में 98.2% नकली दहेज मामले 73.3% झूठे बलात्कार के मामलों</v>
      </c>
      <c r="C1871" s="1" t="s">
        <v>4</v>
      </c>
      <c r="D1871" s="1" t="s">
        <v>5</v>
      </c>
    </row>
    <row r="1872" spans="1:4" ht="13.2" x14ac:dyDescent="0.25">
      <c r="A1872" s="1" t="s">
        <v>1878</v>
      </c>
      <c r="B1872" t="str">
        <f ca="1">IFERROR(__xludf.DUMMYFUNCTION("GOOGLETRANSLATE(B1872,""en"",""hi"")"),"** जब भगवान को apni marji हाय hame Paida हाय क्यु किया करने के लिए chalani hai **")</f>
        <v>** जब भगवान को apni marji हाय hame Paida हाय क्यु किया करने के लिए chalani hai **</v>
      </c>
      <c r="C1872" s="1" t="s">
        <v>8</v>
      </c>
      <c r="D1872" s="1" t="s">
        <v>5</v>
      </c>
    </row>
    <row r="1873" spans="1:4" ht="13.2" x14ac:dyDescent="0.25">
      <c r="A1873" s="1" t="s">
        <v>1879</v>
      </c>
      <c r="B1873" t="str">
        <f ca="1">IFERROR(__xludf.DUMMYFUNCTION("GOOGLETRANSLATE(B1873,""en"",""hi"")"),"Saalo अगर तुम yanha बराबर फिल्म का कहानी पुरा प्रकट फिल्म कौन करने के लिए करोगे
delhega।")</f>
        <v>Saalo अगर तुम yanha बराबर फिल्म का कहानी पुरा प्रकट फिल्म कौन करने के लिए करोगे
delhega।</v>
      </c>
      <c r="C1873" s="1" t="s">
        <v>19</v>
      </c>
      <c r="D1873" s="1" t="s">
        <v>5</v>
      </c>
    </row>
    <row r="1874" spans="1:4" ht="13.2" x14ac:dyDescent="0.25">
      <c r="A1874" s="1" t="s">
        <v>1880</v>
      </c>
      <c r="B1874" t="str">
        <f ca="1">IFERROR(__xludf.DUMMYFUNCTION("GOOGLETRANSLATE(B1874,""en"",""hi"")"),"समलैंगिक हो फिर समलैंगिक कोई farak nhi पड़ता sirf kaam बराबर फोकस कर्ण chahiye kisi
yaha क्यु को भी देश मी समस्याओं nhi h")</f>
        <v>समलैंगिक हो फिर समलैंगिक कोई farak nhi पड़ता sirf kaam बराबर फोकस कर्ण chahiye kisi
yaha क्यु को भी देश मी समस्याओं nhi h</v>
      </c>
      <c r="C1874" s="1" t="s">
        <v>4</v>
      </c>
      <c r="D1874" s="1" t="s">
        <v>5</v>
      </c>
    </row>
    <row r="1875" spans="1:4" ht="13.2" x14ac:dyDescent="0.25">
      <c r="A1875" s="1" t="s">
        <v>1881</v>
      </c>
      <c r="B1875" t="str">
        <f ca="1">IFERROR(__xludf.DUMMYFUNCTION("GOOGLETRANSLATE(B1875,""en"",""hi"")"),"@Adarsh ​​सिंह
भाई तेरी तस्वीर dekhke लगा pehli बारी mein की hinudstani भाऊ की तस्वीर ज lol")</f>
        <v>@Adarsh ​​सिंह
भाई तेरी तस्वीर dekhke लगा pehli बारी mein की hinudstani भाऊ की तस्वीर ज lol</v>
      </c>
      <c r="C1875" s="1" t="s">
        <v>4</v>
      </c>
      <c r="D1875" s="1" t="s">
        <v>5</v>
      </c>
    </row>
    <row r="1876" spans="1:4" ht="13.2" x14ac:dyDescent="0.25">
      <c r="A1876" s="1" t="s">
        <v>1882</v>
      </c>
      <c r="B1876" t="str">
        <f ca="1">IFERROR(__xludf.DUMMYFUNCTION("GOOGLETRANSLATE(B1876,""en"",""hi"")"),"अबे bsdk स्वाभाविक रूप से nhi h तु")</f>
        <v>अबे bsdk स्वाभाविक रूप से nhi h तु</v>
      </c>
      <c r="C1876" s="1" t="s">
        <v>8</v>
      </c>
      <c r="D1876" s="1" t="s">
        <v>15</v>
      </c>
    </row>
    <row r="1877" spans="1:4" ht="13.2" x14ac:dyDescent="0.25">
      <c r="A1877" s="1" t="s">
        <v>1883</v>
      </c>
      <c r="B1877" t="str">
        <f ca="1">IFERROR(__xludf.DUMMYFUNCTION("GOOGLETRANSLATE(B1877,""en"",""hi"")"),"मेने फिल्म Dekhi Bahat हाय Achhi फिल्म hai")</f>
        <v>मेने फिल्म Dekhi Bahat हाय Achhi फिल्म hai</v>
      </c>
      <c r="C1877" s="1" t="s">
        <v>4</v>
      </c>
      <c r="D1877" s="1" t="s">
        <v>5</v>
      </c>
    </row>
    <row r="1878" spans="1:4" ht="13.2" x14ac:dyDescent="0.25">
      <c r="A1878" s="1" t="s">
        <v>1884</v>
      </c>
      <c r="B1878" t="str">
        <f ca="1">IFERROR(__xludf.DUMMYFUNCTION("GOOGLETRANSLATE(B1878,""en"",""hi"")"),"खैर साहब !!!! सर वर्तमान ke वीडियो अपलोड नही किये hai Kay 9, और 10 Jan.2019")</f>
        <v>खैर साहब !!!! सर वर्तमान ke वीडियो अपलोड नही किये hai Kay 9, और 10 Jan.2019</v>
      </c>
      <c r="C1878" s="1" t="s">
        <v>4</v>
      </c>
      <c r="D1878" s="1" t="s">
        <v>5</v>
      </c>
    </row>
    <row r="1879" spans="1:4" ht="13.2" x14ac:dyDescent="0.25">
      <c r="A1879" s="1" t="s">
        <v>1885</v>
      </c>
      <c r="B1879" t="str">
        <f ca="1">IFERROR(__xludf.DUMMYFUNCTION("GOOGLETRANSLATE(B1879,""en"",""hi"")"),"Sirf उरी मुझे आइटम गीत Nehi था सैयद")</f>
        <v>Sirf उरी मुझे आइटम गीत Nehi था सैयद</v>
      </c>
      <c r="C1879" s="1" t="s">
        <v>4</v>
      </c>
      <c r="D1879" s="1" t="s">
        <v>5</v>
      </c>
    </row>
    <row r="1880" spans="1:4" ht="13.2" x14ac:dyDescent="0.25">
      <c r="A1880" s="1" t="s">
        <v>1886</v>
      </c>
      <c r="B1880" t="str">
        <f ca="1">IFERROR(__xludf.DUMMYFUNCTION("GOOGLETRANSLATE(B1880,""en"",""hi"")"),"Ranu मंडल का dimagi halot Thik Nahi hain")</f>
        <v>Ranu मंडल का dimagi halot Thik Nahi hain</v>
      </c>
      <c r="C1880" s="1" t="s">
        <v>19</v>
      </c>
      <c r="D1880" s="1" t="s">
        <v>5</v>
      </c>
    </row>
    <row r="1881" spans="1:4" ht="13.2" x14ac:dyDescent="0.25">
      <c r="A1881" s="1" t="s">
        <v>1887</v>
      </c>
      <c r="B1881" t="str">
        <f ca="1">IFERROR(__xludf.DUMMYFUNCTION("GOOGLETRANSLATE(B1881,""en"",""hi"")"),", इसके Pahile अर्जुन रेड्डी ayi थी VO Nahi Dekha teki bc")</f>
        <v>, इसके Pahile अर्जुन रेड्डी ayi थी VO Nahi Dekha teki bc</v>
      </c>
      <c r="C1881" s="1" t="s">
        <v>4</v>
      </c>
      <c r="D1881" s="1" t="s">
        <v>15</v>
      </c>
    </row>
    <row r="1882" spans="1:4" ht="13.2" x14ac:dyDescent="0.25">
      <c r="A1882" s="1" t="s">
        <v>1888</v>
      </c>
      <c r="B1882" t="str">
        <f ca="1">IFERROR(__xludf.DUMMYFUNCTION("GOOGLETRANSLATE(B1882,""en"",""hi"")"),"प्रतीक भैया योग kijiye वजन Badh gya h 😜😊")</f>
        <v>प्रतीक भैया योग kijiye वजन Badh gya h 😜😊</v>
      </c>
      <c r="C1882" s="1" t="s">
        <v>4</v>
      </c>
      <c r="D1882" s="1" t="s">
        <v>5</v>
      </c>
    </row>
    <row r="1883" spans="1:4" ht="13.2" x14ac:dyDescent="0.25">
      <c r="A1883" s="1" t="s">
        <v>1889</v>
      </c>
      <c r="B1883" t="str">
        <f ca="1">IFERROR(__xludf.DUMMYFUNCTION("GOOGLETRANSLATE(B1883,""en"",""hi"")"),"सच प्रतीक vai.👍👍")</f>
        <v>सच प्रतीक vai.👍👍</v>
      </c>
      <c r="C1883" s="1" t="s">
        <v>4</v>
      </c>
      <c r="D1883" s="1" t="s">
        <v>5</v>
      </c>
    </row>
    <row r="1884" spans="1:4" ht="13.2" x14ac:dyDescent="0.25">
      <c r="A1884" s="1" t="s">
        <v>1890</v>
      </c>
      <c r="B1884" t="str">
        <f ca="1">IFERROR(__xludf.DUMMYFUNCTION("GOOGLETRANSLATE(B1884,""en"",""hi"")"),"मूवी reviwe किया कर ziyada देश भक्त चटाई प्रतिबंध")</f>
        <v>मूवी reviwe किया कर ziyada देश भक्त चटाई प्रतिबंध</v>
      </c>
      <c r="C1884" s="1" t="s">
        <v>8</v>
      </c>
      <c r="D1884" s="1" t="s">
        <v>5</v>
      </c>
    </row>
    <row r="1885" spans="1:4" ht="13.2" x14ac:dyDescent="0.25">
      <c r="A1885" s="1" t="s">
        <v>1891</v>
      </c>
      <c r="B1885" t="str">
        <f ca="1">IFERROR(__xludf.DUMMYFUNCTION("GOOGLETRANSLATE(B1885,""en"",""hi"")"),"रो क्यु RHA ज ... Bsdk")</f>
        <v>रो क्यु RHA ज ... Bsdk</v>
      </c>
      <c r="C1885" s="1" t="s">
        <v>8</v>
      </c>
      <c r="D1885" s="1" t="s">
        <v>15</v>
      </c>
    </row>
    <row r="1886" spans="1:4" ht="13.2" x14ac:dyDescent="0.25">
      <c r="A1886" s="1" t="s">
        <v>1892</v>
      </c>
      <c r="B1886" t="str">
        <f ca="1">IFERROR(__xludf.DUMMYFUNCTION("GOOGLETRANSLATE(B1886,""en"",""hi"")"),"एनआरसी से dikkat क्या है कर रहे हैं")</f>
        <v>एनआरसी से dikkat क्या है कर रहे हैं</v>
      </c>
      <c r="C1886" s="1" t="s">
        <v>4</v>
      </c>
      <c r="D1886" s="1" t="s">
        <v>5</v>
      </c>
    </row>
    <row r="1887" spans="1:4" ht="13.2" x14ac:dyDescent="0.25">
      <c r="A1887" s="1" t="s">
        <v>1893</v>
      </c>
      <c r="B1887" t="str">
        <f ca="1">IFERROR(__xludf.DUMMYFUNCTION("GOOGLETRANSLATE(B1887,""en"",""hi"")"),"सर aap bahut दर्द हो काश कभी apse मिल पाटा 💗")</f>
        <v>सर aap bahut दर्द हो काश कभी apse मिल पाटा 💗</v>
      </c>
      <c r="C1887" s="1" t="s">
        <v>4</v>
      </c>
      <c r="D1887" s="1" t="s">
        <v>5</v>
      </c>
    </row>
    <row r="1888" spans="1:4" ht="13.2" x14ac:dyDescent="0.25">
      <c r="A1888" s="1" t="s">
        <v>1894</v>
      </c>
      <c r="B1888" t="str">
        <f ca="1">IFERROR(__xludf.DUMMYFUNCTION("GOOGLETRANSLATE(B1888,""en"",""hi"")"),"देश का बलात्कार किया है दोनों ने")</f>
        <v>देश का बलात्कार किया है दोनों ने</v>
      </c>
      <c r="C1888" s="1" t="s">
        <v>19</v>
      </c>
      <c r="D1888" s="1" t="s">
        <v>5</v>
      </c>
    </row>
    <row r="1889" spans="1:4" ht="13.2" x14ac:dyDescent="0.25">
      <c r="A1889" s="1" t="s">
        <v>1895</v>
      </c>
      <c r="B1889" t="str">
        <f ca="1">IFERROR(__xludf.DUMMYFUNCTION("GOOGLETRANSLATE(B1889,""en"",""hi"")"),"बिक्री एम सी उसको fhirse bula या जूट marke साक्षात्कार ली। 2 पैसे की औरत होक
Itni बारी बारी बाते करती हे bc")</f>
        <v>बिक्री एम सी उसको fhirse bula या जूट marke साक्षात्कार ली। 2 पैसे की औरत होक
Itni बारी बारी बाते करती हे bc</v>
      </c>
      <c r="C1889" s="1" t="s">
        <v>8</v>
      </c>
      <c r="D1889" s="1" t="s">
        <v>15</v>
      </c>
    </row>
    <row r="1890" spans="1:4" ht="13.2" x14ac:dyDescent="0.25">
      <c r="A1890" s="1" t="s">
        <v>1896</v>
      </c>
      <c r="B1890" t="str">
        <f ca="1">IFERROR(__xludf.DUMMYFUNCTION("GOOGLETRANSLATE(B1890,""en"",""hi"")"),"हिन्दू परिवार कानून की चपेट में .पत्नी कानून का सहारा लेकर सफल जीवन नहीं जी
सकती है")</f>
        <v>हिन्दू परिवार कानून की चपेट में .पत्नी कानून का सहारा लेकर सफल जीवन नहीं जी
सकती है</v>
      </c>
      <c r="C1890" s="1" t="s">
        <v>4</v>
      </c>
      <c r="D1890" s="1" t="s">
        <v>5</v>
      </c>
    </row>
    <row r="1891" spans="1:4" ht="13.2" x14ac:dyDescent="0.25">
      <c r="A1891" s="1" t="s">
        <v>1897</v>
      </c>
      <c r="B1891" t="str">
        <f ca="1">IFERROR(__xludf.DUMMYFUNCTION("GOOGLETRANSLATE(B1891,""en"",""hi"")"),"Semma बातचीत dhidhi")</f>
        <v>Semma बातचीत dhidhi</v>
      </c>
      <c r="C1891" s="1" t="s">
        <v>4</v>
      </c>
      <c r="D1891" s="1" t="s">
        <v>5</v>
      </c>
    </row>
    <row r="1892" spans="1:4" ht="13.2" x14ac:dyDescent="0.25">
      <c r="A1892" s="1" t="s">
        <v>1898</v>
      </c>
      <c r="B1892" t="str">
        <f ca="1">IFERROR(__xludf.DUMMYFUNCTION("GOOGLETRANSLATE(B1892,""en"",""hi"")"),"हां फिल्म मास्टरपीस hai ki भारत बेस्ट अदालती नाटक फिल्म hai yah टिप्पणी
कोई पड़ता hai करेन भी की फिल्म को समर्थन खुश करने के लिए")</f>
        <v>हां फिल्म मास्टरपीस hai ki भारत बेस्ट अदालती नाटक फिल्म hai yah टिप्पणी
कोई पड़ता hai करेन भी की फिल्म को समर्थन खुश करने के लिए</v>
      </c>
      <c r="C1892" s="1" t="s">
        <v>4</v>
      </c>
      <c r="D1892" s="1" t="s">
        <v>5</v>
      </c>
    </row>
    <row r="1893" spans="1:4" ht="13.2" x14ac:dyDescent="0.25">
      <c r="A1893" s="1" t="s">
        <v>1899</v>
      </c>
      <c r="B1893" t="str">
        <f ca="1">IFERROR(__xludf.DUMMYFUNCTION("GOOGLETRANSLATE(B1893,""en"",""hi"")"),"अरुंधति ko कर Thok")</f>
        <v>अरुंधति ko कर Thok</v>
      </c>
      <c r="C1893" s="1" t="s">
        <v>8</v>
      </c>
      <c r="D1893" s="1" t="s">
        <v>5</v>
      </c>
    </row>
    <row r="1894" spans="1:4" ht="13.2" x14ac:dyDescent="0.25">
      <c r="A1894" s="1" t="s">
        <v>1900</v>
      </c>
      <c r="B1894" t="str">
        <f ca="1">IFERROR(__xludf.DUMMYFUNCTION("GOOGLETRANSLATE(B1894,""en"",""hi"")"),"दुनिया ke Saare लोग इन chutiya hai और तुम चतुर हो .... tumara सलाह 12-14 बड़े
Saalo ke baccho ke liye Thik hai लेकिन jinhone तुमसे zyada zindegi देखा hai
उनको Maat sikhao।")</f>
        <v>दुनिया ke Saare लोग इन chutiya hai और तुम चतुर हो .... tumara सलाह 12-14 बड़े
Saalo ke baccho ke liye Thik hai लेकिन jinhone तुमसे zyada zindegi देखा hai
उनको Maat sikhao।</v>
      </c>
      <c r="C1894" s="1" t="s">
        <v>8</v>
      </c>
      <c r="D1894" s="1" t="s">
        <v>5</v>
      </c>
    </row>
    <row r="1895" spans="1:4" ht="13.2" x14ac:dyDescent="0.25">
      <c r="A1895" s="1" t="s">
        <v>1901</v>
      </c>
      <c r="B1895" t="str">
        <f ca="1">IFERROR(__xludf.DUMMYFUNCTION("GOOGLETRANSLATE(B1895,""en"",""hi"")"),"माई Aapka प्रशंसक प्रतिबंध गया, माई चाहता हू की aapke Jaldi से 1 लाख ग्राहकों
हो जाए")</f>
        <v>माई Aapka प्रशंसक प्रतिबंध गया, माई चाहता हू की aapke Jaldi से 1 लाख ग्राहकों
हो जाए</v>
      </c>
      <c r="C1895" s="1" t="s">
        <v>4</v>
      </c>
      <c r="D1895" s="1" t="s">
        <v>5</v>
      </c>
    </row>
    <row r="1896" spans="1:4" ht="13.2" x14ac:dyDescent="0.25">
      <c r="A1896" s="1" t="s">
        <v>1902</v>
      </c>
      <c r="B1896" t="str">
        <f ca="1">IFERROR(__xludf.DUMMYFUNCTION("GOOGLETRANSLATE(B1896,""en"",""hi"")"),"हम किस jamane मुझे जी rhe hai एचएम बल्लेबाजी करने ek krte hai ki संस्कार की पीटीए nhi hmara
संस्कार खा चला gya तु समलैंगिक क्या होता hai तु प्रकृति na ne तय करने के लिए
किया hai na हाय hmare purvajo ne jaise एचएम लोगो की tabiyat khrab होती क्या करने के लि"&amp;"ए hai
krte hai हम uska Ilaj krate hai Thik Waise हाय homosexually ek bimari hai तु
na मार्ने से khtm होगी ना हाय mna क्रने से khtm होगी Iska Ilaj krana पड़ेगा करने के लिए
aur Iska Ilaj जो विशेषज्ञ टिप्पणी hai unke क़दम ले Jakar दिखाना chahiye aur बिस्वास
"&amp;"hai WO हो jaega thik")</f>
        <v>हम किस jamane मुझे जी rhe hai एचएम बल्लेबाजी करने ek krte hai ki संस्कार की पीटीए nhi hmara
संस्कार खा चला gya तु समलैंगिक क्या होता hai तु प्रकृति na ne तय करने के लिए
किया hai na हाय hmare purvajo ne jaise एचएम लोगो की tabiyat khrab होती क्या करने के लिए hai
krte hai हम uska Ilaj krate hai Thik Waise हाय homosexually ek bimari hai तु
na मार्ने से khtm होगी ना हाय mna क्रने से khtm होगी Iska Ilaj krana पड़ेगा करने के लिए
aur Iska Ilaj जो विशेषज्ञ टिप्पणी hai unke क़दम ले Jakar दिखाना chahiye aur बिस्वास
hai WO हो jaega thik</v>
      </c>
      <c r="C1896" s="1" t="s">
        <v>8</v>
      </c>
      <c r="D1896" s="1" t="s">
        <v>15</v>
      </c>
    </row>
    <row r="1897" spans="1:4" ht="13.2" x14ac:dyDescent="0.25">
      <c r="A1897" s="1" t="s">
        <v>1903</v>
      </c>
      <c r="B1897" t="str">
        <f ca="1">IFERROR(__xludf.DUMMYFUNCTION("GOOGLETRANSLATE(B1897,""en"",""hi"")"),"जलेबी इस shit😂😂 की तुलना में बेहतर")</f>
        <v>जलेबी इस shit😂😂 की तुलना में बेहतर</v>
      </c>
      <c r="C1897" s="1" t="s">
        <v>19</v>
      </c>
      <c r="D1897" s="1" t="s">
        <v>5</v>
      </c>
    </row>
    <row r="1898" spans="1:4" ht="13.2" x14ac:dyDescent="0.25">
      <c r="A1898" s="1" t="s">
        <v>1904</v>
      </c>
      <c r="B1898" t="str">
        <f ca="1">IFERROR(__xludf.DUMMYFUNCTION("GOOGLETRANSLATE(B1898,""en"",""hi"")"),"अरुंधति रॉय की माँ का bhosda bhagao रैंडी है ko 2 takke ke औरत Tukda Tukda
गिरोह की")</f>
        <v>अरुंधति रॉय की माँ का bhosda bhagao रैंडी है ko 2 takke ke औरत Tukda Tukda
गिरोह की</v>
      </c>
      <c r="C1898" s="1" t="s">
        <v>8</v>
      </c>
      <c r="D1898" s="1" t="s">
        <v>15</v>
      </c>
    </row>
    <row r="1899" spans="1:4" ht="13.2" x14ac:dyDescent="0.25">
      <c r="A1899" s="1" t="s">
        <v>1905</v>
      </c>
      <c r="B1899" t="str">
        <f ca="1">IFERROR(__xludf.DUMMYFUNCTION("GOOGLETRANSLATE(B1899,""en"",""hi"")"),"जियो दादा")</f>
        <v>जियो दादा</v>
      </c>
      <c r="C1899" s="1" t="s">
        <v>4</v>
      </c>
      <c r="D1899" s="1" t="s">
        <v>5</v>
      </c>
    </row>
    <row r="1900" spans="1:4" ht="13.2" x14ac:dyDescent="0.25">
      <c r="A1900" s="1" t="s">
        <v>1906</v>
      </c>
      <c r="B1900" t="str">
        <f ca="1">IFERROR(__xludf.DUMMYFUNCTION("GOOGLETRANSLATE(B1900,""en"",""hi"")"),"Aapka समीक्षा मैडम पर देख कर अंतराल राहा hai मैं आपको मिर्ची लगी lagni भी chahiye
एएपी fimenist ne bahut sare sarif mardo का istemaal किया
उसने
देश मुझे ऐसा sambhidhaan बन्ना chahiye जो लड़का। लड़की ना हो kyuki तु 1950
nhi hai 2019 पहले से ही Ladko se "&amp;"jyada आजादी ladkiyon की hai
sirf साही galat पे फैसला हो jo ki लड़का भी galat ho sakta वह aur लड़की भी
YE होता है संतुलन")</f>
        <v>Aapka समीक्षा मैडम पर देख कर अंतराल राहा hai मैं आपको मिर्ची लगी lagni भी chahiye
एएपी fimenist ne bahut sare sarif mardo का istemaal किया
उसने
देश मुझे ऐसा sambhidhaan बन्ना chahiye जो लड़का। लड़की ना हो kyuki तु 1950
nhi hai 2019 पहले से ही Ladko se jyada आजादी ladkiyon की hai
sirf साही galat पे फैसला हो jo ki लड़का भी galat ho sakta वह aur लड़की भी
YE होता है संतुलन</v>
      </c>
      <c r="C1900" s="1" t="s">
        <v>19</v>
      </c>
      <c r="D1900" s="1" t="s">
        <v>5</v>
      </c>
    </row>
    <row r="1901" spans="1:4" ht="13.2" x14ac:dyDescent="0.25">
      <c r="A1901" s="1" t="s">
        <v>1907</v>
      </c>
      <c r="B1901" t="str">
        <f ca="1">IFERROR(__xludf.DUMMYFUNCTION("GOOGLETRANSLATE(B1901,""en"",""hi"")"),"Dek भाई फिल्म भयानक hai ..
लेकिन लोग इन jo ये चरित्र को पालन करे गा ... तो gya wo ..
लेकिन फिल्म को burai चटाई कर।
ये फिल्म 2k19 का Sabse Bada सभी समय फिल्म hai")</f>
        <v>Dek भाई फिल्म भयानक hai ..
लेकिन लोग इन jo ये चरित्र को पालन करे गा ... तो gya wo ..
लेकिन फिल्म को burai चटाई कर।
ये फिल्म 2k19 का Sabse Bada सभी समय फिल्म hai</v>
      </c>
      <c r="C1901" s="1" t="s">
        <v>4</v>
      </c>
      <c r="D1901" s="1" t="s">
        <v>5</v>
      </c>
    </row>
    <row r="1902" spans="1:4" ht="13.2" x14ac:dyDescent="0.25">
      <c r="A1902" s="1" t="s">
        <v>1908</v>
      </c>
      <c r="B1902" t="str">
        <f ca="1">IFERROR(__xludf.DUMMYFUNCTION("GOOGLETRANSLATE(B1902,""en"",""hi"")"),"किसको समझा रहे हो भैय्या, क्या उन लायक है वो सो काॅल्ड लिबरल्स ???? प्लीज बस
उन पर ध्यान न दें। बस ध्यान न दें। उनकी औकात नही है।")</f>
        <v>किसको समझा रहे हो भैय्या, क्या उन लायक है वो सो काॅल्ड लिबरल्स ???? प्लीज बस
उन पर ध्यान न दें। बस ध्यान न दें। उनकी औकात नही है।</v>
      </c>
      <c r="C1902" s="1" t="s">
        <v>19</v>
      </c>
      <c r="D1902" s="1" t="s">
        <v>5</v>
      </c>
    </row>
    <row r="1903" spans="1:4" ht="13.2" x14ac:dyDescent="0.25">
      <c r="A1903" s="1" t="s">
        <v>1909</v>
      </c>
      <c r="B1903" t="str">
        <f ca="1">IFERROR(__xludf.DUMMYFUNCTION("GOOGLETRANSLATE(B1903,""en"",""hi"")"),"भारत मुझे chutio ke केम नही hai मालिक")</f>
        <v>भारत मुझे chutio ke केम नही hai मालिक</v>
      </c>
      <c r="C1903" s="1" t="s">
        <v>19</v>
      </c>
      <c r="D1903" s="1" t="s">
        <v>5</v>
      </c>
    </row>
    <row r="1904" spans="1:4" ht="13.2" x14ac:dyDescent="0.25">
      <c r="A1904" s="1" t="s">
        <v>1910</v>
      </c>
      <c r="B1904" t="str">
        <f ca="1">IFERROR(__xludf.DUMMYFUNCTION("GOOGLETRANSLATE(B1904,""en"",""hi"")"),"असली परीक्षा मुझे gaand फाड़ जाति hai🤣")</f>
        <v>असली परीक्षा मुझे gaand फाड़ जाति hai🤣</v>
      </c>
      <c r="C1904" s="1" t="s">
        <v>19</v>
      </c>
      <c r="D1904" s="1" t="s">
        <v>15</v>
      </c>
    </row>
    <row r="1905" spans="1:4" ht="13.2" x14ac:dyDescent="0.25">
      <c r="A1905" s="1" t="s">
        <v>1911</v>
      </c>
      <c r="B1905" t="str">
        <f ca="1">IFERROR(__xludf.DUMMYFUNCTION("GOOGLETRANSLATE(B1905,""en"",""hi"")"),"मेरे दिल की बात Boldi भाई ने ... 🖤🖤🖤")</f>
        <v>मेरे दिल की बात Boldi भाई ने ... 🖤🖤🖤</v>
      </c>
      <c r="C1905" s="1" t="s">
        <v>4</v>
      </c>
      <c r="D1905" s="1" t="s">
        <v>5</v>
      </c>
    </row>
    <row r="1906" spans="1:4" ht="13.2" x14ac:dyDescent="0.25">
      <c r="A1906" s="1" t="s">
        <v>1912</v>
      </c>
      <c r="B1906" t="str">
        <f ca="1">IFERROR(__xludf.DUMMYFUNCTION("GOOGLETRANSLATE(B1906,""en"",""hi"")"),"वो औरत नक्सली है।")</f>
        <v>वो औरत नक्सली है।</v>
      </c>
      <c r="C1906" s="1" t="s">
        <v>4</v>
      </c>
      <c r="D1906" s="1" t="s">
        <v>5</v>
      </c>
    </row>
    <row r="1907" spans="1:4" ht="13.2" x14ac:dyDescent="0.25">
      <c r="A1907" s="1" t="s">
        <v>1913</v>
      </c>
      <c r="B1907" t="str">
        <f ca="1">IFERROR(__xludf.DUMMYFUNCTION("GOOGLETRANSLATE(B1907,""en"",""hi"")"),"शाहिद कपूर की फिल्म ek क्या हिट हुयी सब uski फिल्म ko आलोचना karne लगे।")</f>
        <v>शाहिद कपूर की फिल्म ek क्या हिट हुयी सब uski फिल्म ko आलोचना karne लगे।</v>
      </c>
      <c r="C1907" s="1" t="s">
        <v>19</v>
      </c>
      <c r="D1907" s="1" t="s">
        <v>5</v>
      </c>
    </row>
    <row r="1908" spans="1:4" ht="13.2" x14ac:dyDescent="0.25">
      <c r="A1908" s="1" t="s">
        <v>1914</v>
      </c>
      <c r="B1908" t="str">
        <f ca="1">IFERROR(__xludf.DUMMYFUNCTION("GOOGLETRANSLATE(B1908,""en"",""hi"")"),"di कश्मीर घास")</f>
        <v>di कश्मीर घास</v>
      </c>
      <c r="C1908" s="1" t="s">
        <v>4</v>
      </c>
      <c r="D1908" s="1" t="s">
        <v>5</v>
      </c>
    </row>
    <row r="1909" spans="1:4" ht="13.2" x14ac:dyDescent="0.25">
      <c r="A1909" s="1" t="s">
        <v>1915</v>
      </c>
      <c r="B1909" t="str">
        <f ca="1">IFERROR(__xludf.DUMMYFUNCTION("GOOGLETRANSLATE(B1909,""en"",""hi"")"),"दोष बुद्धि के स्तर की वह, जो बॉलीवुड aur सलमान di वह भारत को isliye कुछ Achhi
फिल्म समाज नही अति logoko")</f>
        <v>दोष बुद्धि के स्तर की वह, जो बॉलीवुड aur सलमान di वह भारत को isliye कुछ Achhi
फिल्म समाज नही अति logoko</v>
      </c>
      <c r="C1909" s="1" t="s">
        <v>4</v>
      </c>
      <c r="D1909" s="1" t="s">
        <v>5</v>
      </c>
    </row>
    <row r="1910" spans="1:4" ht="13.2" x14ac:dyDescent="0.25">
      <c r="A1910" s="1" t="s">
        <v>1916</v>
      </c>
      <c r="B1910" t="str">
        <f ca="1">IFERROR(__xludf.DUMMYFUNCTION("GOOGLETRANSLATE(B1910,""en"",""hi"")"),"Bahut Acha समझाया किया apne सर .... 👍👍😇")</f>
        <v>Bahut Acha समझाया किया apne सर .... 👍👍😇</v>
      </c>
      <c r="C1910" s="1" t="s">
        <v>4</v>
      </c>
      <c r="D1910" s="1" t="s">
        <v>5</v>
      </c>
    </row>
    <row r="1911" spans="1:4" ht="13.2" x14ac:dyDescent="0.25">
      <c r="A1911" s="1" t="s">
        <v>1917</v>
      </c>
      <c r="B1911" t="str">
        <f ca="1">IFERROR(__xludf.DUMMYFUNCTION("GOOGLETRANSLATE(B1911,""en"",""hi"")"),"उपशीर्षक nhi hai Kirik पार्टी का ... Voot जनसंपर्क")</f>
        <v>उपशीर्षक nhi hai Kirik पार्टी का ... Voot जनसंपर्क</v>
      </c>
      <c r="C1911" s="1" t="s">
        <v>4</v>
      </c>
      <c r="D1911" s="1" t="s">
        <v>5</v>
      </c>
    </row>
    <row r="1912" spans="1:4" ht="13.2" x14ac:dyDescent="0.25">
      <c r="A1912" s="1" t="s">
        <v>1918</v>
      </c>
      <c r="B1912" t="str">
        <f ca="1">IFERROR(__xludf.DUMMYFUNCTION("GOOGLETRANSLATE(B1912,""en"",""hi"")"),"मस्त भाई")</f>
        <v>मस्त भाई</v>
      </c>
      <c r="C1912" s="1" t="s">
        <v>4</v>
      </c>
      <c r="D1912" s="1" t="s">
        <v>5</v>
      </c>
    </row>
    <row r="1913" spans="1:4" ht="13.2" x14ac:dyDescent="0.25">
      <c r="A1913" s="1" t="s">
        <v>1919</v>
      </c>
      <c r="B1913" t="str">
        <f ca="1">IFERROR(__xludf.DUMMYFUNCTION("GOOGLETRANSLATE(B1913,""en"",""hi"")"),"@ching पांग तेरी माँ की chut ki pasine से कहानी Huwe pakode खा ले jaa।")</f>
        <v>@ching पांग तेरी माँ की chut ki pasine से कहानी Huwe pakode खा ले jaa।</v>
      </c>
      <c r="C1913" s="1" t="s">
        <v>8</v>
      </c>
      <c r="D1913" s="1" t="s">
        <v>15</v>
      </c>
    </row>
    <row r="1914" spans="1:4" ht="13.2" x14ac:dyDescent="0.25">
      <c r="A1914" s="1" t="s">
        <v>1920</v>
      </c>
      <c r="B1914" t="str">
        <f ca="1">IFERROR(__xludf.DUMMYFUNCTION("GOOGLETRANSLATE(B1914,""en"",""hi"")"),"भाई साही khaa")</f>
        <v>भाई साही khaa</v>
      </c>
      <c r="C1914" s="1" t="s">
        <v>4</v>
      </c>
      <c r="D1914" s="1" t="s">
        <v>5</v>
      </c>
    </row>
    <row r="1915" spans="1:4" ht="13.2" x14ac:dyDescent="0.25">
      <c r="A1915" s="1" t="s">
        <v>1921</v>
      </c>
      <c r="B1915" t="str">
        <f ca="1">IFERROR(__xludf.DUMMYFUNCTION("GOOGLETRANSLATE(B1915,""en"",""hi"")"),"स्पॉइलर चेतावनी jinohne nahe dakha wo आईएसई वीडियो चटाई dakhna")</f>
        <v>स्पॉइलर चेतावनी jinohne nahe dakha wo आईएसई वीडियो चटाई dakhna</v>
      </c>
      <c r="C1915" s="1" t="s">
        <v>4</v>
      </c>
      <c r="D1915" s="1" t="s">
        <v>5</v>
      </c>
    </row>
    <row r="1916" spans="1:4" ht="13.2" x14ac:dyDescent="0.25">
      <c r="A1916" s="1" t="s">
        <v>1922</v>
      </c>
      <c r="B1916" t="str">
        <f ca="1">IFERROR(__xludf.DUMMYFUNCTION("GOOGLETRANSLATE(B1916,""en"",""hi"")"),"मैं और सर apne क्यूं qarib qarib एकल मूवी की समीक्षा का nhi किया ......")</f>
        <v>मैं और सर apne क्यूं qarib qarib एकल मूवी की समीक्षा का nhi किया ......</v>
      </c>
      <c r="C1916" s="1" t="s">
        <v>4</v>
      </c>
      <c r="D1916" s="1" t="s">
        <v>5</v>
      </c>
    </row>
    <row r="1917" spans="1:4" ht="13.2" x14ac:dyDescent="0.25">
      <c r="A1917" s="1" t="s">
        <v>1923</v>
      </c>
      <c r="B1917" t="str">
        <f ca="1">IFERROR(__xludf.DUMMYFUNCTION("GOOGLETRANSLATE(B1917,""en"",""hi"")"),"भाई हीरोइन ने भी तो थप्पड़ जड़ा है हीरो पे, शायद ये इनको अच्छा लगा। इन को
रांझणा फिल्म दिखा दो जहां सोनम कपूर ने तो हीरो को इतने थप्पड़ मारे है गिनती
नहीं हो पाएगा। और हीरो का इस्तेमाल भी करती है, उसकी मारने की बजह भी बनती है,
क्या ये अत्याचार नहीं था।")</f>
        <v>भाई हीरोइन ने भी तो थप्पड़ जड़ा है हीरो पे, शायद ये इनको अच्छा लगा। इन को
रांझणा फिल्म दिखा दो जहां सोनम कपूर ने तो हीरो को इतने थप्पड़ मारे है गिनती
नहीं हो पाएगा। और हीरो का इस्तेमाल भी करती है, उसकी मारने की बजह भी बनती है,
क्या ये अत्याचार नहीं था।</v>
      </c>
      <c r="C1917" s="1" t="s">
        <v>4</v>
      </c>
      <c r="D1917" s="1" t="s">
        <v>5</v>
      </c>
    </row>
    <row r="1918" spans="1:4" ht="13.2" x14ac:dyDescent="0.25">
      <c r="A1918" s="1" t="s">
        <v>1924</v>
      </c>
      <c r="B1918" t="str">
        <f ca="1">IFERROR(__xludf.DUMMYFUNCTION("GOOGLETRANSLATE(B1918,""en"",""hi"")"),"सब कुछ karta ज मूवी समीक्षा chhodkar muh kholte हाय hagna Shuru कर deta ज")</f>
        <v>सब कुछ karta ज मूवी समीक्षा chhodkar muh kholte हाय hagna Shuru कर deta ज</v>
      </c>
      <c r="C1918" s="1" t="s">
        <v>19</v>
      </c>
      <c r="D1918" s="1" t="s">
        <v>5</v>
      </c>
    </row>
    <row r="1919" spans="1:4" ht="13.2" x14ac:dyDescent="0.25">
      <c r="A1919" s="1" t="s">
        <v>1925</v>
      </c>
      <c r="B1919" t="str">
        <f ca="1">IFERROR(__xludf.DUMMYFUNCTION("GOOGLETRANSLATE(B1919,""en"",""hi"")"),"Pahle [#Shehla] (http://www.youtube.com/results?search_query=%23Shehla) _Rashid
की Gaa [# दिन] (http://www.youtube.com/results?search_query=%23d) Maaro .. आधी
Feministes का peshaab Khud Hi nikal Jayega ..")</f>
        <v>Pahle [#Shehla] (http://www.youtube.com/results?search_query=%23Shehla) _Rashid
की Gaa [# दिन] (http://www.youtube.com/results?search_query=%23d) Maaro .. आधी
Feministes का peshaab Khud Hi nikal Jayega ..</v>
      </c>
      <c r="C1919" s="1" t="s">
        <v>8</v>
      </c>
      <c r="D1919" s="1" t="s">
        <v>15</v>
      </c>
    </row>
    <row r="1920" spans="1:4" ht="13.2" x14ac:dyDescent="0.25">
      <c r="A1920" s="1" t="s">
        <v>1926</v>
      </c>
      <c r="B1920" t="str">
        <f ca="1">IFERROR(__xludf.DUMMYFUNCTION("GOOGLETRANSLATE(B1920,""en"",""hi"")"),"Ilaj काड़ा अपना")</f>
        <v>Ilaj काड़ा अपना</v>
      </c>
      <c r="C1920" s="1" t="s">
        <v>19</v>
      </c>
      <c r="D1920" s="1" t="s">
        <v>5</v>
      </c>
    </row>
    <row r="1921" spans="1:4" ht="13.2" x14ac:dyDescent="0.25">
      <c r="A1921" s="1" t="s">
        <v>1927</v>
      </c>
      <c r="B1921" t="str">
        <f ca="1">IFERROR(__xludf.DUMMYFUNCTION("GOOGLETRANSLATE(B1921,""en"",""hi"")"),"mast😂😂😂😂😂😂")</f>
        <v>mast😂😂😂😂😂😂</v>
      </c>
      <c r="C1921" s="1" t="s">
        <v>4</v>
      </c>
      <c r="D1921" s="1" t="s">
        <v>5</v>
      </c>
    </row>
    <row r="1922" spans="1:4" ht="13.2" x14ac:dyDescent="0.25">
      <c r="A1922" s="1" t="s">
        <v>1928</v>
      </c>
      <c r="B1922" t="str">
        <f ca="1">IFERROR(__xludf.DUMMYFUNCTION("GOOGLETRANSLATE(B1922,""en"",""hi"")"),"तो उदारवादियों का पसंदीदा विषय hai और वो तो बस pursho यौन मुक्ति
ko Nicha दिखाना chahte है ........... ekdum साही प्रतीक sir👌👌")</f>
        <v>तो उदारवादियों का पसंदीदा विषय hai और वो तो बस pursho यौन मुक्ति
ko Nicha दिखाना chahte है ........... ekdum साही प्रतीक sir👌👌</v>
      </c>
      <c r="C1922" s="1" t="s">
        <v>4</v>
      </c>
      <c r="D1922" s="1" t="s">
        <v>5</v>
      </c>
    </row>
    <row r="1923" spans="1:4" ht="13.2" x14ac:dyDescent="0.25">
      <c r="A1923" s="1" t="s">
        <v>1929</v>
      </c>
      <c r="B1923" t="str">
        <f ca="1">IFERROR(__xludf.DUMMYFUNCTION("GOOGLETRANSLATE(B1923,""en"",""hi"")"),"मूवी सुपर हिट हाई गुरु")</f>
        <v>मूवी सुपर हिट हाई गुरु</v>
      </c>
      <c r="C1923" s="1" t="s">
        <v>4</v>
      </c>
      <c r="D1923" s="1" t="s">
        <v>5</v>
      </c>
    </row>
    <row r="1924" spans="1:4" ht="13.2" x14ac:dyDescent="0.25">
      <c r="A1924" s="1" t="s">
        <v>1930</v>
      </c>
      <c r="B1924" t="str">
        <f ca="1">IFERROR(__xludf.DUMMYFUNCTION("GOOGLETRANSLATE(B1924,""en"",""hi"")"),"भाई प्रतीक, Liberandu aur Feminazi गए bhaad mein मगर को poori फिल्म है
mein प्यार Jaisi कोई भी चीज़ तो नहीं hai ... मैं पूरी तरह से आप से असहमत है ...
फिल्म mein का Na Koi साहब हाई, na जोड़ी hai ... Sirf Liberanduaon ka virodh karne
ke liye kisi भी फिल्म "&amp;"को Achcha batana सही है ... ऐसा lagta hai ki नहीं है
देवदास aur रहना है तेरे दिल में ke बीच mein कोई najayaz sambandh se jo
बदसूरत बच्चा Paida हुआ है uska नाम hai कबीर सिंह ... मैं और तुलना kisse,
चार अधिक शॉट, चार भी नहीं लोगों की तरह यह देखा होगा ...")</f>
        <v>भाई प्रतीक, Liberandu aur Feminazi गए bhaad mein मगर को poori फिल्म है
mein प्यार Jaisi कोई भी चीज़ तो नहीं hai ... मैं पूरी तरह से आप से असहमत है ...
फिल्म mein का Na Koi साहब हाई, na जोड़ी hai ... Sirf Liberanduaon ka virodh karne
ke liye kisi भी फिल्म को Achcha batana सही है ... ऐसा lagta hai ki नहीं है
देवदास aur रहना है तेरे दिल में ke बीच mein कोई najayaz sambandh se jo
बदसूरत बच्चा Paida हुआ है uska नाम hai कबीर सिंह ... मैं और तुलना kisse,
चार अधिक शॉट, चार भी नहीं लोगों की तरह यह देखा होगा ...</v>
      </c>
      <c r="C1924" s="1" t="s">
        <v>4</v>
      </c>
      <c r="D1924" s="1" t="s">
        <v>5</v>
      </c>
    </row>
    <row r="1925" spans="1:4" ht="13.2" x14ac:dyDescent="0.25">
      <c r="A1925" s="1" t="s">
        <v>1931</v>
      </c>
      <c r="B1925" t="str">
        <f ca="1">IFERROR(__xludf.DUMMYFUNCTION("GOOGLETRANSLATE(B1925,""en"",""hi"")"),"मैं आपको bahut Manta hu..sunta hu..political पक्ष ko समीक्षा से पक्ष rakho..pls")</f>
        <v>मैं आपको bahut Manta hu..sunta hu..political पक्ष ko समीक्षा से पक्ष rakho..pls</v>
      </c>
      <c r="C1925" s="1" t="s">
        <v>4</v>
      </c>
      <c r="D1925" s="1" t="s">
        <v>5</v>
      </c>
    </row>
    <row r="1926" spans="1:4" ht="13.2" x14ac:dyDescent="0.25">
      <c r="A1926" s="1" t="s">
        <v>1932</v>
      </c>
      <c r="B1926" t="str">
        <f ca="1">IFERROR(__xludf.DUMMYFUNCTION("GOOGLETRANSLATE(B1926,""en"",""hi"")"),"uska shadi Hogya hai na hai एकल भाई।")</f>
        <v>uska shadi Hogya hai na hai एकल भाई।</v>
      </c>
      <c r="C1926" s="1" t="s">
        <v>4</v>
      </c>
      <c r="D1926" s="1" t="s">
        <v>5</v>
      </c>
    </row>
    <row r="1927" spans="1:4" ht="13.2" x14ac:dyDescent="0.25">
      <c r="A1927" s="1" t="s">
        <v>1933</v>
      </c>
      <c r="B1927" t="str">
        <f ca="1">IFERROR(__xludf.DUMMYFUNCTION("GOOGLETRANSLATE(B1927,""en"",""hi"")"),"साही तु Kotta hai। इसको पहल करो गिरफ्तार
Chutiya")</f>
        <v>साही तु Kotta hai। इसको पहल करो गिरफ्तार
Chutiya</v>
      </c>
      <c r="C1927" s="1" t="s">
        <v>8</v>
      </c>
      <c r="D1927" s="1" t="s">
        <v>5</v>
      </c>
    </row>
    <row r="1928" spans="1:4" ht="13.2" x14ac:dyDescent="0.25">
      <c r="A1928" s="1" t="s">
        <v>1934</v>
      </c>
      <c r="B1928" t="str">
        <f ca="1">IFERROR(__xludf.DUMMYFUNCTION("GOOGLETRANSLATE(B1928,""en"",""hi"")"),"सही कह रहे हैं आर्मी चीफ")</f>
        <v>सही कह रहे हैं आर्मी चीफ</v>
      </c>
      <c r="C1928" s="1" t="s">
        <v>4</v>
      </c>
      <c r="D1928" s="1" t="s">
        <v>5</v>
      </c>
    </row>
    <row r="1929" spans="1:4" ht="13.2" x14ac:dyDescent="0.25">
      <c r="A1929" s="1" t="s">
        <v>1935</v>
      </c>
      <c r="B1929" t="str">
        <f ca="1">IFERROR(__xludf.DUMMYFUNCTION("GOOGLETRANSLATE(B1929,""en"",""hi"")"),"Iska चैनल की bs मनोरंजन के liye dekhte hai Hmlog")</f>
        <v>Iska चैनल की bs मनोरंजन के liye dekhte hai Hmlog</v>
      </c>
      <c r="C1929" s="1" t="s">
        <v>4</v>
      </c>
      <c r="D1929" s="1" t="s">
        <v>5</v>
      </c>
    </row>
    <row r="1930" spans="1:4" ht="13.2" x14ac:dyDescent="0.25">
      <c r="A1930" s="1" t="s">
        <v>1936</v>
      </c>
      <c r="B1930" t="str">
        <f ca="1">IFERROR(__xludf.DUMMYFUNCTION("GOOGLETRANSLATE(B1930,""en"",""hi"")"),"Hahaha .... hijdo की fauzz bana राखी hai।
पाकिस्तानी सेना बोल बोल मुझे हाय जान ले लेंगे। Hizdoo की fauzz जामा kr राखी hai।")</f>
        <v>Hahaha .... hijdo की fauzz bana राखी hai।
पाकिस्तानी सेना बोल बोल मुझे हाय जान ले लेंगे। Hizdoo की fauzz जामा kr राखी hai।</v>
      </c>
      <c r="C1930" s="1" t="s">
        <v>8</v>
      </c>
      <c r="D1930" s="1" t="s">
        <v>15</v>
      </c>
    </row>
    <row r="1931" spans="1:4" ht="13.2" x14ac:dyDescent="0.25">
      <c r="A1931" s="1" t="s">
        <v>1937</v>
      </c>
      <c r="B1931" t="str">
        <f ca="1">IFERROR(__xludf.DUMMYFUNCTION("GOOGLETRANSLATE(B1931,""en"",""hi"")"),"प्यार आप भाई !! पूर्ण kaam चल राहा hai!")</f>
        <v>प्यार आप भाई !! पूर्ण kaam चल राहा hai!</v>
      </c>
      <c r="C1931" s="1" t="s">
        <v>4</v>
      </c>
      <c r="D1931" s="1" t="s">
        <v>5</v>
      </c>
    </row>
    <row r="1932" spans="1:4" ht="13.2" x14ac:dyDescent="0.25">
      <c r="A1932" s="1" t="s">
        <v>1938</v>
      </c>
      <c r="B1932" t="str">
        <f ca="1">IFERROR(__xludf.DUMMYFUNCTION("GOOGLETRANSLATE(B1932,""en"",""hi"")"),"भाई उरी शल्य हड़ताल माई नही था आइटम गीत")</f>
        <v>भाई उरी शल्य हड़ताल माई नही था आइटम गीत</v>
      </c>
      <c r="C1932" s="1" t="s">
        <v>4</v>
      </c>
      <c r="D1932" s="1" t="s">
        <v>5</v>
      </c>
    </row>
    <row r="1933" spans="1:4" ht="13.2" x14ac:dyDescent="0.25">
      <c r="A1933" s="1" t="s">
        <v>1939</v>
      </c>
      <c r="B1933" t="str">
        <f ca="1">IFERROR(__xludf.DUMMYFUNCTION("GOOGLETRANSLATE(B1933,""en"",""hi"")"),"जो लॉग समानता या मानवता का randirona kr rhe hai unke khopdi mein रावत साहब
की बात nhi आएगी")</f>
        <v>जो लॉग समानता या मानवता का randirona kr rhe hai unke khopdi mein रावत साहब
की बात nhi आएगी</v>
      </c>
      <c r="C1933" s="1" t="s">
        <v>8</v>
      </c>
      <c r="D1933" s="1" t="s">
        <v>15</v>
      </c>
    </row>
    <row r="1934" spans="1:4" ht="13.2" x14ac:dyDescent="0.25">
      <c r="A1934" s="1" t="s">
        <v>1940</v>
      </c>
      <c r="B1934" t="str">
        <f ca="1">IFERROR(__xludf.DUMMYFUNCTION("GOOGLETRANSLATE(B1934,""en"",""hi"")"),"Maza एक जाए अगर वो ड्राइवर Jaisi Shakal घाव का निशान, बन्दे का लड़का समलैंगिक Nikle 😂 प्राथमिकी
uska बीटा हाय usse khatam करेगा!")</f>
        <v>Maza एक जाए अगर वो ड्राइवर Jaisi Shakal घाव का निशान, बन्दे का लड़का समलैंगिक Nikle 😂 प्राथमिकी
uska बीटा हाय usse khatam करेगा!</v>
      </c>
      <c r="C1934" s="1" t="s">
        <v>8</v>
      </c>
      <c r="D1934" s="1" t="s">
        <v>5</v>
      </c>
    </row>
    <row r="1935" spans="1:4" ht="13.2" x14ac:dyDescent="0.25">
      <c r="A1935" s="1" t="s">
        <v>1941</v>
      </c>
      <c r="B1935" t="str">
        <f ca="1">IFERROR(__xludf.DUMMYFUNCTION("GOOGLETRANSLATE(B1935,""en"",""hi"")"),"Faad डाला भाई, क्या Gazab का वीडियो बनाया Hai
लव यू 3000")</f>
        <v>Faad डाला भाई, क्या Gazab का वीडियो बनाया Hai
लव यू 3000</v>
      </c>
      <c r="C1935" s="1" t="s">
        <v>4</v>
      </c>
      <c r="D1935" s="1" t="s">
        <v>5</v>
      </c>
    </row>
    <row r="1936" spans="1:4" ht="13.2" x14ac:dyDescent="0.25">
      <c r="A1936" s="1" t="s">
        <v>1942</v>
      </c>
      <c r="B1936" t="str">
        <f ca="1">IFERROR(__xludf.DUMMYFUNCTION("GOOGLETRANSLATE(B1936,""en"",""hi"")"),"मां chuda नारीवाद का")</f>
        <v>मां chuda नारीवाद का</v>
      </c>
      <c r="C1936" s="1" t="s">
        <v>8</v>
      </c>
      <c r="D1936" s="1" t="s">
        <v>15</v>
      </c>
    </row>
    <row r="1937" spans="1:4" ht="13.2" x14ac:dyDescent="0.25">
      <c r="A1937" s="1" t="s">
        <v>1943</v>
      </c>
      <c r="B1937" t="str">
        <f ca="1">IFERROR(__xludf.DUMMYFUNCTION("GOOGLETRANSLATE(B1937,""en"",""hi"")"),"गांड पे Laat Maaro ये रैंडी ko ....., इसके बाप का लौडा chooske sarkaar नही
बानी .... देश की जनता ne sarkaar banaayi hai .... अगर वह में यह कहा
रूस या अरब या चीन उसके गुप्तांगों के हजारों पाया गया है |
उसके दुराग्रही सिर ......... जय मां भारत से आगे मील की"&amp;" दूरी पर")</f>
        <v>गांड पे Laat Maaro ये रैंडी ko ....., इसके बाप का लौडा chooske sarkaar नही
बानी .... देश की जनता ne sarkaar banaayi hai .... अगर वह में यह कहा
रूस या अरब या चीन उसके गुप्तांगों के हजारों पाया गया है |
उसके दुराग्रही सिर ......... जय मां भारत से आगे मील की दूरी पर</v>
      </c>
      <c r="C1937" s="1" t="s">
        <v>8</v>
      </c>
      <c r="D1937" s="1" t="s">
        <v>15</v>
      </c>
    </row>
    <row r="1938" spans="1:4" ht="13.2" x14ac:dyDescent="0.25">
      <c r="A1938" s="1" t="s">
        <v>1944</v>
      </c>
      <c r="B1938" t="str">
        <f ca="1">IFERROR(__xludf.DUMMYFUNCTION("GOOGLETRANSLATE(B1938,""en"",""hi"")"),"आर्मी वालोको कंपनी शारीरिक जरूरते पुरी करने के लिये कुछ न कुछ सुविधा उपलब्ध
करवानी चाहिये | अगर सहमत हो तो कमेंट करो |")</f>
        <v>आर्मी वालोको कंपनी शारीरिक जरूरते पुरी करने के लिये कुछ न कुछ सुविधा उपलब्ध
करवानी चाहिये | अगर सहमत हो तो कमेंट करो |</v>
      </c>
      <c r="C1938" s="1" t="s">
        <v>4</v>
      </c>
      <c r="D1938" s="1" t="s">
        <v>15</v>
      </c>
    </row>
    <row r="1939" spans="1:4" ht="13.2" x14ac:dyDescent="0.25">
      <c r="A1939" s="1" t="s">
        <v>1945</v>
      </c>
      <c r="B1939" t="str">
        <f ca="1">IFERROR(__xludf.DUMMYFUNCTION("GOOGLETRANSLATE(B1939,""en"",""hi"")"),"अपना पता डे फिर। ko aap Bhejta हूं Apne।")</f>
        <v>अपना पता डे फिर। ko aap Bhejta हूं Apne।</v>
      </c>
      <c r="C1939" s="1" t="s">
        <v>4</v>
      </c>
      <c r="D1939" s="1" t="s">
        <v>5</v>
      </c>
    </row>
    <row r="1940" spans="1:4" ht="13.2" x14ac:dyDescent="0.25">
      <c r="A1940" s="1" t="s">
        <v>1946</v>
      </c>
      <c r="B1940" t="str">
        <f ca="1">IFERROR(__xludf.DUMMYFUNCTION("GOOGLETRANSLATE(B1940,""en"",""hi"")"),"बीना की तरह kr दिया 🔥🔥🔥🔥 poora वीडियो देखे")</f>
        <v>बीना की तरह kr दिया 🔥🔥🔥🔥 poora वीडियो देखे</v>
      </c>
      <c r="C1940" s="1" t="s">
        <v>4</v>
      </c>
      <c r="D1940" s="1" t="s">
        <v>5</v>
      </c>
    </row>
    <row r="1941" spans="1:4" ht="13.2" x14ac:dyDescent="0.25">
      <c r="A1941" s="1" t="s">
        <v>1947</v>
      </c>
      <c r="B1941" t="str">
        <f ca="1">IFERROR(__xludf.DUMMYFUNCTION("GOOGLETRANSLATE(B1941,""en"",""hi"")"),"Yarr समीक्षा कर ने बकवास करे हैं")</f>
        <v>Yarr समीक्षा कर ने बकवास करे हैं</v>
      </c>
      <c r="C1941" s="1" t="s">
        <v>8</v>
      </c>
      <c r="D1941" s="1" t="s">
        <v>5</v>
      </c>
    </row>
    <row r="1942" spans="1:4" ht="13.2" x14ac:dyDescent="0.25">
      <c r="A1942" s="1" t="s">
        <v>1948</v>
      </c>
      <c r="B1942" t="str">
        <f ca="1">IFERROR(__xludf.DUMMYFUNCTION("GOOGLETRANSLATE(B1942,""en"",""hi"")"),"कर रहे हैं अब Saare सितारों की gaand fatne lggi isly बी एच एन ke lavde apni माँ chudane आरे")</f>
        <v>कर रहे हैं अब Saare सितारों की gaand fatne lggi isly बी एच एन ke lavde apni माँ chudane आरे</v>
      </c>
      <c r="C1942" s="1" t="s">
        <v>8</v>
      </c>
      <c r="D1942" s="1" t="s">
        <v>15</v>
      </c>
    </row>
    <row r="1943" spans="1:4" ht="13.2" x14ac:dyDescent="0.25">
      <c r="A1943" s="1" t="s">
        <v>1949</v>
      </c>
      <c r="B1943" t="str">
        <f ca="1">IFERROR(__xludf.DUMMYFUNCTION("GOOGLETRANSLATE(B1943,""en"",""hi"")"),"Bahoot Khoob।")</f>
        <v>Bahoot Khoob।</v>
      </c>
      <c r="C1943" s="1" t="s">
        <v>4</v>
      </c>
      <c r="D1943" s="1" t="s">
        <v>5</v>
      </c>
    </row>
    <row r="1944" spans="1:4" ht="13.2" x14ac:dyDescent="0.25">
      <c r="A1944" s="1" t="s">
        <v>1950</v>
      </c>
      <c r="B1944" t="str">
        <f ca="1">IFERROR(__xludf.DUMMYFUNCTION("GOOGLETRANSLATE(B1944,""en"",""hi"")"),"सर हुकूमत की harkato se kam bishwash हाय हो रहा है करने के लिए ...
उत्तर प्रदेश मुझे योगी jaise सेमी होंगे प्राथमिकी भी एप्लिकेशन bolenge बहस kijiye ... kiske सात सर
...
बहस parhe likhe sanskari लॉगऑन ke saath किया jata hai naki gawar ke saath")</f>
        <v>सर हुकूमत की harkato se kam bishwash हाय हो रहा है करने के लिए ...
उत्तर प्रदेश मुझे योगी jaise सेमी होंगे प्राथमिकी भी एप्लिकेशन bolenge बहस kijiye ... kiske सात सर
...
बहस parhe likhe sanskari लॉगऑन ke saath किया jata hai naki gawar ke saath</v>
      </c>
      <c r="C1944" s="1" t="s">
        <v>19</v>
      </c>
      <c r="D1944" s="1" t="s">
        <v>5</v>
      </c>
    </row>
    <row r="1945" spans="1:4" ht="13.2" x14ac:dyDescent="0.25">
      <c r="A1945" s="1" t="s">
        <v>1951</v>
      </c>
      <c r="B1945" t="str">
        <f ca="1">IFERROR(__xludf.DUMMYFUNCTION("GOOGLETRANSLATE(B1945,""en"",""hi"")"),"बहुत अच्छा मेरे दोस्त। मेरे साथ भी ऐसा ही हुआ लेकिन मैं आपकी तरह बदल न ले सका
, क्योकि मैं अपने माँ और बाप के बुढ़ापे को देखता। अगर मैं ऐसा कुछ करता तो वो लोग
जल्दी इस दुनिया से चले जाते। आज मैं खुश हूं कि मेरे माँ और बाप मेरे साथ रहते
है। लेकीन अप्प के स"&amp;"ाथ तो बहुत बुरा हुआ।")</f>
        <v>बहुत अच्छा मेरे दोस्त। मेरे साथ भी ऐसा ही हुआ लेकिन मैं आपकी तरह बदल न ले सका
, क्योकि मैं अपने माँ और बाप के बुढ़ापे को देखता। अगर मैं ऐसा कुछ करता तो वो लोग
जल्दी इस दुनिया से चले जाते। आज मैं खुश हूं कि मेरे माँ और बाप मेरे साथ रहते
है। लेकीन अप्प के साथ तो बहुत बुरा हुआ।</v>
      </c>
      <c r="C1945" s="1" t="s">
        <v>4</v>
      </c>
      <c r="D1945" s="1" t="s">
        <v>5</v>
      </c>
    </row>
    <row r="1946" spans="1:4" ht="13.2" x14ac:dyDescent="0.25">
      <c r="A1946" s="1" t="s">
        <v>1952</v>
      </c>
      <c r="B1946" t="str">
        <f ca="1">IFERROR(__xludf.DUMMYFUNCTION("GOOGLETRANSLATE(B1946,""en"",""hi"")"),"हे स्त्री दोस्ती करोगी? 😂👌")</f>
        <v>हे स्त्री दोस्ती करोगी? 😂👌</v>
      </c>
      <c r="C1946" s="1" t="s">
        <v>4</v>
      </c>
      <c r="D1946" s="1" t="s">
        <v>5</v>
      </c>
    </row>
    <row r="1947" spans="1:4" ht="13.2" x14ac:dyDescent="0.25">
      <c r="A1947" s="1" t="s">
        <v>1953</v>
      </c>
      <c r="B1947" t="str">
        <f ca="1">IFERROR(__xludf.DUMMYFUNCTION("GOOGLETRANSLATE(B1947,""en"",""hi"")"),"समीक्षा के नाम पर पूरी कहानी पेल दी 😄😄 ... मुबारक जी से कराओ फिल्म समीक्षा")</f>
        <v>समीक्षा के नाम पर पूरी कहानी पेल दी 😄😄 ... मुबारक जी से कराओ फिल्म समीक्षा</v>
      </c>
      <c r="C1947" s="1" t="s">
        <v>19</v>
      </c>
      <c r="D1947" s="1" t="s">
        <v>5</v>
      </c>
    </row>
    <row r="1948" spans="1:4" ht="13.2" x14ac:dyDescent="0.25">
      <c r="A1948" s="1" t="s">
        <v>1954</v>
      </c>
      <c r="B1948" t="str">
        <f ca="1">IFERROR(__xludf.DUMMYFUNCTION("GOOGLETRANSLATE(B1948,""en"",""hi"")"),"Apne apne जीवन jeeneka हक ज")</f>
        <v>Apne apne जीवन jeeneka हक ज</v>
      </c>
      <c r="C1948" s="1" t="s">
        <v>4</v>
      </c>
      <c r="D1948" s="1" t="s">
        <v>5</v>
      </c>
    </row>
    <row r="1949" spans="1:4" ht="13.2" x14ac:dyDescent="0.25">
      <c r="A1949" s="1" t="s">
        <v>1955</v>
      </c>
      <c r="B1949" t="str">
        <f ca="1">IFERROR(__xludf.DUMMYFUNCTION("GOOGLETRANSLATE(B1949,""en"",""hi"")"),"समलैंगिकता एक ** मानसिक बिमारी ** है ..")</f>
        <v>समलैंगिकता एक ** मानसिक बिमारी ** है ..</v>
      </c>
      <c r="C1949" s="1" t="s">
        <v>8</v>
      </c>
      <c r="D1949" s="1" t="s">
        <v>15</v>
      </c>
    </row>
    <row r="1950" spans="1:4" ht="13.2" x14ac:dyDescent="0.25">
      <c r="A1950" s="1" t="s">
        <v>1956</v>
      </c>
      <c r="B1950" t="str">
        <f ca="1">IFERROR(__xludf.DUMMYFUNCTION("GOOGLETRANSLATE(B1950,""en"",""hi"")"),"एक रेटिंग deni chahiye थी")</f>
        <v>एक रेटिंग deni chahiye थी</v>
      </c>
      <c r="C1950" s="1" t="s">
        <v>4</v>
      </c>
      <c r="D1950" s="1" t="s">
        <v>5</v>
      </c>
    </row>
    <row r="1951" spans="1:4" ht="13.2" x14ac:dyDescent="0.25">
      <c r="A1951" s="1" t="s">
        <v>1957</v>
      </c>
      <c r="B1951" t="str">
        <f ca="1">IFERROR(__xludf.DUMMYFUNCTION("GOOGLETRANSLATE(B1951,""en"",""hi"")"),"ऐसा ही कोई पागल वहसी धोखा खाया हुआ प्रेमी तुम्हारी बहन के साथ जबरजस्ती करने की
कोशिश करे तो क्या करोगे।
बोलोगे कर लो।
चुतिए ...")</f>
        <v>ऐसा ही कोई पागल वहसी धोखा खाया हुआ प्रेमी तुम्हारी बहन के साथ जबरजस्ती करने की
कोशिश करे तो क्या करोगे।
बोलोगे कर लो।
चुतिए ...</v>
      </c>
      <c r="C1951" s="1" t="s">
        <v>8</v>
      </c>
      <c r="D1951" s="1" t="s">
        <v>15</v>
      </c>
    </row>
    <row r="1952" spans="1:4" ht="13.2" x14ac:dyDescent="0.25">
      <c r="A1952" s="1" t="s">
        <v>1958</v>
      </c>
      <c r="B1952" t="str">
        <f ca="1">IFERROR(__xludf.DUMMYFUNCTION("GOOGLETRANSLATE(B1952,""en"",""hi"")"),"[19:17] (https://www.youtube.com/watch?v=N_ZMfQMZos0&amp;t=19m17s) आग था")</f>
        <v>[19:17] (https://www.youtube.com/watch?v=N_ZMfQMZos0&amp;t=19m17s) आग था</v>
      </c>
      <c r="C1952" s="1" t="s">
        <v>4</v>
      </c>
      <c r="D1952" s="1" t="s">
        <v>5</v>
      </c>
    </row>
    <row r="1953" spans="1:4" ht="13.2" x14ac:dyDescent="0.25">
      <c r="A1953" s="1" t="s">
        <v>1959</v>
      </c>
      <c r="B1953" t="str">
        <f ca="1">IFERROR(__xludf.DUMMYFUNCTION("GOOGLETRANSLATE(B1953,""en"",""hi"")"),"मैं और सुल्तान फिल्म मुझे inlog ne कुछ nhi बोला
जो Larki बचपन से सपना dekhti hai स्वर्ण पदक Jitna उपयोग dekhaya jata hai ki
usne shadi कर्ली Shadi Ke बात तो ek hi kaam bachta hai bachhe Paida कर्ण
aur अपना सपना चोर deti hai sirf पुरुष चरित्र को मजबूत dekh"&amp;"ane keliye
क्या wo galat nhi था ......")</f>
        <v>मैं और सुल्तान फिल्म मुझे inlog ne कुछ nhi बोला
जो Larki बचपन से सपना dekhti hai स्वर्ण पदक Jitna उपयोग dekhaya jata hai ki
usne shadi कर्ली Shadi Ke बात तो ek hi kaam bachta hai bachhe Paida कर्ण
aur अपना सपना चोर deti hai sirf पुरुष चरित्र को मजबूत dekhane keliye
क्या wo galat nhi था ......</v>
      </c>
      <c r="C1953" s="1" t="s">
        <v>19</v>
      </c>
      <c r="D1953" s="1" t="s">
        <v>5</v>
      </c>
    </row>
    <row r="1954" spans="1:4" ht="13.2" x14ac:dyDescent="0.25">
      <c r="A1954" s="1" t="s">
        <v>1960</v>
      </c>
      <c r="B1954" t="str">
        <f ca="1">IFERROR(__xludf.DUMMYFUNCTION("GOOGLETRANSLATE(B1954,""en"",""hi"")"),"Thanos का आधा ब्रह्मांड कर्ण का Sabse Bada कारण sayed तु का सफाया
""नारीवादी"" aur ""उदारवादी"" hai 🤣🤣🤣🤣")</f>
        <v>Thanos का आधा ब्रह्मांड कर्ण का Sabse Bada कारण sayed तु का सफाया
"नारीवादी" aur "उदारवादी" hai 🤣🤣🤣🤣</v>
      </c>
      <c r="C1954" s="1" t="s">
        <v>4</v>
      </c>
      <c r="D1954" s="1" t="s">
        <v>5</v>
      </c>
    </row>
    <row r="1955" spans="1:4" ht="13.2" x14ac:dyDescent="0.25">
      <c r="A1955" s="1" t="s">
        <v>1961</v>
      </c>
      <c r="B1955" t="str">
        <f ca="1">IFERROR(__xludf.DUMMYFUNCTION("GOOGLETRANSLATE(B1955,""en"",""hi"")"),"Lasky चौधरी ने भी MST दिया इनको जवाब! और आप तो भी Badiya! इक हीरो
हो, ....")</f>
        <v>Lasky चौधरी ने भी MST दिया इनको जवाब! और आप तो भी Badiya! इक हीरो
हो, ....</v>
      </c>
      <c r="C1955" s="1" t="s">
        <v>4</v>
      </c>
      <c r="D1955" s="1" t="s">
        <v>5</v>
      </c>
    </row>
    <row r="1956" spans="1:4" ht="13.2" x14ac:dyDescent="0.25">
      <c r="A1956" s="1" t="s">
        <v>1962</v>
      </c>
      <c r="B1956" t="str">
        <f ca="1">IFERROR(__xludf.DUMMYFUNCTION("GOOGLETRANSLATE(B1956,""en"",""hi"")"),"फिल्म ke liye मुबारक फिर जी है दर्पण जी साही hai
ये बराबर कहानी pelta hai k nam की समीक्षा साला
ये सलमान खान की फिल्म समीक्षा कश्मीर liye साही नही बस")</f>
        <v>फिल्म ke liye मुबारक फिर जी है दर्पण जी साही hai
ये बराबर कहानी pelta hai k nam की समीक्षा साला
ये सलमान खान की फिल्म समीक्षा कश्मीर liye साही नही बस</v>
      </c>
      <c r="C1956" s="1" t="s">
        <v>19</v>
      </c>
      <c r="D1956" s="1" t="s">
        <v>5</v>
      </c>
    </row>
    <row r="1957" spans="1:4" ht="13.2" x14ac:dyDescent="0.25">
      <c r="A1957" s="1" t="s">
        <v>1963</v>
      </c>
      <c r="B1957" t="str">
        <f ca="1">IFERROR(__xludf.DUMMYFUNCTION("GOOGLETRANSLATE(B1957,""en"",""hi"")"),"साही ज भाई ""ko pata हाय नी chalta की chutiye ko कोई matlab नी ज usse दोस्त""")</f>
        <v>साही ज भाई "ko pata हाय नी chalta की chutiye ko कोई matlab नी ज usse दोस्त"</v>
      </c>
      <c r="C1957" s="1" t="s">
        <v>4</v>
      </c>
      <c r="D1957" s="1" t="s">
        <v>5</v>
      </c>
    </row>
    <row r="1958" spans="1:4" ht="13.2" x14ac:dyDescent="0.25">
      <c r="A1958" s="1" t="s">
        <v>1964</v>
      </c>
      <c r="B1958" t="str">
        <f ca="1">IFERROR(__xludf.DUMMYFUNCTION("GOOGLETRANSLATE(B1958,""en"",""hi"")"),"मेरे घर मुझे भी तु फिल्म फिर मुक्त कर मुझे भी nhi dekhta Aajkal की lodechap फिल्में")</f>
        <v>मेरे घर मुझे भी तु फिल्म फिर मुक्त कर मुझे भी nhi dekhta Aajkal की lodechap फिल्में</v>
      </c>
      <c r="C1958" s="1" t="s">
        <v>19</v>
      </c>
      <c r="D1958" s="1" t="s">
        <v>5</v>
      </c>
    </row>
    <row r="1959" spans="1:4" ht="13.2" x14ac:dyDescent="0.25">
      <c r="A1959" s="1" t="s">
        <v>1965</v>
      </c>
      <c r="B1959" t="str">
        <f ca="1">IFERROR(__xludf.DUMMYFUNCTION("GOOGLETRANSLATE(B1959,""en"",""hi"")"),"क्या करे uska पालतू hai na भरता। Khane है।")</f>
        <v>क्या करे uska पालतू hai na भरता। Khane है।</v>
      </c>
      <c r="C1959" s="1" t="s">
        <v>4</v>
      </c>
      <c r="D1959" s="1" t="s">
        <v>5</v>
      </c>
    </row>
    <row r="1960" spans="1:4" ht="13.2" x14ac:dyDescent="0.25">
      <c r="A1960" s="1" t="s">
        <v>1966</v>
      </c>
      <c r="B1960" t="str">
        <f ca="1">IFERROR(__xludf.DUMMYFUNCTION("GOOGLETRANSLATE(B1960,""en"",""hi"")"),"साल की सबसे अच्छा ज तु है। कल हाय देखा")</f>
        <v>साल की सबसे अच्छा ज तु है। कल हाय देखा</v>
      </c>
      <c r="C1960" s="1" t="s">
        <v>4</v>
      </c>
      <c r="D1960" s="1" t="s">
        <v>5</v>
      </c>
    </row>
    <row r="1961" spans="1:4" ht="13.2" x14ac:dyDescent="0.25">
      <c r="A1961" s="1" t="s">
        <v>1967</v>
      </c>
      <c r="B1961" t="str">
        <f ca="1">IFERROR(__xludf.DUMMYFUNCTION("GOOGLETRANSLATE(B1961,""en"",""hi"")"),"@Madhusmita प्रधान यार gaaliya ko गंभीरता से Maat लो ..... sirf bhaadaas wo
nikalne का अभिव्यक्ति hai ....")</f>
        <v>@Madhusmita प्रधान यार gaaliya ko गंभीरता से Maat लो ..... sirf bhaadaas wo
nikalne का अभिव्यक्ति hai ....</v>
      </c>
      <c r="C1961" s="1" t="s">
        <v>4</v>
      </c>
      <c r="D1961" s="1" t="s">
        <v>5</v>
      </c>
    </row>
    <row r="1962" spans="1:4" ht="13.2" x14ac:dyDescent="0.25">
      <c r="A1962" s="1" t="s">
        <v>1968</v>
      </c>
      <c r="B1962" t="str">
        <f ca="1">IFERROR(__xludf.DUMMYFUNCTION("GOOGLETRANSLATE(B1962,""en"",""hi"")"),"भाई मुझे apka bhot bhot bhot bhot bhot bhot bhot bhot bhot bhot bhot bhot bhot
bhot bhot bhot bhot bhot bhot bhot bdha प्रशंसक hu भाई
ठोस प्रेरित हो aap krte 😌😌")</f>
        <v>भाई मुझे apka bhot bhot bhot bhot bhot bhot bhot bhot bhot bhot bhot bhot bhot
bhot bhot bhot bhot bhot bhot bhot bdha प्रशंसक hu भाई
ठोस प्रेरित हो aap krte 😌😌</v>
      </c>
      <c r="C1962" s="1" t="s">
        <v>4</v>
      </c>
      <c r="D1962" s="1" t="s">
        <v>5</v>
      </c>
    </row>
    <row r="1963" spans="1:4" ht="13.2" x14ac:dyDescent="0.25">
      <c r="A1963" s="1" t="s">
        <v>1969</v>
      </c>
      <c r="B1963" t="str">
        <f ca="1">IFERROR(__xludf.DUMMYFUNCTION("GOOGLETRANSLATE(B1963,""en"",""hi"")"),"साला अमेरिका मुझे bhaithe हुये लोग इन keh रहे है ... जबसे मोदी आया hai Kafi Accha
आया hai badlaw ... मैं और ek ये Arundati अमेरिका से जाति hai लोगो को bhadkane aur
नियम thodke ke liye ... isse Pucho अमेरिका मुझे nagarikta kaise Milti Hai ... लोगो ke
jhute"&amp;"y Ghis jatey hai टैब 10-15saal मुझे baad Milti Hai nagarikta ...")</f>
        <v>साला अमेरिका मुझे bhaithe हुये लोग इन keh रहे है ... जबसे मोदी आया hai Kafi Accha
आया hai badlaw ... मैं और ek ये Arundati अमेरिका से जाति hai लोगो को bhadkane aur
नियम thodke ke liye ... isse Pucho अमेरिका मुझे nagarikta kaise Milti Hai ... लोगो ke
jhutey Ghis jatey hai टैब 10-15saal मुझे baad Milti Hai nagarikta ...</v>
      </c>
      <c r="C1963" s="1" t="s">
        <v>19</v>
      </c>
      <c r="D1963" s="1" t="s">
        <v>5</v>
      </c>
    </row>
    <row r="1964" spans="1:4" ht="13.2" x14ac:dyDescent="0.25">
      <c r="A1964" s="1" t="s">
        <v>1970</v>
      </c>
      <c r="B1964" t="str">
        <f ca="1">IFERROR(__xludf.DUMMYFUNCTION("GOOGLETRANSLATE(B1964,""en"",""hi"")"),"@sanjay amarnani वोह sare दाऊद ke chamche hain jo राष्ट्रवाद ke नाम सममूल्य
हम हिन्दू लोगो को bewakoof bana रही हैं। Aap परिजनों लोगो को रक्षा कर रहे हो?
Hosh mein Rahiye। ये aatankwadi hain लोग इन सब। Inhe Marna हाय hoga।")</f>
        <v>@sanjay amarnani वोह sare दाऊद ke chamche hain jo राष्ट्रवाद ke नाम सममूल्य
हम हिन्दू लोगो को bewakoof bana रही हैं। Aap परिजनों लोगो को रक्षा कर रहे हो?
Hosh mein Rahiye। ये aatankwadi hain लोग इन सब। Inhe Marna हाय hoga।</v>
      </c>
      <c r="C1964" s="1" t="s">
        <v>8</v>
      </c>
      <c r="D1964" s="1" t="s">
        <v>5</v>
      </c>
    </row>
    <row r="1965" spans="1:4" ht="13.2" x14ac:dyDescent="0.25">
      <c r="A1965" s="1" t="s">
        <v>1971</v>
      </c>
      <c r="B1965" t="str">
        <f ca="1">IFERROR(__xludf.DUMMYFUNCTION("GOOGLETRANSLATE(B1965,""en"",""hi"")"),"तू जागृत हो बेवकूफ कहीं के")</f>
        <v>तू जागृत हो बेवकूफ कहीं के</v>
      </c>
      <c r="C1965" s="1" t="s">
        <v>19</v>
      </c>
      <c r="D1965" s="1" t="s">
        <v>5</v>
      </c>
    </row>
    <row r="1966" spans="1:4" ht="13.2" x14ac:dyDescent="0.25">
      <c r="A1966" s="1" t="s">
        <v>1972</v>
      </c>
      <c r="B1966" t="str">
        <f ca="1">IFERROR(__xludf.DUMMYFUNCTION("GOOGLETRANSLATE(B1966,""en"",""hi"")"),"कॉन hai तु उदारवादी, Kaha से खा लिया hai तु लॉग")</f>
        <v>कॉन hai तु उदारवादी, Kaha से खा लिया hai तु लॉग</v>
      </c>
      <c r="C1966" s="1" t="s">
        <v>4</v>
      </c>
      <c r="D1966" s="1" t="s">
        <v>5</v>
      </c>
    </row>
    <row r="1967" spans="1:4" ht="13.2" x14ac:dyDescent="0.25">
      <c r="A1967" s="1" t="s">
        <v>1973</v>
      </c>
      <c r="B1967" t="str">
        <f ca="1">IFERROR(__xludf.DUMMYFUNCTION("GOOGLETRANSLATE(B1967,""en"",""hi"")"),"अरुंधति रॉय = सादी कुट्टी")</f>
        <v>अरुंधति रॉय = सादी कुट्टी</v>
      </c>
      <c r="C1967" s="1" t="s">
        <v>8</v>
      </c>
      <c r="D1967" s="1" t="s">
        <v>5</v>
      </c>
    </row>
    <row r="1968" spans="1:4" ht="13.2" x14ac:dyDescent="0.25">
      <c r="A1968" s="1" t="s">
        <v>1974</v>
      </c>
      <c r="B1968" t="str">
        <f ca="1">IFERROR(__xludf.DUMMYFUNCTION("GOOGLETRANSLATE(B1968,""en"",""hi"")"),"Mtlb टिक toc घाव का निशान सेना में शामिल होने nhi kr sakte😅")</f>
        <v>Mtlb टिक toc घाव का निशान सेना में शामिल होने nhi kr sakte😅</v>
      </c>
      <c r="C1968" s="1" t="s">
        <v>4</v>
      </c>
      <c r="D1968" s="1" t="s">
        <v>5</v>
      </c>
    </row>
    <row r="1969" spans="1:4" ht="13.2" x14ac:dyDescent="0.25">
      <c r="A1969" s="1" t="s">
        <v>1975</v>
      </c>
      <c r="B1969" t="str">
        <f ca="1">IFERROR(__xludf.DUMMYFUNCTION("GOOGLETRANSLATE(B1969,""en"",""hi"")"),"एक और संवाद
""अगर भारत मुझे Tiktok हो skta hai मारा, तो कबीर सिंह क्यु nhi?"" 😄")</f>
        <v>एक और संवाद
"अगर भारत मुझे Tiktok हो skta hai मारा, तो कबीर सिंह क्यु nhi?" 😄</v>
      </c>
      <c r="C1969" s="1" t="s">
        <v>4</v>
      </c>
      <c r="D1969" s="1" t="s">
        <v>5</v>
      </c>
    </row>
    <row r="1970" spans="1:4" ht="13.2" x14ac:dyDescent="0.25">
      <c r="A1970" s="1" t="s">
        <v>1976</v>
      </c>
      <c r="B1970" t="str">
        <f ca="1">IFERROR(__xludf.DUMMYFUNCTION("GOOGLETRANSLATE(B1970,""en"",""hi"")"),"90 कश्मीर Phele कश्मीर फिल्में बेहतर, वाहा भी आइटम गीत होते lekin एके नियंत्रण
था। कुछ भी Nehi dikhata था। लॉग dekke भारत ए के Ajeeb देश hai jaha फिल्में
जीवन जीते hai।")</f>
        <v>90 कश्मीर Phele कश्मीर फिल्में बेहतर, वाहा भी आइटम गीत होते lekin एके नियंत्रण
था। कुछ भी Nehi dikhata था। लॉग dekke भारत ए के Ajeeb देश hai jaha फिल्में
जीवन जीते hai।</v>
      </c>
      <c r="C1970" s="1" t="s">
        <v>4</v>
      </c>
      <c r="D1970" s="1" t="s">
        <v>5</v>
      </c>
    </row>
    <row r="1971" spans="1:4" ht="13.2" x14ac:dyDescent="0.25">
      <c r="A1971" s="1" t="s">
        <v>1977</v>
      </c>
      <c r="B1971" t="str">
        <f ca="1">IFERROR(__xludf.DUMMYFUNCTION("GOOGLETRANSLATE(B1971,""en"",""hi"")"),"सर agla chunao बालक लो .. हम समर्थन")</f>
        <v>सर agla chunao बालक लो .. हम समर्थन</v>
      </c>
      <c r="C1971" s="1" t="s">
        <v>4</v>
      </c>
      <c r="D1971" s="1" t="s">
        <v>5</v>
      </c>
    </row>
    <row r="1972" spans="1:4" ht="13.2" x14ac:dyDescent="0.25">
      <c r="A1972" s="1" t="s">
        <v>1978</v>
      </c>
      <c r="B1972" t="str">
        <f ca="1">IFERROR(__xludf.DUMMYFUNCTION("GOOGLETRANSLATE(B1972,""en"",""hi"")"),"Swetabh भाई है आप जो समाज को Aaina dikharahe हो bhut साही karrahe हो ... लड़कों
nijaljao जाल से है ....")</f>
        <v>Swetabh भाई है आप जो समाज को Aaina dikharahe हो bhut साही karrahe हो ... लड़कों
nijaljao जाल से है ....</v>
      </c>
      <c r="C1972" s="1" t="s">
        <v>4</v>
      </c>
      <c r="D1972" s="1" t="s">
        <v>5</v>
      </c>
    </row>
    <row r="1973" spans="1:4" ht="13.2" x14ac:dyDescent="0.25">
      <c r="A1973" s="1" t="s">
        <v>1979</v>
      </c>
      <c r="B1973" t="str">
        <f ca="1">IFERROR(__xludf.DUMMYFUNCTION("GOOGLETRANSLATE(B1973,""en"",""hi"")"),"hai एमजीआर सच Luv Acchi फिल्म bohot ?? तुम सच Luv hai jisme नायक Itni कैसा
साड़ी ldkiyo ke sath hai तु bnata संबंध सच Luv मुझे nhi एलजीए प्रतिबद्ध तो
था wo bt imandaar ?? imandari का mtlb bohot साड़ी ldkiyo कश्मीर sath rlation bnana
होता है क्या? apne भार"&amp;"तीय culure की बात की तु bhariya संस्कृति ज क्या? अति वाडी
kisi Chiz की Acchi nhi होती ना ना वाडी या नायक कश्मीर कई पुरुष nariadi
pysicl संबंध ko साही bolkr aap अति pushwad nhi kr रहे क्या? बाकि फिल्म Acchi
hai Accha ज संगीत भी")</f>
        <v>hai एमजीआर सच Luv Acchi फिल्म bohot ?? तुम सच Luv hai jisme नायक Itni कैसा
साड़ी ldkiyo ke sath hai तु bnata संबंध सच Luv मुझे nhi एलजीए प्रतिबद्ध तो
था wo bt imandaar ?? imandari का mtlb bohot साड़ी ldkiyo कश्मीर sath rlation bnana
होता है क्या? apne भारतीय culure की बात की तु bhariya संस्कृति ज क्या? अति वाडी
kisi Chiz की Acchi nhi होती ना ना वाडी या नायक कश्मीर कई पुरुष nariadi
pysicl संबंध ko साही bolkr aap अति pushwad nhi kr रहे क्या? बाकि फिल्म Acchi
hai Accha ज संगीत भी</v>
      </c>
      <c r="C1973" s="1" t="s">
        <v>4</v>
      </c>
      <c r="D1973" s="1" t="s">
        <v>5</v>
      </c>
    </row>
    <row r="1974" spans="1:4" ht="13.2" x14ac:dyDescent="0.25">
      <c r="A1974" s="1" t="s">
        <v>1980</v>
      </c>
      <c r="B1974" t="str">
        <f ca="1">IFERROR(__xludf.DUMMYFUNCTION("GOOGLETRANSLATE(B1974,""en"",""hi"")"),"भाई हर ldke ko apni बंदी से ऐसा ही प्यार Krna chahiye Jaisa कबीर सिंह मुझे
ज .kitni शुद्ध प्रेम कहानी ज साल MST ... हर ek dailog की bahut ehmiyat ज sacchai
वाली ..ek दृश्य मुझे जेबी कबीर कहता ज apne ko की प्रीति की frnd ko smjha डे दोस्त
क्या बक RHI ज wo "&amp;".ki तू छात्रावास मुझे uske sath अकेले ..hmm हम्म
या कबीर कहता ज की क्या ज तु wo तु नी keh skti की tum shadi केबी kroge .tumahara
Pyr कितना सच ज ..lekin तु Faltu की बात kregi ..sch मुझे दिल खुश हो gya भाई
फिल्म पर देख k..vijay devkonda या शाहिद ne faad दिय"&amp;"ा sbko 😘😘")</f>
        <v>भाई हर ldke ko apni बंदी से ऐसा ही प्यार Krna chahiye Jaisa कबीर सिंह मुझे
ज .kitni शुद्ध प्रेम कहानी ज साल MST ... हर ek dailog की bahut ehmiyat ज sacchai
वाली ..ek दृश्य मुझे जेबी कबीर कहता ज apne ko की प्रीति की frnd ko smjha डे दोस्त
क्या बक RHI ज wo .ki तू छात्रावास मुझे uske sath अकेले ..hmm हम्म
या कबीर कहता ज की क्या ज तु wo तु नी keh skti की tum shadi केबी kroge .tumahara
Pyr कितना सच ज ..lekin तु Faltu की बात kregi ..sch मुझे दिल खुश हो gya भाई
फिल्म पर देख k..vijay devkonda या शाहिद ne faad दिया sbko 😘😘</v>
      </c>
      <c r="C1974" s="1" t="s">
        <v>19</v>
      </c>
      <c r="D1974" s="1" t="s">
        <v>5</v>
      </c>
    </row>
    <row r="1975" spans="1:4" ht="13.2" x14ac:dyDescent="0.25">
      <c r="A1975" s="1" t="s">
        <v>1981</v>
      </c>
      <c r="B1975" t="str">
        <f ca="1">IFERROR(__xludf.DUMMYFUNCTION("GOOGLETRANSLATE(B1975,""en"",""hi"")"),"सर Mein Khud कठुआ से हूं isliye हम सीबीआई जांच माँग रही हैं ऐसे हाय
हिन्दू ko बदनाम कर रही हैं")</f>
        <v>सर Mein Khud कठुआ से हूं isliye हम सीबीआई जांच माँग रही हैं ऐसे हाय
हिन्दू ko बदनाम कर रही हैं</v>
      </c>
      <c r="C1975" s="1" t="s">
        <v>19</v>
      </c>
      <c r="D1975" s="1" t="s">
        <v>5</v>
      </c>
    </row>
    <row r="1976" spans="1:4" ht="13.2" x14ac:dyDescent="0.25">
      <c r="A1976" s="1" t="s">
        <v>1982</v>
      </c>
      <c r="B1976" t="str">
        <f ca="1">IFERROR(__xludf.DUMMYFUNCTION("GOOGLETRANSLATE(B1976,""en"",""hi"")"),"कल 100% DEKHNA KA HAI बावा")</f>
        <v>कल 100% DEKHNA KA HAI बावा</v>
      </c>
      <c r="C1976" s="1" t="s">
        <v>4</v>
      </c>
      <c r="D1976" s="1" t="s">
        <v>5</v>
      </c>
    </row>
    <row r="1977" spans="1:4" ht="13.2" x14ac:dyDescent="0.25">
      <c r="A1977" s="1" t="s">
        <v>1983</v>
      </c>
      <c r="B1977" t="str">
        <f ca="1">IFERROR(__xludf.DUMMYFUNCTION("GOOGLETRANSLATE(B1977,""en"",""hi"")"),"मुझे रेलवे एएसएम के liye पेन ड्राइव पाठ्यक्रम kharidna ज kaise संभव hoga")</f>
        <v>मुझे रेलवे एएसएम के liye पेन ड्राइव पाठ्यक्रम kharidna ज kaise संभव hoga</v>
      </c>
      <c r="C1977" s="1" t="s">
        <v>4</v>
      </c>
      <c r="D1977" s="1" t="s">
        <v>5</v>
      </c>
    </row>
    <row r="1978" spans="1:4" ht="13.2" x14ac:dyDescent="0.25">
      <c r="A1978" s="1" t="s">
        <v>1984</v>
      </c>
      <c r="B1978" t="str">
        <f ca="1">IFERROR(__xludf.DUMMYFUNCTION("GOOGLETRANSLATE(B1978,""en"",""hi"")"),"@ असली आंतकवादी पापा जी .. क्यु Gaali de rhe ho पापा जी ,,, 😂😂😂😂papa जी होक apne
Itne sare bcho से एएसआई बातें हो krte
SHRM nhi आती मैं आपको ... पिताजी ji😝😝😝😝")</f>
        <v>@ असली आंतकवादी पापा जी .. क्यु Gaali de rhe ho पापा जी ,,, 😂😂😂😂papa जी होक apne
Itne sare bcho से एएसआई बातें हो krte
SHRM nhi आती मैं आपको ... पिताजी ji😝😝😝😝</v>
      </c>
      <c r="C1978" s="1" t="s">
        <v>19</v>
      </c>
      <c r="D1978" s="1" t="s">
        <v>5</v>
      </c>
    </row>
    <row r="1979" spans="1:4" ht="13.2" x14ac:dyDescent="0.25">
      <c r="A1979" s="1" t="s">
        <v>1985</v>
      </c>
      <c r="B1979" t="str">
        <f ca="1">IFERROR(__xludf.DUMMYFUNCTION("GOOGLETRANSLATE(B1979,""en"",""hi"")"),"Acha बीटा अरुंधति पे तु")</f>
        <v>Acha बीटा अरुंधति पे तु</v>
      </c>
      <c r="C1979" s="1" t="s">
        <v>4</v>
      </c>
      <c r="D1979" s="1" t="s">
        <v>5</v>
      </c>
    </row>
    <row r="1980" spans="1:4" ht="13.2" x14ac:dyDescent="0.25">
      <c r="A1980" s="1" t="s">
        <v>1986</v>
      </c>
      <c r="B1980" t="str">
        <f ca="1">IFERROR(__xludf.DUMMYFUNCTION("GOOGLETRANSLATE(B1980,""en"",""hi"")"),"भाई डार्क सीजन 2 का समीक्षा कर्ण")</f>
        <v>भाई डार्क सीजन 2 का समीक्षा कर्ण</v>
      </c>
      <c r="C1980" s="1" t="s">
        <v>4</v>
      </c>
      <c r="D1980" s="1" t="s">
        <v>5</v>
      </c>
    </row>
    <row r="1981" spans="1:4" ht="13.2" x14ac:dyDescent="0.25">
      <c r="A1981" s="1" t="s">
        <v>1987</v>
      </c>
      <c r="B1981" t="str">
        <f ca="1">IFERROR(__xludf.DUMMYFUNCTION("GOOGLETRANSLATE(B1981,""en"",""hi"")"),"बैंड कर sali कू")</f>
        <v>बैंड कर sali कू</v>
      </c>
      <c r="C1981" s="1" t="s">
        <v>8</v>
      </c>
      <c r="D1981" s="1" t="s">
        <v>15</v>
      </c>
    </row>
    <row r="1982" spans="1:4" ht="13.2" x14ac:dyDescent="0.25">
      <c r="A1982" s="1" t="s">
        <v>1988</v>
      </c>
      <c r="B1982" t="str">
        <f ca="1">IFERROR(__xludf.DUMMYFUNCTION("GOOGLETRANSLATE(B1982,""en"",""hi"")"),"तु Sharukh या करण जौहर ne barbad काड़ा वा अधा भारत upar se सलमान खान पर
दूसरा स्तर")</f>
        <v>तु Sharukh या करण जौहर ne barbad काड़ा वा अधा भारत upar se सलमान खान पर
दूसरा स्तर</v>
      </c>
      <c r="C1982" s="1" t="s">
        <v>19</v>
      </c>
      <c r="D1982" s="1" t="s">
        <v>5</v>
      </c>
    </row>
    <row r="1983" spans="1:4" ht="13.2" x14ac:dyDescent="0.25">
      <c r="A1983" s="1" t="s">
        <v>1989</v>
      </c>
      <c r="B1983" t="str">
        <f ca="1">IFERROR(__xludf.DUMMYFUNCTION("GOOGLETRANSLATE(B1983,""en"",""hi"")"),"भाई आप कबीर कश्मीर भाई करण tahe हो अंतराल")</f>
        <v>भाई आप कबीर कश्मीर भाई करण tahe हो अंतराल</v>
      </c>
      <c r="C1983" s="1" t="s">
        <v>4</v>
      </c>
      <c r="D1983" s="1" t="s">
        <v>5</v>
      </c>
    </row>
    <row r="1984" spans="1:4" ht="13.2" x14ac:dyDescent="0.25">
      <c r="A1984" s="1" t="s">
        <v>1990</v>
      </c>
      <c r="B1984" t="str">
        <f ca="1">IFERROR(__xludf.DUMMYFUNCTION("GOOGLETRANSLATE(B1984,""en"",""hi"")"),"दीदी ko PINK फिल्म का औचित्य भी dena hai .... अनुभाग 375 ko द्वारा बनाई गई
पुरुषों भी keh di ..... ऐसा kaise chalega दीदी का गुच्छा")</f>
        <v>दीदी ko PINK फिल्म का औचित्य भी dena hai .... अनुभाग 375 ko द्वारा बनाई गई
पुरुषों भी keh di ..... ऐसा kaise chalega दीदी का गुच्छा</v>
      </c>
      <c r="C1984" s="1" t="s">
        <v>19</v>
      </c>
      <c r="D1984" s="1" t="s">
        <v>5</v>
      </c>
    </row>
    <row r="1985" spans="1:4" ht="13.2" x14ac:dyDescent="0.25">
      <c r="A1985" s="1" t="s">
        <v>1991</v>
      </c>
      <c r="B1985" t="str">
        <f ca="1">IFERROR(__xludf.DUMMYFUNCTION("GOOGLETRANSLATE(B1985,""en"",""hi"")"),"शानदार भाई bahut bada tamaacha Maraã उनको .. मैं आपसे सहमत हूँ")</f>
        <v>शानदार भाई bahut bada tamaacha Maraã उनको .. मैं आपसे सहमत हूँ</v>
      </c>
      <c r="C1985" s="1" t="s">
        <v>4</v>
      </c>
      <c r="D1985" s="1" t="s">
        <v>5</v>
      </c>
    </row>
    <row r="1986" spans="1:4" ht="13.2" x14ac:dyDescent="0.25">
      <c r="A1986" s="1" t="s">
        <v>1992</v>
      </c>
      <c r="B1986" t="str">
        <f ca="1">IFERROR(__xludf.DUMMYFUNCTION("GOOGLETRANSLATE(B1986,""en"",""hi"")"),"2016 पी ek वीडियो banayia के सर plz शीर्ष 10 सबसे अच्छे और बुरे फिल्में na
Kaafi समय सा बोल राहा हू plz बाना na करना
Plzzzzzzz")</f>
        <v>2016 पी ek वीडियो banayia के सर plz शीर्ष 10 सबसे अच्छे और बुरे फिल्में na
Kaafi समय सा बोल राहा हू plz बाना na करना
Plzzzzzzz</v>
      </c>
      <c r="C1986" s="1" t="s">
        <v>4</v>
      </c>
      <c r="D1986" s="1" t="s">
        <v>5</v>
      </c>
    </row>
    <row r="1987" spans="1:4" ht="13.2" x14ac:dyDescent="0.25">
      <c r="A1987" s="1" t="s">
        <v>1993</v>
      </c>
      <c r="B1987" t="str">
        <f ca="1">IFERROR(__xludf.DUMMYFUNCTION("GOOGLETRANSLATE(B1987,""en"",""hi"")"),"भाई पुरी फिल्म BTA di chutiya वह क्या")</f>
        <v>भाई पुरी फिल्म BTA di chutiya वह क्या</v>
      </c>
      <c r="C1987" s="1" t="s">
        <v>4</v>
      </c>
      <c r="D1987" s="1" t="s">
        <v>5</v>
      </c>
    </row>
    <row r="1988" spans="1:4" ht="13.2" x14ac:dyDescent="0.25">
      <c r="A1988" s="1" t="s">
        <v>1994</v>
      </c>
      <c r="B1988" t="str">
        <f ca="1">IFERROR(__xludf.DUMMYFUNCTION("GOOGLETRANSLATE(B1988,""en"",""hi"")"),"मैं इसे देख रहा है कभी नहीं सोचा .😁
Kunki मुझे ट्रेलर ne हाय कहानी बाटा di थी, जो मुझे bilkul pasand नही ayi।")</f>
        <v>मैं इसे देख रहा है कभी नहीं सोचा .😁
Kunki मुझे ट्रेलर ne हाय कहानी बाटा di थी, जो मुझे bilkul pasand नही ayi।</v>
      </c>
      <c r="C1988" s="1" t="s">
        <v>4</v>
      </c>
      <c r="D1988" s="1" t="s">
        <v>5</v>
      </c>
    </row>
    <row r="1989" spans="1:4" ht="13.2" x14ac:dyDescent="0.25">
      <c r="A1989" s="1" t="s">
        <v>1995</v>
      </c>
      <c r="B1989" t="str">
        <f ca="1">IFERROR(__xludf.DUMMYFUNCTION("GOOGLETRANSLATE(B1989,""en"",""hi"")"),"भाई एक दम सही बोला तू उधर टॉप वाले भी साले पब्लिक को पढ़कर है और वह सारे से
छूट के लोग हैं जो पब्लिक को बढ़कर है यह क्या लड़की लड़की लड़की की बात करते
साले भोसड़ी के रेप होता है वहां तो आवाज उठाते नहीं है और पिक्चर देखकर लड़की की
बात करते साले म * *******")</f>
        <v>भाई एक दम सही बोला तू उधर टॉप वाले भी साले पब्लिक को पढ़कर है और वह सारे से
छूट के लोग हैं जो पब्लिक को बढ़कर है यह क्या लड़की लड़की लड़की की बात करते
साले भोसड़ी के रेप होता है वहां तो आवाज उठाते नहीं है और पिक्चर देखकर लड़की की
बात करते साले म * *******</v>
      </c>
      <c r="C1989" s="1" t="s">
        <v>8</v>
      </c>
      <c r="D1989" s="1" t="s">
        <v>15</v>
      </c>
    </row>
    <row r="1990" spans="1:4" ht="13.2" x14ac:dyDescent="0.25">
      <c r="A1990" s="1" t="s">
        <v>1996</v>
      </c>
      <c r="B1990" t="str">
        <f ca="1">IFERROR(__xludf.DUMMYFUNCTION("GOOGLETRANSLATE(B1990,""en"",""hi"")"),"अमेरिका khud dushre देश ke प्रतिभा बराबर zitata hain")</f>
        <v>अमेरिका khud dushre देश ke प्रतिभा बराबर zitata hain</v>
      </c>
      <c r="C1990" s="1" t="s">
        <v>4</v>
      </c>
      <c r="D1990" s="1" t="s">
        <v>5</v>
      </c>
    </row>
    <row r="1991" spans="1:4" ht="13.2" x14ac:dyDescent="0.25">
      <c r="A1991" s="1" t="s">
        <v>1997</v>
      </c>
      <c r="B1991" t="str">
        <f ca="1">IFERROR(__xludf.DUMMYFUNCTION("GOOGLETRANSLATE(B1991,""en"",""hi"")"),"Kewal अर्नाब हाय ऐसे लोगो को शि कर sakta है")</f>
        <v>Kewal अर्नाब हाय ऐसे लोगो को शि कर sakta है</v>
      </c>
      <c r="C1991" s="1" t="s">
        <v>4</v>
      </c>
      <c r="D1991" s="1" t="s">
        <v>5</v>
      </c>
    </row>
    <row r="1992" spans="1:4" ht="13.2" x14ac:dyDescent="0.25">
      <c r="A1992" s="1" t="s">
        <v>1998</v>
      </c>
      <c r="B1992" t="str">
        <f ca="1">IFERROR(__xludf.DUMMYFUNCTION("GOOGLETRANSLATE(B1992,""en"",""hi"")"),"शाहिद खान 😂😂😂😂")</f>
        <v>शाहिद खान 😂😂😂😂</v>
      </c>
      <c r="C1992" s="1" t="s">
        <v>4</v>
      </c>
      <c r="D1992" s="1" t="s">
        <v>5</v>
      </c>
    </row>
    <row r="1993" spans="1:4" ht="13.2" x14ac:dyDescent="0.25">
      <c r="A1993" s="1" t="s">
        <v>1999</v>
      </c>
      <c r="B1993" t="str">
        <f ca="1">IFERROR(__xludf.DUMMYFUNCTION("GOOGLETRANSLATE(B1993,""en"",""hi"")"),"आम जनता का स्कूटर aur कार Jalana masaallah क्या संस्कार hai")</f>
        <v>आम जनता का स्कूटर aur कार Jalana masaallah क्या संस्कार hai</v>
      </c>
      <c r="C1993" s="1" t="s">
        <v>4</v>
      </c>
      <c r="D1993" s="1" t="s">
        <v>5</v>
      </c>
    </row>
    <row r="1994" spans="1:4" ht="13.2" x14ac:dyDescent="0.25">
      <c r="A1994" s="1" t="s">
        <v>2000</v>
      </c>
      <c r="B1994" t="str">
        <f ca="1">IFERROR(__xludf.DUMMYFUNCTION("GOOGLETRANSLATE(B1994,""en"",""hi"")"),"सही बात कही")</f>
        <v>सही बात कही</v>
      </c>
      <c r="C1994" s="1" t="s">
        <v>4</v>
      </c>
      <c r="D1994" s="1" t="s">
        <v>5</v>
      </c>
    </row>
    <row r="1995" spans="1:4" ht="13.2" x14ac:dyDescent="0.25">
      <c r="A1995" s="1" t="s">
        <v>2001</v>
      </c>
      <c r="B1995" t="str">
        <f ca="1">IFERROR(__xludf.DUMMYFUNCTION("GOOGLETRANSLATE(B1995,""en"",""hi"")"),"नारीवादी सबरीमाला मंदिर का virodh करते है मस्जिद मेई औरत और मर्द ek
sath नमाज नही padh sakte कवि uspar विरोध करके dikhaye को बांध hai")</f>
        <v>नारीवादी सबरीमाला मंदिर का virodh करते है मस्जिद मेई औरत और मर्द ek
sath नमाज नही padh sakte कवि uspar विरोध करके dikhaye को बांध hai</v>
      </c>
      <c r="C1995" s="1" t="s">
        <v>19</v>
      </c>
      <c r="D1995" s="1" t="s">
        <v>15</v>
      </c>
    </row>
    <row r="1996" spans="1:4" ht="13.2" x14ac:dyDescent="0.25">
      <c r="A1996" s="1" t="s">
        <v>2002</v>
      </c>
      <c r="B1996" t="str">
        <f ca="1">IFERROR(__xludf.DUMMYFUNCTION("GOOGLETRANSLATE(B1996,""en"",""hi"")"),"लड़की कश्मीर liye apne वाहक की माँ चोद di। भाई कितना मुश्किल hai एमएस फिर एमडी
कर्ण aur padhai कोई नाम ओ निशान हाय nhi jaise करने का Soty 2 मुझे था .Kabir
सिंह शिक्षित gawar hai साला।")</f>
        <v>लड़की कश्मीर liye apne वाहक की माँ चोद di। भाई कितना मुश्किल hai एमएस फिर एमडी
कर्ण aur padhai कोई नाम ओ निशान हाय nhi jaise करने का Soty 2 मुझे था .Kabir
सिंह शिक्षित gawar hai साला।</v>
      </c>
      <c r="C1996" s="1" t="s">
        <v>8</v>
      </c>
      <c r="D1996" s="1" t="s">
        <v>15</v>
      </c>
    </row>
    <row r="1997" spans="1:4" ht="13.2" x14ac:dyDescent="0.25">
      <c r="A1997" s="1" t="s">
        <v>2003</v>
      </c>
      <c r="B1997" t="str">
        <f ca="1">IFERROR(__xludf.DUMMYFUNCTION("GOOGLETRANSLATE(B1997,""en"",""hi"")"),"Liberaly की nd नारीवादियों की जीएल Gyi होगी Buri TRH से, खेर unki ookat हाय YHI ज")</f>
        <v>Liberaly की nd नारीवादियों की जीएल Gyi होगी Buri TRH से, खेर unki ookat हाय YHI ज</v>
      </c>
      <c r="C1997" s="1" t="s">
        <v>19</v>
      </c>
      <c r="D1997" s="1" t="s">
        <v>5</v>
      </c>
    </row>
    <row r="1998" spans="1:4" ht="13.2" x14ac:dyDescent="0.25">
      <c r="A1998" s="1" t="s">
        <v>2004</v>
      </c>
      <c r="B1998" t="str">
        <f ca="1">IFERROR(__xludf.DUMMYFUNCTION("GOOGLETRANSLATE(B1998,""en"",""hi"")"),"@ ब्रह्मगुप्त चाणक्य-चंद्रगुप्त 1- अखंड भारत बिक्री तेरे Jese logoki vajase
हरामी हिन्दू मुस्लिम हो rahahe bhosdike sirf तेरा पता bhej Madar चोद")</f>
        <v>@ ब्रह्मगुप्त चाणक्य-चंद्रगुप्त 1- अखंड भारत बिक्री तेरे Jese logoki vajase
हरामी हिन्दू मुस्लिम हो rahahe bhosdike sirf तेरा पता bhej Madar चोद</v>
      </c>
      <c r="C1998" s="1" t="s">
        <v>8</v>
      </c>
      <c r="D1998" s="1" t="s">
        <v>15</v>
      </c>
    </row>
    <row r="1999" spans="1:4" ht="13.2" x14ac:dyDescent="0.25">
      <c r="A1999" s="1" t="s">
        <v>2005</v>
      </c>
      <c r="B1999" t="str">
        <f ca="1">IFERROR(__xludf.DUMMYFUNCTION("GOOGLETRANSLATE(B1999,""en"",""hi"")"),"माई भी apne प्यार के liye पुरी tarah से समर्पित hu या मेरा साथी भी
..... dono hi Bht Khush ज हैम 💝💝")</f>
        <v>माई भी apne प्यार के liye पुरी tarah से समर्पित hu या मेरा साथी भी
..... dono hi Bht Khush ज हैम 💝💝</v>
      </c>
      <c r="C1999" s="1" t="s">
        <v>4</v>
      </c>
      <c r="D1999" s="1" t="s">
        <v>5</v>
      </c>
    </row>
    <row r="2000" spans="1:4" ht="13.2" x14ac:dyDescent="0.25">
      <c r="A2000" s="1" t="s">
        <v>2006</v>
      </c>
      <c r="B2000" t="str">
        <f ca="1">IFERROR(__xludf.DUMMYFUNCTION("GOOGLETRANSLATE(B2000,""en"",""hi"")"),"Fokat Baate क्यु करती ज bawli, समय हो तो थोडा aur padh le फिर Shayad तेरे
ko Maloom padh जाए ki तेरे ko ऐसा क्यु नही bolna chahiye था, tum jaise बस
yaha baith ke lambi lambi feko .. 😠")</f>
        <v>Fokat Baate क्यु करती ज bawli, समय हो तो थोडा aur padh le फिर Shayad तेरे
ko Maloom padh जाए ki तेरे ko ऐसा क्यु नही bolna chahiye था, tum jaise बस
yaha baith ke lambi lambi feko .. 😠</v>
      </c>
      <c r="C2000" s="1" t="s">
        <v>8</v>
      </c>
      <c r="D2000" s="1" t="s">
        <v>5</v>
      </c>
    </row>
    <row r="2001" spans="1:4" ht="13.2" x14ac:dyDescent="0.25">
      <c r="A2001" s="1" t="s">
        <v>2007</v>
      </c>
      <c r="B2001" t="str">
        <f ca="1">IFERROR(__xludf.DUMMYFUNCTION("GOOGLETRANSLATE(B2001,""en"",""hi"")"),"स्पॉइलर नि: शुल्क की समीक्षा बाना")</f>
        <v>स्पॉइलर नि: शुल्क की समीक्षा बाना</v>
      </c>
      <c r="C2001" s="1" t="s">
        <v>4</v>
      </c>
      <c r="D2001" s="1" t="s">
        <v>5</v>
      </c>
    </row>
    <row r="2002" spans="1:4" ht="13.2" x14ac:dyDescent="0.25">
      <c r="A2002" s="1" t="s">
        <v>2008</v>
      </c>
      <c r="B2002" t="str">
        <f ca="1">IFERROR(__xludf.DUMMYFUNCTION("GOOGLETRANSLATE(B2002,""en"",""hi"")"),"क्या बल्ले hai वीडियो पे वीडियो भाई 🔥🔥🔥🔥🔥")</f>
        <v>क्या बल्ले hai वीडियो पे वीडियो भाई 🔥🔥🔥🔥🔥</v>
      </c>
      <c r="C2002" s="1" t="s">
        <v>4</v>
      </c>
      <c r="D2002" s="1" t="s">
        <v>5</v>
      </c>
    </row>
    <row r="2003" spans="1:4" ht="13.2" x14ac:dyDescent="0.25">
      <c r="A2003" s="1" t="s">
        <v>2009</v>
      </c>
      <c r="B2003" t="str">
        <f ca="1">IFERROR(__xludf.DUMMYFUNCTION("GOOGLETRANSLATE(B2003,""en"",""hi"")"),"मैं पूरी तरह सहमत हूँ। ये फिल्म साथी मुझे की समीक्षा karne वाली लड़की साला नारीवादी करने के लिए
फिल्म से bohot हाय Naraz hai है")</f>
        <v>मैं पूरी तरह सहमत हूँ। ये फिल्म साथी मुझे की समीक्षा karne वाली लड़की साला नारीवादी करने के लिए
फिल्म से bohot हाय Naraz hai है</v>
      </c>
      <c r="C2003" s="1" t="s">
        <v>19</v>
      </c>
      <c r="D2003" s="1" t="s">
        <v>5</v>
      </c>
    </row>
    <row r="2004" spans="1:4" ht="13.2" x14ac:dyDescent="0.25">
      <c r="A2004" s="1" t="s">
        <v>2010</v>
      </c>
      <c r="B2004" t="str">
        <f ca="1">IFERROR(__xludf.DUMMYFUNCTION("GOOGLETRANSLATE(B2004,""en"",""hi"")"),"उन्होंने कहा कि अल्ला mughe uthale")</f>
        <v>उन्होंने कहा कि अल्ला mughe uthale</v>
      </c>
      <c r="C2004" s="1" t="s">
        <v>4</v>
      </c>
      <c r="D2004" s="1" t="s">
        <v>5</v>
      </c>
    </row>
    <row r="2005" spans="1:4" ht="13.2" x14ac:dyDescent="0.25">
      <c r="A2005" s="1" t="s">
        <v>2011</v>
      </c>
      <c r="B2005" t="str">
        <f ca="1">IFERROR(__xludf.DUMMYFUNCTION("GOOGLETRANSLATE(B2005,""en"",""hi"")"),"ह्यूम भारतीय सेना मुझे मर्द chahiye hijre नही साही तो बोल राहा hai Koyi अगर
सेना मुझे समलैंगिक हैं तो वाह aur ek समलैंगिक Ko प्यार करेगा तो ऐसा हाय chalta rehega
तो सब नही chahiye .... ह्यूम मर्द chahiye एअर इंडिया ...")</f>
        <v>ह्यूम भारतीय सेना मुझे मर्द chahiye hijre नही साही तो बोल राहा hai Koyi अगर
सेना मुझे समलैंगिक हैं तो वाह aur ek समलैंगिक Ko प्यार करेगा तो ऐसा हाय chalta rehega
तो सब नही chahiye .... ह्यूम मर्द chahiye एअर इंडिया ...</v>
      </c>
      <c r="C2005" s="1" t="s">
        <v>8</v>
      </c>
      <c r="D2005" s="1" t="s">
        <v>15</v>
      </c>
    </row>
    <row r="2006" spans="1:4" ht="13.2" x14ac:dyDescent="0.25">
      <c r="A2006" s="1" t="s">
        <v>2012</v>
      </c>
      <c r="B2006" t="str">
        <f ca="1">IFERROR(__xludf.DUMMYFUNCTION("GOOGLETRANSLATE(B2006,""en"",""hi"")"),"@Pacho रॉय चौधरी लेकिन usme
Unhone Apne विषय ko पुरा पता किया
..or ayyaan (आईपीएस अधिकारी) को BTA री थी क्या Krna एच के थी ख gf।
Bahut शि फिल्म ज ...")</f>
        <v>@Pacho रॉय चौधरी लेकिन usme
Unhone Apne विषय ko पुरा पता किया
..or ayyaan (आईपीएस अधिकारी) को BTA री थी क्या Krna एच के थी ख gf।
Bahut शि फिल्म ज ...</v>
      </c>
      <c r="C2006" s="1" t="s">
        <v>4</v>
      </c>
      <c r="D2006" s="1" t="s">
        <v>5</v>
      </c>
    </row>
    <row r="2007" spans="1:4" ht="13.2" x14ac:dyDescent="0.25">
      <c r="A2007" s="1" t="s">
        <v>2013</v>
      </c>
      <c r="B2007" t="str">
        <f ca="1">IFERROR(__xludf.DUMMYFUNCTION("GOOGLETRANSLATE(B2007,""en"",""hi"")"),"Sbse बीडीआई भैया तु hai hw इसे परिभाषित करने की बात ...")</f>
        <v>Sbse बीडीआई भैया तु hai hw इसे परिभाषित करने की बात ...</v>
      </c>
      <c r="C2007" s="1" t="s">
        <v>4</v>
      </c>
      <c r="D2007" s="1" t="s">
        <v>5</v>
      </c>
    </row>
    <row r="2008" spans="1:4" ht="13.2" x14ac:dyDescent="0.25">
      <c r="A2008" s="1" t="s">
        <v>2014</v>
      </c>
      <c r="B2008" t="str">
        <f ca="1">IFERROR(__xludf.DUMMYFUNCTION("GOOGLETRANSLATE(B2008,""en"",""hi"")"),"दुनिया बोले गी
""सुनो Hizdo की Fouj Kaha से आ Gyi""")</f>
        <v>दुनिया बोले गी
"सुनो Hizdo की Fouj Kaha से आ Gyi"</v>
      </c>
      <c r="C2008" s="1" t="s">
        <v>19</v>
      </c>
      <c r="D2008" s="1" t="s">
        <v>15</v>
      </c>
    </row>
    <row r="2009" spans="1:4" ht="13.2" x14ac:dyDescent="0.25">
      <c r="A2009" s="1" t="s">
        <v>2015</v>
      </c>
      <c r="B2009" t="str">
        <f ca="1">IFERROR(__xludf.DUMMYFUNCTION("GOOGLETRANSLATE(B2009,""en"",""hi"")"),"ये अरे लड़की कभी सकारात्मक हो ja ... देवा फिर से देवा")</f>
        <v>ये अरे लड़की कभी सकारात्मक हो ja ... देवा फिर से देवा</v>
      </c>
      <c r="C2009" s="1" t="s">
        <v>19</v>
      </c>
      <c r="D2009" s="1" t="s">
        <v>5</v>
      </c>
    </row>
    <row r="2010" spans="1:4" ht="13.2" x14ac:dyDescent="0.25">
      <c r="A2010" s="1" t="s">
        <v>2016</v>
      </c>
      <c r="B2010" t="str">
        <f ca="1">IFERROR(__xludf.DUMMYFUNCTION("GOOGLETRANSLATE(B2010,""en"",""hi"")"),"भाई मैं आपको TVF की कोटा कारखाने वेब श्रृंखला dekhni chaiye भाई")</f>
        <v>भाई मैं आपको TVF की कोटा कारखाने वेब श्रृंखला dekhni chaiye भाई</v>
      </c>
      <c r="C2010" s="1" t="s">
        <v>4</v>
      </c>
      <c r="D2010" s="1" t="s">
        <v>5</v>
      </c>
    </row>
    <row r="2011" spans="1:4" ht="13.2" x14ac:dyDescent="0.25">
      <c r="A2011" s="1" t="s">
        <v>2017</v>
      </c>
      <c r="B2011" t="str">
        <f ca="1">IFERROR(__xludf.DUMMYFUNCTION("GOOGLETRANSLATE(B2011,""en"",""hi"")"),"+ निशि 76
गूगल kr लो साल")</f>
        <v>+ निशि 76
गूगल kr लो साल</v>
      </c>
      <c r="C2011" s="1" t="s">
        <v>4</v>
      </c>
      <c r="D2011" s="1" t="s">
        <v>5</v>
      </c>
    </row>
    <row r="2012" spans="1:4" ht="13.2" x14ac:dyDescent="0.25">
      <c r="A2012" s="1" t="s">
        <v>2018</v>
      </c>
      <c r="B2012" t="str">
        <f ca="1">IFERROR(__xludf.DUMMYFUNCTION("GOOGLETRANSLATE(B2012,""en"",""hi"")"),"भाई gaand marvane नही jana..war मुझे जना hai
देश की सेवा करनी hai ..
जो सम्मान सेना hai ki उसको rakho..avoid समलैंगिकता बनाए रखें।")</f>
        <v>भाई gaand marvane नही jana..war मुझे जना hai
देश की सेवा करनी hai ..
जो सम्मान सेना hai ki उसको rakho..avoid समलैंगिकता बनाए रखें।</v>
      </c>
      <c r="C2012" s="1" t="s">
        <v>8</v>
      </c>
      <c r="D2012" s="1" t="s">
        <v>15</v>
      </c>
    </row>
    <row r="2013" spans="1:4" ht="13.2" x14ac:dyDescent="0.25">
      <c r="A2013" s="1" t="s">
        <v>2019</v>
      </c>
      <c r="B2013" t="str">
        <f ca="1">IFERROR(__xludf.DUMMYFUNCTION("GOOGLETRANSLATE(B2013,""en"",""hi"")"),"@L Lawliet lagta ज Bechara भक्त h है बाटा ज na")</f>
        <v>@L Lawliet lagta ज Bechara भक्त h है बाटा ज na</v>
      </c>
      <c r="C2013" s="1" t="s">
        <v>4</v>
      </c>
      <c r="D2013" s="1" t="s">
        <v>5</v>
      </c>
    </row>
    <row r="2014" spans="1:4" ht="13.2" x14ac:dyDescent="0.25">
      <c r="A2014" s="1" t="s">
        <v>2020</v>
      </c>
      <c r="B2014" t="str">
        <f ca="1">IFERROR(__xludf.DUMMYFUNCTION("GOOGLETRANSLATE(B2014,""en"",""hi"")"),"बिक्री के Bilaree😂😂😂🤣🤣🤣")</f>
        <v>बिक्री के Bilaree😂😂😂🤣🤣🤣</v>
      </c>
      <c r="C2014" s="1" t="s">
        <v>4</v>
      </c>
      <c r="D2014" s="1" t="s">
        <v>5</v>
      </c>
    </row>
    <row r="2015" spans="1:4" ht="13.2" x14ac:dyDescent="0.25">
      <c r="A2015" s="1" t="s">
        <v>2021</v>
      </c>
      <c r="B2015" t="str">
        <f ca="1">IFERROR(__xludf.DUMMYFUNCTION("GOOGLETRANSLATE(B2015,""en"",""hi"")"),"कम्युनिस्ट पार्टी के atanki जेहादी mauist मां चोद पार्टी hai..in सब ko mout डे
dena chahiye")</f>
        <v>कम्युनिस्ट पार्टी के atanki जेहादी mauist मां चोद पार्टी hai..in सब ko mout डे
dena chahiye</v>
      </c>
      <c r="C2015" s="1" t="s">
        <v>8</v>
      </c>
      <c r="D2015" s="1" t="s">
        <v>15</v>
      </c>
    </row>
    <row r="2016" spans="1:4" ht="13.2" x14ac:dyDescent="0.25">
      <c r="A2016" s="1" t="s">
        <v>2022</v>
      </c>
      <c r="B2016" t="str">
        <f ca="1">IFERROR(__xludf.DUMMYFUNCTION("GOOGLETRANSLATE(B2016,""en"",""hi"")"),"मैं और तुम?")</f>
        <v>मैं और तुम?</v>
      </c>
      <c r="C2016" s="1" t="s">
        <v>4</v>
      </c>
      <c r="D2016" s="1" t="s">
        <v>5</v>
      </c>
    </row>
    <row r="2017" spans="1:4" ht="13.2" x14ac:dyDescent="0.25">
      <c r="A2017" s="1" t="s">
        <v>2023</v>
      </c>
      <c r="B2017" t="str">
        <f ca="1">IFERROR(__xludf.DUMMYFUNCTION("GOOGLETRANSLATE(B2017,""en"",""hi"")"),"जो लोग भी पसंद नहीं = chutiye Jinhe sirf tatti हाय pasand आएगी")</f>
        <v>जो लोग भी पसंद नहीं = chutiye Jinhe sirf tatti हाय pasand आएगी</v>
      </c>
      <c r="C2017" s="1" t="s">
        <v>19</v>
      </c>
      <c r="D2017" s="1" t="s">
        <v>5</v>
      </c>
    </row>
    <row r="2018" spans="1:4" ht="13.2" x14ac:dyDescent="0.25">
      <c r="A2018" s="1" t="s">
        <v>2024</v>
      </c>
      <c r="B2018" t="str">
        <f ca="1">IFERROR(__xludf.DUMMYFUNCTION("GOOGLETRANSLATE(B2018,""en"",""hi"")"),"isiliye इस्लाम बदनाम ज बीटा दीन पे लौट ja ... Warna मोदी @Pathan साहिब बस
कही ka nhi chhodega .......")</f>
        <v>isiliye इस्लाम बदनाम ज बीटा दीन पे लौट ja ... Warna मोदी @Pathan साहिब बस
कही ka nhi chhodega .......</v>
      </c>
      <c r="C2018" s="1" t="s">
        <v>19</v>
      </c>
      <c r="D2018" s="1" t="s">
        <v>5</v>
      </c>
    </row>
    <row r="2019" spans="1:4" ht="13.2" x14ac:dyDescent="0.25">
      <c r="A2019" s="1" t="s">
        <v>2025</v>
      </c>
      <c r="B2019" t="str">
        <f ca="1">IFERROR(__xludf.DUMMYFUNCTION("GOOGLETRANSLATE(B2019,""en"",""hi"")"),"@Ashish कुशवाहा lol ... कबीर सिंह chutiya hai, ये सब chutiyapa daikh कर हाय
भारत दुनिया माई भारत माई Chutiyo की सब कहते हैं jayada आबादी hai")</f>
        <v>@Ashish कुशवाहा lol ... कबीर सिंह chutiya hai, ये सब chutiyapa daikh कर हाय
भारत दुनिया माई भारत माई Chutiyo की सब कहते हैं jayada आबादी hai</v>
      </c>
      <c r="C2019" s="1" t="s">
        <v>8</v>
      </c>
      <c r="D2019" s="1" t="s">
        <v>5</v>
      </c>
    </row>
    <row r="2020" spans="1:4" ht="13.2" x14ac:dyDescent="0.25">
      <c r="A2020" s="1" t="s">
        <v>2026</v>
      </c>
      <c r="B2020" t="str">
        <f ca="1">IFERROR(__xludf.DUMMYFUNCTION("GOOGLETRANSLATE(B2020,""en"",""hi"")"),"जियो Vai")</f>
        <v>जियो Vai</v>
      </c>
      <c r="C2020" s="1" t="s">
        <v>4</v>
      </c>
      <c r="D2020" s="1" t="s">
        <v>5</v>
      </c>
    </row>
    <row r="2021" spans="1:4" ht="13.2" x14ac:dyDescent="0.25">
      <c r="A2021" s="1" t="s">
        <v>2027</v>
      </c>
      <c r="B2021" t="str">
        <f ca="1">IFERROR(__xludf.DUMMYFUNCTION("GOOGLETRANSLATE(B2021,""en"",""hi"")"),"राजदीप सर मुझ्े मोदी सरकार मुझे विश्वास nhi h है ...")</f>
        <v>राजदीप सर मुझ्े मोदी सरकार मुझे विश्वास nhi h है ...</v>
      </c>
      <c r="C2021" s="1" t="s">
        <v>19</v>
      </c>
      <c r="D2021" s="1" t="s">
        <v>5</v>
      </c>
    </row>
    <row r="2022" spans="1:4" ht="13.2" x14ac:dyDescent="0.25">
      <c r="A2022" s="1" t="s">
        <v>2028</v>
      </c>
      <c r="B2022" t="str">
        <f ca="1">IFERROR(__xludf.DUMMYFUNCTION("GOOGLETRANSLATE(B2022,""en"",""hi"")"),"PHLE इनको Hawas से करने के लिए सैंटी मिल जाए ... fr देश कश्मीर sochna")</f>
        <v>PHLE इनको Hawas से करने के लिए सैंटी मिल जाए ... fr देश कश्मीर sochna</v>
      </c>
      <c r="C2022" s="1" t="s">
        <v>19</v>
      </c>
      <c r="D2022" s="1" t="s">
        <v>5</v>
      </c>
    </row>
    <row r="2023" spans="1:4" ht="13.2" x14ac:dyDescent="0.25">
      <c r="A2023" s="1" t="s">
        <v>2029</v>
      </c>
      <c r="B2023" t="str">
        <f ca="1">IFERROR(__xludf.DUMMYFUNCTION("GOOGLETRANSLATE(B2023,""en"",""hi"")"),"@Pravin Nimje गुजरात")</f>
        <v>@Pravin Nimje गुजरात</v>
      </c>
      <c r="C2023" s="1" t="s">
        <v>4</v>
      </c>
      <c r="D2023" s="1" t="s">
        <v>5</v>
      </c>
    </row>
    <row r="2024" spans="1:4" ht="13.2" x14ac:dyDescent="0.25">
      <c r="A2024" s="1" t="s">
        <v>2030</v>
      </c>
      <c r="B2024" t="str">
        <f ca="1">IFERROR(__xludf.DUMMYFUNCTION("GOOGLETRANSLATE(B2024,""en"",""hi"")"),"इक hai yrrrr बात।
[02:30] (https://www.youtube.com/watch?v=N_ZMfQMZos0&amp;t=2m30s) मि। की फिल्म मेई
निर्देशकों
Kaisey,
हकीकत dikha Dega।
उसको हाय pdega Krna,
ये एक दृष्टि प्यार 🤔 🤔")</f>
        <v>इक hai yrrrr बात।
[02:30] (https://www.youtube.com/watch?v=N_ZMfQMZos0&amp;t=2m30s) मि। की फिल्म मेई
निर्देशकों
Kaisey,
हकीकत dikha Dega।
उसको हाय pdega Krna,
ये एक दृष्टि प्यार 🤔 🤔</v>
      </c>
      <c r="C2024" s="1" t="s">
        <v>4</v>
      </c>
      <c r="D2024" s="1" t="s">
        <v>5</v>
      </c>
    </row>
    <row r="2025" spans="1:4" ht="13.2" x14ac:dyDescent="0.25">
      <c r="A2025" s="1" t="s">
        <v>2031</v>
      </c>
      <c r="B2025" t="str">
        <f ca="1">IFERROR(__xludf.DUMMYFUNCTION("GOOGLETRANSLATE(B2025,""en"",""hi"")"),"कठिन bamai aap साही हो Bohot
you👈😇👍🙏👍😎 के लिए डिल sey सम्मान")</f>
        <v>कठिन bamai aap साही हो Bohot
you👈😇👍🙏👍😎 के लिए डिल sey सम्मान</v>
      </c>
      <c r="C2025" s="1" t="s">
        <v>4</v>
      </c>
      <c r="D2025" s="1" t="s">
        <v>5</v>
      </c>
    </row>
    <row r="2026" spans="1:4" ht="13.2" x14ac:dyDescent="0.25">
      <c r="A2026" s="1" t="s">
        <v>2032</v>
      </c>
      <c r="B2026" t="str">
        <f ca="1">IFERROR(__xludf.DUMMYFUNCTION("GOOGLETRANSLATE(B2026,""en"",""hi"")"),"Kon सा kaam Krna था?")</f>
        <v>Kon सा kaam Krna था?</v>
      </c>
      <c r="C2026" s="1" t="s">
        <v>4</v>
      </c>
      <c r="D2026" s="1" t="s">
        <v>5</v>
      </c>
    </row>
    <row r="2027" spans="1:4" ht="13.2" x14ac:dyDescent="0.25">
      <c r="A2027" s="1" t="s">
        <v>2033</v>
      </c>
      <c r="B2027" t="str">
        <f ca="1">IFERROR(__xludf.DUMMYFUNCTION("GOOGLETRANSLATE(B2027,""en"",""hi"")"),"भाई ekdum ईमानदार और तार्किक समीक्षा था। यू के लिए कुडोस")</f>
        <v>भाई ekdum ईमानदार और तार्किक समीक्षा था। यू के लिए कुडोस</v>
      </c>
      <c r="C2027" s="1" t="s">
        <v>4</v>
      </c>
      <c r="D2027" s="1" t="s">
        <v>5</v>
      </c>
    </row>
    <row r="2028" spans="1:4" ht="13.2" x14ac:dyDescent="0.25">
      <c r="A2028" s="1" t="s">
        <v>2034</v>
      </c>
      <c r="B2028" t="str">
        <f ca="1">IFERROR(__xludf.DUMMYFUNCTION("GOOGLETRANSLATE(B2028,""en"",""hi"")"),"सर जेबी तक ई सिनेमा hai लोग इन chutiya बंता हाय rhega")</f>
        <v>सर जेबी तक ई सिनेमा hai लोग इन chutiya बंता हाय rhega</v>
      </c>
      <c r="C2028" s="1" t="s">
        <v>19</v>
      </c>
      <c r="D2028" s="1" t="s">
        <v>5</v>
      </c>
    </row>
    <row r="2029" spans="1:4" ht="13.2" x14ac:dyDescent="0.25">
      <c r="A2029" s="1" t="s">
        <v>2035</v>
      </c>
      <c r="B2029" t="str">
        <f ca="1">IFERROR(__xludf.DUMMYFUNCTION("GOOGLETRANSLATE(B2029,""en"",""hi"")"),"भाई तू क्या है
क्या कर राहा hai
मैं और क्या बोल राहा hai")</f>
        <v>भाई तू क्या है
क्या कर राहा hai
मैं और क्या बोल राहा hai</v>
      </c>
      <c r="C2029" s="1" t="s">
        <v>4</v>
      </c>
      <c r="D2029" s="1" t="s">
        <v>5</v>
      </c>
    </row>
    <row r="2030" spans="1:4" ht="13.2" x14ac:dyDescent="0.25">
      <c r="A2030" s="1" t="s">
        <v>2036</v>
      </c>
      <c r="B2030" t="str">
        <f ca="1">IFERROR(__xludf.DUMMYFUNCTION("GOOGLETRANSLATE(B2030,""en"",""hi"")"),"Aap dono galat बोल रहे हो अरुंधति रॉय ke मुझे नंगा।")</f>
        <v>Aap dono galat बोल रहे हो अरुंधति रॉय ke मुझे नंगा।</v>
      </c>
      <c r="C2030" s="1" t="s">
        <v>4</v>
      </c>
      <c r="D2030" s="1" t="s">
        <v>5</v>
      </c>
    </row>
    <row r="2031" spans="1:4" ht="13.2" x14ac:dyDescent="0.25">
      <c r="A2031" s="1" t="s">
        <v>2037</v>
      </c>
      <c r="B2031" t="str">
        <f ca="1">IFERROR(__xludf.DUMMYFUNCTION("GOOGLETRANSLATE(B2031,""en"",""hi"")"),"रक्षा मुझे समलैंगिक nhi होन chaiye bcoz बैठाना अगर kisi सेना कर्मियों को
तु पीटीए चला कश्मीर unlogo मुझे से कोई समलैंगिक Shayad बाकि को ज हमें लॉग इन करने से
अंतर kr le या VO (समलैंगिक) Thik से सेना तैयार मेरी सहायता na paye kr")</f>
        <v>रक्षा मुझे समलैंगिक nhi होन chaiye bcoz बैठाना अगर kisi सेना कर्मियों को
तु पीटीए चला कश्मीर unlogo मुझे से कोई समलैंगिक Shayad बाकि को ज हमें लॉग इन करने से
अंतर kr le या VO (समलैंगिक) Thik से सेना तैयार मेरी सहायता na paye kr</v>
      </c>
      <c r="C2031" s="1" t="s">
        <v>4</v>
      </c>
      <c r="D2031" s="1" t="s">
        <v>5</v>
      </c>
    </row>
    <row r="2032" spans="1:4" ht="13.2" x14ac:dyDescent="0.25">
      <c r="A2032" s="1" t="s">
        <v>2038</v>
      </c>
      <c r="B2032" t="str">
        <f ca="1">IFERROR(__xludf.DUMMYFUNCTION("GOOGLETRANSLATE(B2032,""en"",""hi"")"),"भाई ne खेल peti कर दिया hai 🤣🤣🤣")</f>
        <v>भाई ne खेल peti कर दिया hai 🤣🤣🤣</v>
      </c>
      <c r="C2032" s="1" t="s">
        <v>4</v>
      </c>
      <c r="D2032" s="1" t="s">
        <v>5</v>
      </c>
    </row>
    <row r="2033" spans="1:4" ht="13.2" x14ac:dyDescent="0.25">
      <c r="A2033" s="1" t="s">
        <v>2039</v>
      </c>
      <c r="B2033" t="str">
        <f ca="1">IFERROR(__xludf.DUMMYFUNCTION("GOOGLETRANSLATE(B2033,""en"",""hi"")"),"flevia ... मुझ्े tumhaare muh kholne mein समस्या hai ....")</f>
        <v>flevia ... मुझ्े tumhaare muh kholne mein समस्या hai ....</v>
      </c>
      <c r="C2033" s="1" t="s">
        <v>19</v>
      </c>
      <c r="D2033" s="1" t="s">
        <v>5</v>
      </c>
    </row>
    <row r="2034" spans="1:4" ht="13.2" x14ac:dyDescent="0.25">
      <c r="A2034" s="1" t="s">
        <v>2040</v>
      </c>
      <c r="B2034" t="str">
        <f ca="1">IFERROR(__xludf.DUMMYFUNCTION("GOOGLETRANSLATE(B2034,""en"",""hi"")"),"विकाश कुमार तू भी एसी रणडी औरतो का साथी बन रहा जब तेरे पर दहेज और घरेलू हिंसा
का केस लगेगा तब तुझे तेरा कमेंट बताऊंगा अकल के दुशमन जब अपने पर चोट लगती है तब
समझ आता है")</f>
        <v>विकाश कुमार तू भी एसी रणडी औरतो का साथी बन रहा जब तेरे पर दहेज और घरेलू हिंसा
का केस लगेगा तब तुझे तेरा कमेंट बताऊंगा अकल के दुशमन जब अपने पर चोट लगती है तब
समझ आता है</v>
      </c>
      <c r="C2034" s="1" t="s">
        <v>8</v>
      </c>
      <c r="D2034" s="1" t="s">
        <v>15</v>
      </c>
    </row>
    <row r="2035" spans="1:4" ht="13.2" x14ac:dyDescent="0.25">
      <c r="A2035" s="1" t="s">
        <v>2041</v>
      </c>
      <c r="B2035" t="str">
        <f ca="1">IFERROR(__xludf.DUMMYFUNCTION("GOOGLETRANSLATE(B2035,""en"",""hi"")"),"तू साला sakl से मीठा अंतराल राहा")</f>
        <v>तू साला sakl से मीठा अंतराल राहा</v>
      </c>
      <c r="C2035" s="1" t="s">
        <v>8</v>
      </c>
      <c r="D2035" s="1" t="s">
        <v>5</v>
      </c>
    </row>
    <row r="2036" spans="1:4" ht="13.2" x14ac:dyDescent="0.25">
      <c r="A2036" s="1" t="s">
        <v>2042</v>
      </c>
      <c r="B2036" t="str">
        <f ca="1">IFERROR(__xludf.DUMMYFUNCTION("GOOGLETRANSLATE(B2036,""en"",""hi"")"),"भाजपा EK JATTIWADI पार्टी। Dharm KI Rajniti कर्ता HI HAI। भाजपा KE ब्राह्मण KA
Gullam PM HAI मोदी, AUR YE LOG मोदी को उपयोग KARTE हैं।")</f>
        <v>भाजपा EK JATTIWADI पार्टी। Dharm KI Rajniti कर्ता HI HAI। भाजपा KE ब्राह्मण KA
Gullam PM HAI मोदी, AUR YE LOG मोदी को उपयोग KARTE हैं।</v>
      </c>
      <c r="C2036" s="1" t="s">
        <v>19</v>
      </c>
      <c r="D2036" s="1" t="s">
        <v>5</v>
      </c>
    </row>
    <row r="2037" spans="1:4" ht="13.2" x14ac:dyDescent="0.25">
      <c r="A2037" s="1" t="s">
        <v>2043</v>
      </c>
      <c r="B2037" t="str">
        <f ca="1">IFERROR(__xludf.DUMMYFUNCTION("GOOGLETRANSLATE(B2037,""en"",""hi"")"),"बलात्कारी? ओए bsdk tunne फिल्म देखा क्या?")</f>
        <v>बलात्कारी? ओए bsdk tunne फिल्म देखा क्या?</v>
      </c>
      <c r="C2037" s="1" t="s">
        <v>8</v>
      </c>
      <c r="D2037" s="1" t="s">
        <v>15</v>
      </c>
    </row>
    <row r="2038" spans="1:4" ht="13.2" x14ac:dyDescent="0.25">
      <c r="A2038" s="1" t="s">
        <v>2044</v>
      </c>
      <c r="B2038" t="str">
        <f ca="1">IFERROR(__xludf.DUMMYFUNCTION("GOOGLETRANSLATE(B2038,""en"",""hi"")"),"आप इन antinationist के बारे मे बात मत कीजिये.खुद खत्म हो जायेंगे.ये मीडिया खबर
बनने के लिए ये सब स्टेटमेंट्स देते रहते है.वर्ना इनको पूछ्ता कौन है।")</f>
        <v>आप इन antinationist के बारे मे बात मत कीजिये.खुद खत्म हो जायेंगे.ये मीडिया खबर
बनने के लिए ये सब स्टेटमेंट्स देते रहते है.वर्ना इनको पूछ्ता कौन है।</v>
      </c>
      <c r="C2038" s="1" t="s">
        <v>19</v>
      </c>
      <c r="D2038" s="1" t="s">
        <v>5</v>
      </c>
    </row>
    <row r="2039" spans="1:4" ht="13.2" x14ac:dyDescent="0.25">
      <c r="A2039" s="1" t="s">
        <v>2045</v>
      </c>
      <c r="B2039" t="str">
        <f ca="1">IFERROR(__xludf.DUMMYFUNCTION("GOOGLETRANSLATE(B2039,""en"",""hi"")"),"साही hai bhai सबसे अच्छा hai कबीर Singh👌👌😘❤️")</f>
        <v>साही hai bhai सबसे अच्छा hai कबीर Singh👌👌😘❤️</v>
      </c>
      <c r="C2039" s="1" t="s">
        <v>4</v>
      </c>
      <c r="D2039" s="1" t="s">
        <v>5</v>
      </c>
    </row>
    <row r="2040" spans="1:4" ht="13.2" x14ac:dyDescent="0.25">
      <c r="A2040" s="1" t="s">
        <v>2046</v>
      </c>
      <c r="B2040" t="str">
        <f ca="1">IFERROR(__xludf.DUMMYFUNCTION("GOOGLETRANSLATE(B2040,""en"",""hi"")"),"क्या तुम फिल्म समीक्षा ?? 😢")</f>
        <v>क्या तुम फिल्म समीक्षा ?? 😢</v>
      </c>
      <c r="C2040" s="1" t="s">
        <v>4</v>
      </c>
      <c r="D2040" s="1" t="s">
        <v>5</v>
      </c>
    </row>
    <row r="2041" spans="1:4" ht="13.2" x14ac:dyDescent="0.25">
      <c r="A2041" s="1" t="s">
        <v>2047</v>
      </c>
      <c r="B2041" t="str">
        <f ca="1">IFERROR(__xludf.DUMMYFUNCTION("GOOGLETRANSLATE(B2041,""en"",""hi"")"),"जब मैने मूवी देखी थी तो मेरे मन में भी आप ही जैसे विचार आये थे।
आपने बिल्कुल सही कहा है।")</f>
        <v>जब मैने मूवी देखी थी तो मेरे मन में भी आप ही जैसे विचार आये थे।
आपने बिल्कुल सही कहा है।</v>
      </c>
      <c r="C2041" s="1" t="s">
        <v>4</v>
      </c>
      <c r="D2041" s="1" t="s">
        <v>5</v>
      </c>
    </row>
    <row r="2042" spans="1:4" ht="13.2" x14ac:dyDescent="0.25">
      <c r="A2042" s="1" t="s">
        <v>2048</v>
      </c>
      <c r="B2042" t="str">
        <f ca="1">IFERROR(__xludf.DUMMYFUNCTION("GOOGLETRANSLATE(B2042,""en"",""hi"")"),"भाई ए रेटिंग साही nhi दिया आपने")</f>
        <v>भाई ए रेटिंग साही nhi दिया आपने</v>
      </c>
      <c r="C2042" s="1" t="s">
        <v>4</v>
      </c>
      <c r="D2042" s="1" t="s">
        <v>5</v>
      </c>
    </row>
    <row r="2043" spans="1:4" ht="13.2" x14ac:dyDescent="0.25">
      <c r="A2043" s="1" t="s">
        <v>2049</v>
      </c>
      <c r="B2043" t="str">
        <f ca="1">IFERROR(__xludf.DUMMYFUNCTION("GOOGLETRANSLATE(B2043,""en"",""hi"")"),"ये साला हिंदुस्तान मुख्य प्रहार तक सिनेमा हाई, chutiya Bante rahege लॉग इन करें।")</f>
        <v>ये साला हिंदुस्तान मुख्य प्रहार तक सिनेमा हाई, chutiya Bante rahege लॉग इन करें।</v>
      </c>
      <c r="C2043" s="1" t="s">
        <v>19</v>
      </c>
      <c r="D2043" s="1" t="s">
        <v>5</v>
      </c>
    </row>
    <row r="2044" spans="1:4" ht="13.2" x14ac:dyDescent="0.25">
      <c r="A2044" s="1" t="s">
        <v>2050</v>
      </c>
      <c r="B2044" t="str">
        <f ca="1">IFERROR(__xludf.DUMMYFUNCTION("GOOGLETRANSLATE(B2044,""en"",""hi"")"),"दिल को छू फिल्म hai लव स्टोरी वली फिल्म मुझे अब तक की कबीर शिंग Sabse
बेहतर hai 🤔 💕 सुपरहिट फिल्म फिल्म होगी कबीर shing👌😍💕🔥🤗")</f>
        <v>दिल को छू फिल्म hai लव स्टोरी वली फिल्म मुझे अब तक की कबीर शिंग Sabse
बेहतर hai 🤔 💕 सुपरहिट फिल्म फिल्म होगी कबीर shing👌😍💕🔥🤗</v>
      </c>
      <c r="C2044" s="1" t="s">
        <v>4</v>
      </c>
      <c r="D2044" s="1" t="s">
        <v>5</v>
      </c>
    </row>
    <row r="2045" spans="1:4" ht="13.2" x14ac:dyDescent="0.25">
      <c r="A2045" s="1" t="s">
        <v>2051</v>
      </c>
      <c r="B2045" t="str">
        <f ca="1">IFERROR(__xludf.DUMMYFUNCTION("GOOGLETRANSLATE(B2045,""en"",""hi"")"),"हीरो जी")</f>
        <v>हीरो जी</v>
      </c>
      <c r="C2045" s="1" t="s">
        <v>4</v>
      </c>
      <c r="D2045" s="1" t="s">
        <v>5</v>
      </c>
    </row>
    <row r="2046" spans="1:4" ht="13.2" x14ac:dyDescent="0.25">
      <c r="A2046" s="1" t="s">
        <v>2052</v>
      </c>
      <c r="B2046" t="str">
        <f ca="1">IFERROR(__xludf.DUMMYFUNCTION("GOOGLETRANSLATE(B2046,""en"",""hi"")"),"Pls भाई समीक्षा चोद कश्मीर कुछ या kr लिया Kro ....")</f>
        <v>Pls भाई समीक्षा चोद कश्मीर कुछ या kr लिया Kro ....</v>
      </c>
      <c r="C2046" s="1" t="s">
        <v>19</v>
      </c>
      <c r="D2046" s="1" t="s">
        <v>5</v>
      </c>
    </row>
    <row r="2047" spans="1:4" ht="13.2" x14ac:dyDescent="0.25">
      <c r="A2047" s="1" t="s">
        <v>2053</v>
      </c>
      <c r="B2047" t="str">
        <f ca="1">IFERROR(__xludf.DUMMYFUNCTION("GOOGLETRANSLATE(B2047,""en"",""hi"")"),"भाई मेरी बात सूरज फिल्म फिल्म होती hai jo द्वि hai सब कल्पना ज agr हर
Chiz असली BTA डी Kese kamayegi फिल्म पैसे के लिए मैं knw एपी bohot chize दर्द से
smjhate हो लेकिन घंटा बार esa nhi होता फिल्म apni Jga सबसे अच्छा थी हम मीटर Itni अकाल ज
हम usse khud ko "&amp;"संबंधित नी krte कृपया प्रकार का ज्ञान चोदना बैंड Kro एपी है")</f>
        <v>भाई मेरी बात सूरज फिल्म फिल्म होती hai jo द्वि hai सब कल्पना ज agr हर
Chiz असली BTA डी Kese kamayegi फिल्म पैसे के लिए मैं knw एपी bohot chize दर्द से
smjhate हो लेकिन घंटा बार esa nhi होता फिल्म apni Jga सबसे अच्छा थी हम मीटर Itni अकाल ज
हम usse khud ko संबंधित नी krte कृपया प्रकार का ज्ञान चोदना बैंड Kro एपी है</v>
      </c>
      <c r="C2047" s="1" t="s">
        <v>19</v>
      </c>
      <c r="D2047" s="1" t="s">
        <v>5</v>
      </c>
    </row>
    <row r="2048" spans="1:4" ht="13.2" x14ac:dyDescent="0.25">
      <c r="A2048" s="1" t="s">
        <v>2054</v>
      </c>
      <c r="B2048" t="str">
        <f ca="1">IFERROR(__xludf.DUMMYFUNCTION("GOOGLETRANSLATE(B2048,""en"",""hi"")"),"होन Chiye")</f>
        <v>होन Chiye</v>
      </c>
      <c r="C2048" s="1" t="s">
        <v>4</v>
      </c>
      <c r="D2048" s="1" t="s">
        <v>5</v>
      </c>
    </row>
    <row r="2049" spans="1:4" ht="13.2" x14ac:dyDescent="0.25">
      <c r="A2049" s="1" t="s">
        <v>2055</v>
      </c>
      <c r="B2049" t="str">
        <f ca="1">IFERROR(__xludf.DUMMYFUNCTION("GOOGLETRANSLATE(B2049,""en"",""hi"")"),"@pranav सिंह :)")</f>
        <v>@pranav सिंह :)</v>
      </c>
      <c r="C2049" s="1" t="s">
        <v>4</v>
      </c>
      <c r="D2049" s="1" t="s">
        <v>5</v>
      </c>
    </row>
    <row r="2050" spans="1:4" ht="13.2" x14ac:dyDescent="0.25">
      <c r="A2050" s="1" t="s">
        <v>2056</v>
      </c>
      <c r="B2050" t="str">
        <f ca="1">IFERROR(__xludf.DUMMYFUNCTION("GOOGLETRANSLATE(B2050,""en"",""hi"")"),"Moodi कश्मीर कितने बाप hain। पसंद")</f>
        <v>Moodi कश्मीर कितने बाप hain। पसंद</v>
      </c>
      <c r="C2050" s="1" t="s">
        <v>4</v>
      </c>
      <c r="D2050" s="1" t="s">
        <v>15</v>
      </c>
    </row>
    <row r="2051" spans="1:4" ht="13.2" x14ac:dyDescent="0.25">
      <c r="A2051" s="1" t="s">
        <v>2057</v>
      </c>
      <c r="B2051" t="str">
        <f ca="1">IFERROR(__xludf.DUMMYFUNCTION("GOOGLETRANSLATE(B2051,""en"",""hi"")"),"सैन कलयुग khi माया hain")</f>
        <v>सैन कलयुग khi माया hain</v>
      </c>
      <c r="C2051" s="1" t="s">
        <v>4</v>
      </c>
      <c r="D2051" s="1" t="s">
        <v>5</v>
      </c>
    </row>
    <row r="2052" spans="1:4" ht="13.2" x14ac:dyDescent="0.25">
      <c r="A2052" s="1" t="s">
        <v>2058</v>
      </c>
      <c r="B2052" t="str">
        <f ca="1">IFERROR(__xludf.DUMMYFUNCTION("GOOGLETRANSLATE(B2052,""en"",""hi"")"),"दाल देते को स्पॉइलर चेतावनी")</f>
        <v>दाल देते को स्पॉइलर चेतावनी</v>
      </c>
      <c r="C2052" s="1" t="s">
        <v>4</v>
      </c>
      <c r="D2052" s="1" t="s">
        <v>5</v>
      </c>
    </row>
    <row r="2053" spans="1:4" ht="13.2" x14ac:dyDescent="0.25">
      <c r="A2053" s="1" t="s">
        <v>2059</v>
      </c>
      <c r="B2053" t="str">
        <f ca="1">IFERROR(__xludf.DUMMYFUNCTION("GOOGLETRANSLATE(B2053,""en"",""hi"")"),"भाई लेख nhi अनुभाग 375")</f>
        <v>भाई लेख nhi अनुभाग 375</v>
      </c>
      <c r="C2053" s="1" t="s">
        <v>4</v>
      </c>
      <c r="D2053" s="1" t="s">
        <v>5</v>
      </c>
    </row>
    <row r="2054" spans="1:4" ht="13.2" x14ac:dyDescent="0.25">
      <c r="A2054" s="1" t="s">
        <v>2060</v>
      </c>
      <c r="B2054" t="str">
        <f ca="1">IFERROR(__xludf.DUMMYFUNCTION("GOOGLETRANSLATE(B2054,""en"",""hi"")"),"मुझे हिंदुस्तान। जब वी टी cenema hai ..log chutya Bante rahenge .....! 😂
Thoko की तरह ...")</f>
        <v>मुझे हिंदुस्तान। जब वी टी cenema hai ..log chutya Bante rahenge .....! 😂
Thoko की तरह ...</v>
      </c>
      <c r="C2054" s="1" t="s">
        <v>19</v>
      </c>
      <c r="D2054" s="1" t="s">
        <v>5</v>
      </c>
    </row>
    <row r="2055" spans="1:4" ht="13.2" x14ac:dyDescent="0.25">
      <c r="A2055" s="1" t="s">
        <v>2061</v>
      </c>
      <c r="B2055" t="str">
        <f ca="1">IFERROR(__xludf.DUMMYFUNCTION("GOOGLETRANSLATE(B2055,""en"",""hi"")"),"@sdr मिश्रा तू क्या बोल राहा hai भाई ..... कुछ भी स्पष्ट Nahi hai ...... ऐसा अंतराल
राहा hai .... ek Baar फिर मोदी Sarkaar ......")</f>
        <v>@sdr मिश्रा तू क्या बोल राहा hai भाई ..... कुछ भी स्पष्ट Nahi hai ...... ऐसा अंतराल
राहा hai .... ek Baar फिर मोदी Sarkaar ......</v>
      </c>
      <c r="C2055" s="1" t="s">
        <v>4</v>
      </c>
      <c r="D2055" s="1" t="s">
        <v>5</v>
      </c>
    </row>
    <row r="2056" spans="1:4" ht="13.2" x14ac:dyDescent="0.25">
      <c r="A2056" s="1" t="s">
        <v>2062</v>
      </c>
      <c r="B2056" t="str">
        <f ca="1">IFERROR(__xludf.DUMMYFUNCTION("GOOGLETRANSLATE(B2056,""en"",""hi"")"),"देवदार वी jhutha कासे बनाया")</f>
        <v>देवदार वी jhutha कासे बनाया</v>
      </c>
      <c r="C2056" s="1" t="s">
        <v>4</v>
      </c>
      <c r="D2056" s="1" t="s">
        <v>5</v>
      </c>
    </row>
    <row r="2057" spans="1:4" ht="13.2" x14ac:dyDescent="0.25">
      <c r="A2057" s="1" t="s">
        <v>2063</v>
      </c>
      <c r="B2057" t="str">
        <f ca="1">IFERROR(__xludf.DUMMYFUNCTION("GOOGLETRANSLATE(B2057,""en"",""hi"")"),"@Pratiksha त्रिपाठी lagta hai aap उसी श्रेणी की महिला hai jo 2-3 Ladko ke
sath सोने माई गर्व भरने करती hai isliye apko मिर्ची लगी लगे रहो पर कैरी")</f>
        <v>@Pratiksha त्रिपाठी lagta hai aap उसी श्रेणी की महिला hai jo 2-3 Ladko ke
sath सोने माई गर्व भरने करती hai isliye apko मिर्ची लगी लगे रहो पर कैरी</v>
      </c>
      <c r="C2057" s="1" t="s">
        <v>8</v>
      </c>
      <c r="D2057" s="1" t="s">
        <v>15</v>
      </c>
    </row>
    <row r="2058" spans="1:4" ht="13.2" x14ac:dyDescent="0.25">
      <c r="A2058" s="1" t="s">
        <v>2064</v>
      </c>
      <c r="B2058" t="str">
        <f ca="1">IFERROR(__xludf.DUMMYFUNCTION("GOOGLETRANSLATE(B2058,""en"",""hi"")"),"बहुत अच्छा काम .... में khatte meethe ko सेना कश्मीर alawa kisi aur jgh bhejho")</f>
        <v>बहुत अच्छा काम .... में khatte meethe ko सेना कश्मीर alawa kisi aur jgh bhejho</v>
      </c>
      <c r="C2058" s="1" t="s">
        <v>19</v>
      </c>
      <c r="D2058" s="1" t="s">
        <v>5</v>
      </c>
    </row>
    <row r="2059" spans="1:4" ht="13.2" x14ac:dyDescent="0.25">
      <c r="A2059" s="1" t="s">
        <v>2065</v>
      </c>
      <c r="B2059" t="str">
        <f ca="1">IFERROR(__xludf.DUMMYFUNCTION("GOOGLETRANSLATE(B2059,""en"",""hi"")"),"अनुमति दें कर्ण chahiye मात्र हिसाब से")</f>
        <v>अनुमति दें कर्ण chahiye मात्र हिसाब से</v>
      </c>
      <c r="C2059" s="1" t="s">
        <v>4</v>
      </c>
      <c r="D2059" s="1" t="s">
        <v>5</v>
      </c>
    </row>
    <row r="2060" spans="1:4" ht="13.2" x14ac:dyDescent="0.25">
      <c r="A2060" s="1" t="s">
        <v>2066</v>
      </c>
      <c r="B2060" t="str">
        <f ca="1">IFERROR(__xludf.DUMMYFUNCTION("GOOGLETRANSLATE(B2060,""en"",""hi"")"),"मैं और से यात्रा मैं और मेरे भाई 😅🥰 अपना भाई का भाषा बादल को Launde
Gya जनसंपर्क लग रहा है नी 😍🥰")</f>
        <v>मैं और से यात्रा मैं और मेरे भाई 😅🥰 अपना भाई का भाषा बादल को Launde
Gya जनसंपर्क लग रहा है नी 😍🥰</v>
      </c>
      <c r="C2060" s="1" t="s">
        <v>4</v>
      </c>
      <c r="D2060" s="1" t="s">
        <v>5</v>
      </c>
    </row>
    <row r="2061" spans="1:4" ht="13.2" x14ac:dyDescent="0.25">
      <c r="A2061" s="1" t="s">
        <v>2067</v>
      </c>
      <c r="B2061" t="str">
        <f ca="1">IFERROR(__xludf.DUMMYFUNCTION("GOOGLETRANSLATE(B2061,""en"",""hi"")"),"यू श्री अर्नाब पता है। मीडिया लोकतंत्र के 4 स्तंभ अर्थात लेकिन आप इस तरह के एक शर्मनाक हो रहा है
।
और 2 बात यह है कि सरकार प्रहार देश की जनता से majak हाय kr RHI hai apne है
dusre karykaal मुझे रॉय arundhti को ne क्या galat Kaha।
सरकार को hamne kaam क्रने"&amp;" के liye भेजा हाई, naaki संप्रग सरकार ke padchinho
पे chlne ke liye। Jaruri थोड़ी hai ki कांग्रेस laaie थी एनआरसी या एनपीआर। मोदी के
जी भी laenge।
Agar apki मोदी फिर प्रकाश जावड़ेकर से बात होती hai को kah करते की कुछ kaam
करे, लोगो को chutiya bnana बैंड j"&amp;"aise महाराष्ट्र या झारखंड के kare.nahi
मुझे hai gaie। Waise 2024 मुझे भी jaegi।")</f>
        <v>यू श्री अर्नाब पता है। मीडिया लोकतंत्र के 4 स्तंभ अर्थात लेकिन आप इस तरह के एक शर्मनाक हो रहा है
।
और 2 बात यह है कि सरकार प्रहार देश की जनता से majak हाय kr RHI hai apne है
dusre karykaal मुझे रॉय arundhti को ne क्या galat Kaha।
सरकार को hamne kaam क्रने के liye भेजा हाई, naaki संप्रग सरकार ke padchinho
पे chlne ke liye। Jaruri थोड़ी hai ki कांग्रेस laaie थी एनआरसी या एनपीआर। मोदी के
जी भी laenge।
Agar apki मोदी फिर प्रकाश जावड़ेकर से बात होती hai को kah करते की कुछ kaam
करे, लोगो को chutiya bnana बैंड jaise महाराष्ट्र या झारखंड के kare.nahi
मुझे hai gaie। Waise 2024 मुझे भी jaegi।</v>
      </c>
      <c r="C2061" s="1" t="s">
        <v>8</v>
      </c>
      <c r="D2061" s="1" t="s">
        <v>5</v>
      </c>
    </row>
    <row r="2062" spans="1:4" ht="13.2" x14ac:dyDescent="0.25">
      <c r="A2062" s="1" t="s">
        <v>2068</v>
      </c>
      <c r="B2062" t="str">
        <f ca="1">IFERROR(__xludf.DUMMYFUNCTION("GOOGLETRANSLATE(B2062,""en"",""hi"")"),"Chutiya hai bhai तू managa, फिल्म समीक्षा kr क्या क्या frji बोलता rhta Haii")</f>
        <v>Chutiya hai bhai तू managa, फिल्म समीक्षा kr क्या क्या frji बोलता rhta Haii</v>
      </c>
      <c r="C2062" s="1" t="s">
        <v>19</v>
      </c>
      <c r="D2062" s="1" t="s">
        <v>5</v>
      </c>
    </row>
    <row r="2063" spans="1:4" ht="13.2" x14ac:dyDescent="0.25">
      <c r="A2063" s="1" t="s">
        <v>2069</v>
      </c>
      <c r="B2063" t="str">
        <f ca="1">IFERROR(__xludf.DUMMYFUNCTION("GOOGLETRANSLATE(B2063,""en"",""hi"")"),"humlog वी नारीवादी की gand fadenge")</f>
        <v>humlog वी नारीवादी की gand fadenge</v>
      </c>
      <c r="C2063" s="1" t="s">
        <v>8</v>
      </c>
      <c r="D2063" s="1" t="s">
        <v>15</v>
      </c>
    </row>
    <row r="2064" spans="1:4" ht="13.2" x14ac:dyDescent="0.25">
      <c r="A2064" s="1" t="s">
        <v>2070</v>
      </c>
      <c r="B2064" t="str">
        <f ca="1">IFERROR(__xludf.DUMMYFUNCTION("GOOGLETRANSLATE(B2064,""en"",""hi"")"),"सुचरिता ❤")</f>
        <v>सुचरिता ❤</v>
      </c>
      <c r="C2064" s="1" t="s">
        <v>4</v>
      </c>
      <c r="D2064" s="1" t="s">
        <v>5</v>
      </c>
    </row>
    <row r="2065" spans="1:4" ht="13.2" x14ac:dyDescent="0.25">
      <c r="A2065" s="1" t="s">
        <v>2071</v>
      </c>
      <c r="B2065" t="str">
        <f ca="1">IFERROR(__xludf.DUMMYFUNCTION("GOOGLETRANSLATE(B2065,""en"",""hi"")"),"समलैंगिकों को बुरा मीट्रिक टन DIKHAO")</f>
        <v>समलैंगिकों को बुरा मीट्रिक टन DIKHAO</v>
      </c>
      <c r="C2065" s="1" t="s">
        <v>4</v>
      </c>
      <c r="D2065" s="1" t="s">
        <v>5</v>
      </c>
    </row>
    <row r="2066" spans="1:4" ht="13.2" x14ac:dyDescent="0.25">
      <c r="A2066" s="1" t="s">
        <v>2072</v>
      </c>
      <c r="B2066" t="str">
        <f ca="1">IFERROR(__xludf.DUMMYFUNCTION("GOOGLETRANSLATE(B2066,""en"",""hi"")"),"ड्रीम गर्ल का समीक्षा कृपया Jaldi से dijiye आज जाने का सोच राहा हुन")</f>
        <v>ड्रीम गर्ल का समीक्षा कृपया Jaldi से dijiye आज जाने का सोच राहा हुन</v>
      </c>
      <c r="C2066" s="1" t="s">
        <v>4</v>
      </c>
      <c r="D2066" s="1" t="s">
        <v>5</v>
      </c>
    </row>
    <row r="2067" spans="1:4" ht="13.2" x14ac:dyDescent="0.25">
      <c r="A2067" s="1" t="s">
        <v>2073</v>
      </c>
      <c r="B2067" t="str">
        <f ca="1">IFERROR(__xludf.DUMMYFUNCTION("GOOGLETRANSLATE(B2067,""en"",""hi"")"),"ये आदमी उदार aur नारीवादी se jyada bimar अंतराल रा ज .. itna स्टीरियोटाइप Paal
रक्खा ज apne अंदर उदारवादियों का virodh क्रने कश्मीर liye प्रतिगामी हो gya h sirf कश्मीर,
तर्क हाय स्वीकार नै Krna चाहता .. यूएसएस फिल्म मुझे uska wo को मानसिक स्थिति dikhaya
e"&amp;"k tarah से स्तुति ज kyuki wo पुरा मालिक बना हुआ ज बाकि sb chutiye ज,
लड़की ख दिल्ली की ज lekin uske सामने डब्बू, thappar khati ज aur भाई की baandi
हो जाति ज")</f>
        <v>ये आदमी उदार aur नारीवादी se jyada bimar अंतराल रा ज .. itna स्टीरियोटाइप Paal
रक्खा ज apne अंदर उदारवादियों का virodh क्रने कश्मीर liye प्रतिगामी हो gya h sirf कश्मीर,
तर्क हाय स्वीकार नै Krna चाहता .. यूएसएस फिल्म मुझे uska wo को मानसिक स्थिति dikhaya
ek tarah से स्तुति ज kyuki wo पुरा मालिक बना हुआ ज बाकि sb chutiye ज,
लड़की ख दिल्ली की ज lekin uske सामने डब्बू, thappar khati ज aur भाई की baandi
हो जाति ज</v>
      </c>
      <c r="C2067" s="1" t="s">
        <v>8</v>
      </c>
      <c r="D2067" s="1" t="s">
        <v>5</v>
      </c>
    </row>
    <row r="2068" spans="1:4" ht="13.2" x14ac:dyDescent="0.25">
      <c r="A2068" s="1" t="s">
        <v>2074</v>
      </c>
      <c r="B2068" t="str">
        <f ca="1">IFERROR(__xludf.DUMMYFUNCTION("GOOGLETRANSLATE(B2068,""en"",""hi"")"),"कोई पक्ष प्रभाव nhi h jo वीडियो के लिए ऐसा माई dikha rhe ho aap लॉग")</f>
        <v>कोई पक्ष प्रभाव nhi h jo वीडियो के लिए ऐसा माई dikha rhe ho aap लॉग</v>
      </c>
      <c r="C2068" s="1" t="s">
        <v>4</v>
      </c>
      <c r="D2068" s="1" t="s">
        <v>5</v>
      </c>
    </row>
    <row r="2069" spans="1:4" ht="13.2" x14ac:dyDescent="0.25">
      <c r="A2069" s="1" t="s">
        <v>2075</v>
      </c>
      <c r="B2069" t="str">
        <f ca="1">IFERROR(__xludf.DUMMYFUNCTION("GOOGLETRANSLATE(B2069,""en"",""hi"")"),"Plz कोलकाता नई फिल्म
[#Bibaho] (http://www.youtube.com/results?search_query=%23bibaho) _obhijan
ट्रेलर का प्रतिक्रिया plz साहब करना")</f>
        <v>Plz कोलकाता नई फिल्म
[#Bibaho] (http://www.youtube.com/results?search_query=%23bibaho) _obhijan
ट्रेलर का प्रतिक्रिया plz साहब करना</v>
      </c>
      <c r="C2069" s="1" t="s">
        <v>4</v>
      </c>
      <c r="D2069" s="1" t="s">
        <v>5</v>
      </c>
    </row>
    <row r="2070" spans="1:4" ht="13.2" x14ac:dyDescent="0.25">
      <c r="A2070" s="1" t="s">
        <v>2076</v>
      </c>
      <c r="B2070" t="str">
        <f ca="1">IFERROR(__xludf.DUMMYFUNCTION("GOOGLETRANSLATE(B2070,""en"",""hi"")"),"uski जीवन fsaakr Gud Jhoote मामले मीटर bekaar को हो Gyi तुमको Acha किया")</f>
        <v>uski जीवन fsaakr Gud Jhoote मामले मीटर bekaar को हो Gyi तुमको Acha किया</v>
      </c>
      <c r="C2070" s="1" t="s">
        <v>4</v>
      </c>
      <c r="D2070" s="1" t="s">
        <v>5</v>
      </c>
    </row>
    <row r="2071" spans="1:4" ht="13.2" x14ac:dyDescent="0.25">
      <c r="A2071" s="1" t="s">
        <v>2077</v>
      </c>
      <c r="B2071" t="str">
        <f ca="1">IFERROR(__xludf.DUMMYFUNCTION("GOOGLETRANSLATE(B2071,""en"",""hi"")"),"Ramadhir")</f>
        <v>Ramadhir</v>
      </c>
      <c r="C2071" s="1" t="s">
        <v>4</v>
      </c>
      <c r="D2071" s="1" t="s">
        <v>5</v>
      </c>
    </row>
    <row r="2072" spans="1:4" ht="13.2" x14ac:dyDescent="0.25">
      <c r="A2072" s="1" t="s">
        <v>2078</v>
      </c>
      <c r="B2072" t="str">
        <f ca="1">IFERROR(__xludf.DUMMYFUNCTION("GOOGLETRANSLATE(B2072,""en"",""hi"")"),"भाई ने पुरी फिल्म चूहे ली hai ...")</f>
        <v>भाई ने पुरी फिल्म चूहे ली hai ...</v>
      </c>
      <c r="C2072" s="1" t="s">
        <v>4</v>
      </c>
      <c r="D2072" s="1" t="s">
        <v>5</v>
      </c>
    </row>
    <row r="2073" spans="1:4" ht="13.2" x14ac:dyDescent="0.25">
      <c r="A2073" s="1" t="s">
        <v>2079</v>
      </c>
      <c r="B2073" t="str">
        <f ca="1">IFERROR(__xludf.DUMMYFUNCTION("GOOGLETRANSLATE(B2073,""en"",""hi"")"),"Vae एक तरफ ke Daari kaatna vul गए क्या aur फैशन hain😂😂😂 वैसे भी महान
की समीक्षा ...")</f>
        <v>Vae एक तरफ ke Daari kaatna vul गए क्या aur फैशन hain😂😂😂 वैसे भी महान
की समीक्षा ...</v>
      </c>
      <c r="C2073" s="1" t="s">
        <v>4</v>
      </c>
      <c r="D2073" s="1" t="s">
        <v>5</v>
      </c>
    </row>
    <row r="2074" spans="1:4" ht="13.2" x14ac:dyDescent="0.25">
      <c r="A2074" s="1" t="s">
        <v>2080</v>
      </c>
      <c r="B2074" t="str">
        <f ca="1">IFERROR(__xludf.DUMMYFUNCTION("GOOGLETRANSLATE(B2074,""en"",""hi"")"),"भाई muje uuss जाट का नंबर chaiye साल")</f>
        <v>भाई muje uuss जाट का नंबर chaiye साल</v>
      </c>
      <c r="C2074" s="1" t="s">
        <v>4</v>
      </c>
      <c r="D2074" s="1" t="s">
        <v>5</v>
      </c>
    </row>
    <row r="2075" spans="1:4" ht="13.2" x14ac:dyDescent="0.25">
      <c r="A2075" s="1" t="s">
        <v>2081</v>
      </c>
      <c r="B2075" t="str">
        <f ca="1">IFERROR(__xludf.DUMMYFUNCTION("GOOGLETRANSLATE(B2075,""en"",""hi"")"),"कबीर सिंह ❤️❤️❤️😎")</f>
        <v>कबीर सिंह ❤️❤️❤️😎</v>
      </c>
      <c r="C2075" s="1" t="s">
        <v>4</v>
      </c>
      <c r="D2075" s="1" t="s">
        <v>5</v>
      </c>
    </row>
    <row r="2076" spans="1:4" ht="13.2" x14ac:dyDescent="0.25">
      <c r="A2076" s="1" t="s">
        <v>2082</v>
      </c>
      <c r="B2076" t="str">
        <f ca="1">IFERROR(__xludf.DUMMYFUNCTION("GOOGLETRANSLATE(B2076,""en"",""hi"")"),"@Jayanta सरकार 😂😂😂😂 मेन भी देखा वो वीडियो, Gazab वीडियो हाई, poora faad
साला यूएसएस laundiya ko।")</f>
        <v>@Jayanta सरकार 😂😂😂😂 मेन भी देखा वो वीडियो, Gazab वीडियो हाई, poora faad
साला यूएसएस laundiya ko।</v>
      </c>
      <c r="C2076" s="1" t="s">
        <v>8</v>
      </c>
      <c r="D2076" s="1" t="s">
        <v>15</v>
      </c>
    </row>
    <row r="2077" spans="1:4" ht="13.2" x14ac:dyDescent="0.25">
      <c r="A2077" s="1" t="s">
        <v>2083</v>
      </c>
      <c r="B2077" t="str">
        <f ca="1">IFERROR(__xludf.DUMMYFUNCTION("GOOGLETRANSLATE(B2077,""en"",""hi"")"),"मैं और जिहाद का matlb sirf जंग फिर yuddh nhi होता। जिहाद कश्मीर काई hain मायने। Agar
ek insan apne सामान्य जीवन mein apne परिवार को हर tarah से खुश rakhne कश्मीर
Prati पैसे kamane कश्मीर liye jaddojahad aur कर RHA hai बीना kisi ko संघर्ष
भी जिहाद Kehte Ha"&amp;"in उपयोग तो nuksaan pahuchaye। मीडिया वालों ने जिहाद कश्मीर मायने
galat tarike se dikhaya hai। मैं और जो वी aatanwadi Hamle होते हैं वो मुसलमान
nhi hai। क्यूंकि अल्लाह Ta'lah कुरान शरीफ mein farmate हैं कश्मीर टीएम अगर मात्र
kisi वी मासूम ""इंसान"" ko ..."&amp;". dhyaan dijiyega .... Yahan ""इंसान"" को फिर हिंदू
मुसलमान फिर इसाई nhi, इंसान को मार देते हो तो टीएम पुरी insaaniyat का khatma
krte हो aur अगर kisi ek मासूम इंसान की जान bachaate हो तो पुरी insaaniyat
की जान bachaate हो।")</f>
        <v>मैं और जिहाद का matlb sirf जंग फिर yuddh nhi होता। जिहाद कश्मीर काई hain मायने। Agar
ek insan apne सामान्य जीवन mein apne परिवार को हर tarah से खुश rakhne कश्मीर
Prati पैसे kamane कश्मीर liye jaddojahad aur कर RHA hai बीना kisi ko संघर्ष
भी जिहाद Kehte Hain उपयोग तो nuksaan pahuchaye। मीडिया वालों ने जिहाद कश्मीर मायने
galat tarike se dikhaya hai। मैं और जो वी aatanwadi Hamle होते हैं वो मुसलमान
nhi hai। क्यूंकि अल्लाह Ta'lah कुरान शरीफ mein farmate हैं कश्मीर टीएम अगर मात्र
kisi वी मासूम "इंसान" ko .... dhyaan dijiyega .... Yahan "इंसान" को फिर हिंदू
मुसलमान फिर इसाई nhi, इंसान को मार देते हो तो टीएम पुरी insaaniyat का khatma
krte हो aur अगर kisi ek मासूम इंसान की जान bachaate हो तो पुरी insaaniyat
की जान bachaate हो।</v>
      </c>
      <c r="C2077" s="1" t="s">
        <v>4</v>
      </c>
      <c r="D2077" s="1" t="s">
        <v>5</v>
      </c>
    </row>
    <row r="2078" spans="1:4" ht="13.2" x14ac:dyDescent="0.25">
      <c r="A2078" s="1" t="s">
        <v>2084</v>
      </c>
      <c r="B2078" t="str">
        <f ca="1">IFERROR(__xludf.DUMMYFUNCTION("GOOGLETRANSLATE(B2078,""en"",""hi"")"),"मानसिक बीमार सुप्रीम कोर्ट के जज # 377 # 497")</f>
        <v>मानसिक बीमार सुप्रीम कोर्ट के जज # 377 # 497</v>
      </c>
      <c r="C2078" s="1" t="s">
        <v>19</v>
      </c>
      <c r="D2078" s="1" t="s">
        <v>5</v>
      </c>
    </row>
    <row r="2079" spans="1:4" ht="13.2" x14ac:dyDescent="0.25">
      <c r="A2079" s="1" t="s">
        <v>2085</v>
      </c>
      <c r="B2079" t="str">
        <f ca="1">IFERROR(__xludf.DUMMYFUNCTION("GOOGLETRANSLATE(B2079,""en"",""hi"")"),"@Ahmad बलूच क्या होता hai अस्तित्व Khona Jante हो ?? Apne लोगो को (एलजीबीटी) jaise
na apnana, unhe समाज मुझे जगर na dena, यू हमेशा unhe बुरा Kahna, unhe insan na
Samajhna aur देवदार उनको ghut ghut केर jine कश्मीर liye मजबूर कर देना ......... तु
होता है अस"&amp;"्तित्व Khona ................ आप पता नहीं तुम क्या बात कर रहे हैं है
के बारे में ..... बताया na khud समलैंगिक jo फिर देवदार समलैंगिक hai ... देवदार बाकि के लिए नी Jante wo
लॉग ko samajhne मुझे 10 Saal अंतराल jaenge करने के लिए ... तुम भी कर rahne।")</f>
        <v>@Ahmad बलूच क्या होता hai अस्तित्व Khona Jante हो ?? Apne लोगो को (एलजीबीटी) jaise
na apnana, unhe समाज मुझे जगर na dena, यू हमेशा unhe बुरा Kahna, unhe insan na
Samajhna aur देवदार उनको ghut ghut केर jine कश्मीर liye मजबूर कर देना ......... तु
होता है अस्तित्व Khona ................ आप पता नहीं तुम क्या बात कर रहे हैं है
के बारे में ..... बताया na khud समलैंगिक jo फिर देवदार समलैंगिक hai ... देवदार बाकि के लिए नी Jante wo
लॉग ko samajhne मुझे 10 Saal अंतराल jaenge करने के लिए ... तुम भी कर rahne।</v>
      </c>
      <c r="C2079" s="1" t="s">
        <v>8</v>
      </c>
      <c r="D2079" s="1" t="s">
        <v>5</v>
      </c>
    </row>
    <row r="2080" spans="1:4" ht="13.2" x14ac:dyDescent="0.25">
      <c r="A2080" s="1" t="s">
        <v>2086</v>
      </c>
      <c r="B2080" t="str">
        <f ca="1">IFERROR(__xludf.DUMMYFUNCTION("GOOGLETRANSLATE(B2080,""en"",""hi"")"),"muchod😂😂😂😂😂")</f>
        <v>muchod😂😂😂😂😂</v>
      </c>
      <c r="C2080" s="1" t="s">
        <v>8</v>
      </c>
      <c r="D2080" s="1" t="s">
        <v>15</v>
      </c>
    </row>
    <row r="2081" spans="1:4" ht="13.2" x14ac:dyDescent="0.25">
      <c r="A2081" s="1" t="s">
        <v>2087</v>
      </c>
      <c r="B2081" t="str">
        <f ca="1">IFERROR(__xludf.DUMMYFUNCTION("GOOGLETRANSLATE(B2081,""en"",""hi"")"),"@prashant कुमार सोमेश मस्तूल ज [dude.bt] (http://dude.bt/) तु विफल सामग्री
अची फिल्म ज h.bhot")</f>
        <v>@prashant कुमार सोमेश मस्तूल ज [dude.bt] (http://dude.bt/) तु विफल सामग्री
अची फिल्म ज h.bhot</v>
      </c>
      <c r="C2081" s="1" t="s">
        <v>4</v>
      </c>
      <c r="D2081" s="1" t="s">
        <v>5</v>
      </c>
    </row>
    <row r="2082" spans="1:4" ht="13.2" x14ac:dyDescent="0.25">
      <c r="A2082" s="1" t="s">
        <v>2088</v>
      </c>
      <c r="B2082" t="str">
        <f ca="1">IFERROR(__xludf.DUMMYFUNCTION("GOOGLETRANSLATE(B2082,""en"",""hi"")"),"बेशक भारत के मुझे Hona हाय Chahye अनुमति देते हैं")</f>
        <v>बेशक भारत के मुझे Hona हाय Chahye अनुमति देते हैं</v>
      </c>
      <c r="C2082" s="1" t="s">
        <v>4</v>
      </c>
      <c r="D2082" s="1" t="s">
        <v>5</v>
      </c>
    </row>
    <row r="2083" spans="1:4" ht="13.2" x14ac:dyDescent="0.25">
      <c r="A2083" s="1" t="s">
        <v>2089</v>
      </c>
      <c r="B2083" t="str">
        <f ca="1">IFERROR(__xludf.DUMMYFUNCTION("GOOGLETRANSLATE(B2083,""en"",""hi"")"),"डरावना ट्यूब aur pehli नज़र हुंह Kese samjh aajata ज भाई? ज़रा Samjhana ....")</f>
        <v>डरावना ट्यूब aur pehli नज़र हुंह Kese samjh aajata ज भाई? ज़रा Samjhana ....</v>
      </c>
      <c r="C2083" s="1" t="s">
        <v>4</v>
      </c>
      <c r="D2083" s="1" t="s">
        <v>5</v>
      </c>
    </row>
    <row r="2084" spans="1:4" ht="13.2" x14ac:dyDescent="0.25">
      <c r="A2084" s="1" t="s">
        <v>2090</v>
      </c>
      <c r="B2084" t="str">
        <f ca="1">IFERROR(__xludf.DUMMYFUNCTION("GOOGLETRANSLATE(B2084,""en"",""hi"")"),"@vaibhav तारे भाग madarchod")</f>
        <v>@vaibhav तारे भाग madarchod</v>
      </c>
      <c r="C2084" s="1" t="s">
        <v>8</v>
      </c>
      <c r="D2084" s="1" t="s">
        <v>15</v>
      </c>
    </row>
    <row r="2085" spans="1:4" ht="13.2" x14ac:dyDescent="0.25">
      <c r="A2085" s="1" t="s">
        <v>2091</v>
      </c>
      <c r="B2085" t="str">
        <f ca="1">IFERROR(__xludf.DUMMYFUNCTION("GOOGLETRANSLATE(B2085,""en"",""hi"")"),"साला सुपर 30 मुझे आइटम गीत dalne की क्या zarurat थी usme भी आइटम गीत ज 🤣")</f>
        <v>साला सुपर 30 मुझे आइटम गीत dalne की क्या zarurat थी usme भी आइटम गीत ज 🤣</v>
      </c>
      <c r="C2085" s="1" t="s">
        <v>4</v>
      </c>
      <c r="D2085" s="1" t="s">
        <v>5</v>
      </c>
    </row>
    <row r="2086" spans="1:4" ht="13.2" x14ac:dyDescent="0.25">
      <c r="A2086" s="1" t="s">
        <v>2092</v>
      </c>
      <c r="B2086" t="str">
        <f ca="1">IFERROR(__xludf.DUMMYFUNCTION("GOOGLETRANSLATE(B2086,""en"",""hi"")"),"ऐसे और 10 ... 12 केसीस होने चाही ये तब ये 498 ... DV अधिनियम 2005 कितना चुतीयाप्पा
है ये सबको समझ आयेगा")</f>
        <v>ऐसे और 10 ... 12 केसीस होने चाही ये तब ये 498 ... DV अधिनियम 2005 कितना चुतीयाप्पा
है ये सबको समझ आयेगा</v>
      </c>
      <c r="C2086" s="1" t="s">
        <v>19</v>
      </c>
      <c r="D2086" s="1" t="s">
        <v>5</v>
      </c>
    </row>
    <row r="2087" spans="1:4" ht="13.2" x14ac:dyDescent="0.25">
      <c r="A2087" s="1" t="s">
        <v>2093</v>
      </c>
      <c r="B2087" t="str">
        <f ca="1">IFERROR(__xludf.DUMMYFUNCTION("GOOGLETRANSLATE(B2087,""en"",""hi"")"),"जिन bndo ne नापसंद किया h..unke नंगा मुझे कुछ कहो ... 😁😁")</f>
        <v>जिन bndo ne नापसंद किया h..unke नंगा मुझे कुछ कहो ... 😁😁</v>
      </c>
      <c r="C2087" s="1" t="s">
        <v>4</v>
      </c>
      <c r="D2087" s="1" t="s">
        <v>5</v>
      </c>
    </row>
    <row r="2088" spans="1:4" ht="13.2" x14ac:dyDescent="0.25">
      <c r="A2088" s="1" t="s">
        <v>2094</v>
      </c>
      <c r="B2088" t="str">
        <f ca="1">IFERROR(__xludf.DUMMYFUNCTION("GOOGLETRANSLATE(B2088,""en"",""hi"")"),"chutiya को nhi hu तेरी tarah जनसंपर्क आरयू jaroor hoga")</f>
        <v>chutiya को nhi hu तेरी tarah जनसंपर्क आरयू jaroor hoga</v>
      </c>
      <c r="C2088" s="1" t="s">
        <v>19</v>
      </c>
      <c r="D2088" s="1" t="s">
        <v>5</v>
      </c>
    </row>
    <row r="2089" spans="1:4" ht="13.2" x14ac:dyDescent="0.25">
      <c r="A2089" s="1" t="s">
        <v>2095</v>
      </c>
      <c r="B2089" t="str">
        <f ca="1">IFERROR(__xludf.DUMMYFUNCTION("GOOGLETRANSLATE(B2089,""en"",""hi"")"),"गांडू")</f>
        <v>गांडू</v>
      </c>
      <c r="C2089" s="1" t="s">
        <v>8</v>
      </c>
      <c r="D2089" s="1" t="s">
        <v>15</v>
      </c>
    </row>
    <row r="2090" spans="1:4" ht="13.2" x14ac:dyDescent="0.25">
      <c r="A2090" s="1" t="s">
        <v>2096</v>
      </c>
      <c r="B2090" t="str">
        <f ca="1">IFERROR(__xludf.DUMMYFUNCTION("GOOGLETRANSLATE(B2090,""en"",""hi"")"),"Bikaree शराब एस 😂😂😂😂🤣🤣🤣")</f>
        <v>Bikaree शराब एस 😂😂😂😂🤣🤣🤣</v>
      </c>
      <c r="C2090" s="1" t="s">
        <v>4</v>
      </c>
      <c r="D2090" s="1" t="s">
        <v>5</v>
      </c>
    </row>
    <row r="2091" spans="1:4" ht="13.2" x14ac:dyDescent="0.25">
      <c r="A2091" s="1" t="s">
        <v>2097</v>
      </c>
      <c r="B2091" t="str">
        <f ca="1">IFERROR(__xludf.DUMMYFUNCTION("GOOGLETRANSLATE(B2091,""en"",""hi"")"),"जो dusre की बदनाम कार्ति हाई sali कामिनी madarchod की औलाद")</f>
        <v>जो dusre की बदनाम कार्ति हाई sali कामिनी madarchod की औलाद</v>
      </c>
      <c r="C2091" s="1" t="s">
        <v>8</v>
      </c>
      <c r="D2091" s="1" t="s">
        <v>15</v>
      </c>
    </row>
    <row r="2092" spans="1:4" ht="13.2" x14ac:dyDescent="0.25">
      <c r="A2092" s="1" t="s">
        <v>2098</v>
      </c>
      <c r="B2092" t="str">
        <f ca="1">IFERROR(__xludf.DUMMYFUNCTION("GOOGLETRANSLATE(B2092,""en"",""hi"")"),"भाई आईएसएस चित्र मेई लव दरवाजा दरवाजा TAK Nahi Hai .... केवल सेक्स ..... Isko Agar
लव Kahte हो Vevkoofi हैं तो ....")</f>
        <v>भाई आईएसएस चित्र मेई लव दरवाजा दरवाजा TAK Nahi Hai .... केवल सेक्स ..... Isko Agar
लव Kahte हो Vevkoofi हैं तो ....</v>
      </c>
      <c r="C2092" s="1" t="s">
        <v>19</v>
      </c>
      <c r="D2092" s="1" t="s">
        <v>5</v>
      </c>
    </row>
    <row r="2093" spans="1:4" ht="13.2" x14ac:dyDescent="0.25">
      <c r="A2093" s="1" t="s">
        <v>2099</v>
      </c>
      <c r="B2093" t="str">
        <f ca="1">IFERROR(__xludf.DUMMYFUNCTION("GOOGLETRANSLATE(B2093,""en"",""hi"")"),"Ekdm साही खा भाई ... bhot Achha एलजीए वीडियो पर देख ke ....")</f>
        <v>Ekdm साही खा भाई ... bhot Achha एलजीए वीडियो पर देख ke ....</v>
      </c>
      <c r="C2093" s="1" t="s">
        <v>4</v>
      </c>
      <c r="D2093" s="1" t="s">
        <v>5</v>
      </c>
    </row>
    <row r="2094" spans="1:4" ht="13.2" x14ac:dyDescent="0.25">
      <c r="A2094" s="1" t="s">
        <v>2100</v>
      </c>
      <c r="B2094" t="str">
        <f ca="1">IFERROR(__xludf.DUMMYFUNCTION("GOOGLETRANSLATE(B2094,""en"",""hi"")"),"Congressi aur आम आदमी पार्टी घाव का निशान डांगे faila रही हैं तु भी Jara bataiye।
&lt;Https://youtu.be/8BGuVdwj12U&gt;")</f>
        <v>Congressi aur आम आदमी पार्टी घाव का निशान डांगे faila रही हैं तु भी Jara bataiye।
&lt;Https://youtu.be/8BGuVdwj12U&gt;</v>
      </c>
      <c r="C2094" s="1" t="s">
        <v>4</v>
      </c>
      <c r="D2094" s="1" t="s">
        <v>5</v>
      </c>
    </row>
    <row r="2095" spans="1:4" ht="13.2" x14ac:dyDescent="0.25">
      <c r="A2095" s="1" t="s">
        <v>2101</v>
      </c>
      <c r="B2095" t="str">
        <f ca="1">IFERROR(__xludf.DUMMYFUNCTION("GOOGLETRANSLATE(B2095,""en"",""hi"")"),"Sabko batana चाहता हुन jo Ranu मंडल को समर्थन चटाई करो")</f>
        <v>Sabko batana चाहता हुन jo Ranu मंडल को समर्थन चटाई करो</v>
      </c>
      <c r="C2095" s="1" t="s">
        <v>19</v>
      </c>
      <c r="D2095" s="1" t="s">
        <v>5</v>
      </c>
    </row>
    <row r="2096" spans="1:4" ht="13.2" x14ac:dyDescent="0.25">
      <c r="A2096" s="1" t="s">
        <v>2102</v>
      </c>
      <c r="B2096" t="str">
        <f ca="1">IFERROR(__xludf.DUMMYFUNCTION("GOOGLETRANSLATE(B2096,""en"",""hi"")"),"अबे VO kisi ka भी संस्कृति नही hai भारतीयों पश्चिमी लोगों को ना करने के लिए ना।")</f>
        <v>अबे VO kisi ka भी संस्कृति नही hai भारतीयों पश्चिमी लोगों को ना करने के लिए ना।</v>
      </c>
      <c r="C2096" s="1" t="s">
        <v>19</v>
      </c>
      <c r="D2096" s="1" t="s">
        <v>5</v>
      </c>
    </row>
    <row r="2097" spans="1:4" ht="13.2" x14ac:dyDescent="0.25">
      <c r="A2097" s="1" t="s">
        <v>2103</v>
      </c>
      <c r="B2097" t="str">
        <f ca="1">IFERROR(__xludf.DUMMYFUNCTION("GOOGLETRANSLATE(B2097,""en"",""hi"")"),"भिखारी की bacha Khub jol तू bhik mangegi .sali beiman ourat तू moregi हैं
.kutta Jaisa तेरी आवाज़ niklegi।")</f>
        <v>भिखारी की bacha Khub jol तू bhik mangegi .sali beiman ourat तू moregi हैं
.kutta Jaisa तेरी आवाज़ niklegi।</v>
      </c>
      <c r="C2097" s="1" t="s">
        <v>8</v>
      </c>
      <c r="D2097" s="1" t="s">
        <v>5</v>
      </c>
    </row>
    <row r="2098" spans="1:4" ht="13.2" x14ac:dyDescent="0.25">
      <c r="A2098" s="1" t="s">
        <v>2104</v>
      </c>
      <c r="B2098" t="str">
        <f ca="1">IFERROR(__xludf.DUMMYFUNCTION("GOOGLETRANSLATE(B2098,""en"",""hi"")"),"कॉलेज mein Itne launda hai कबीर सिंह Waali डीपी ke saath।")</f>
        <v>कॉलेज mein Itne launda hai कबीर सिंह Waali डीपी ke saath।</v>
      </c>
      <c r="C2098" s="1" t="s">
        <v>4</v>
      </c>
      <c r="D2098" s="1" t="s">
        <v>5</v>
      </c>
    </row>
    <row r="2099" spans="1:4" ht="13.2" x14ac:dyDescent="0.25">
      <c r="A2099" s="1" t="s">
        <v>2105</v>
      </c>
      <c r="B2099" t="str">
        <f ca="1">IFERROR(__xludf.DUMMYFUNCTION("GOOGLETRANSLATE(B2099,""en"",""hi"")"),"जब वी मेट Kutiya (रॉय अरुंधति) पागल हो हाय गाय hai Goli मार ke khatam करो करने के लिए")</f>
        <v>जब वी मेट Kutiya (रॉय अरुंधति) पागल हो हाय गाय hai Goli मार ke khatam करो करने के लिए</v>
      </c>
      <c r="C2099" s="1" t="s">
        <v>8</v>
      </c>
      <c r="D2099" s="1" t="s">
        <v>5</v>
      </c>
    </row>
    <row r="2100" spans="1:4" ht="13.2" x14ac:dyDescent="0.25">
      <c r="A2100" s="1" t="s">
        <v>2106</v>
      </c>
      <c r="B2100" t="str">
        <f ca="1">IFERROR(__xludf.DUMMYFUNCTION("GOOGLETRANSLATE(B2100,""en"",""hi"")"),"बिक्री Tu चुर hae Juthi खबर failana तेरी Kam hae.sarker की dalle hae tum
मीडिया वाले।")</f>
        <v>बिक्री Tu चुर hae Juthi खबर failana तेरी Kam hae.sarker की dalle hae tum
मीडिया वाले।</v>
      </c>
      <c r="C2100" s="1" t="s">
        <v>8</v>
      </c>
      <c r="D2100" s="1" t="s">
        <v>15</v>
      </c>
    </row>
    <row r="2101" spans="1:4" ht="13.2" x14ac:dyDescent="0.25">
      <c r="A2101" s="1" t="s">
        <v>2107</v>
      </c>
      <c r="B2101" t="str">
        <f ca="1">IFERROR(__xludf.DUMMYFUNCTION("GOOGLETRANSLATE(B2101,""en"",""hi"")"),"लल्लनटॉप वाले भी अपने कानून की तरह अंधे है
इन्हें भी बस सलमान खान, शाहरुख खान, अमिताभ बच्चन की मूवी ओर एक्टिंग अच्छी लगती
हैं ये इनकी फिल्मों को ही 5 स्टार देते है बस
ये भी सेक्शन 375 मूवी की महिला वकील की तरह गधे ही है")</f>
        <v>लल्लनटॉप वाले भी अपने कानून की तरह अंधे है
इन्हें भी बस सलमान खान, शाहरुख खान, अमिताभ बच्चन की मूवी ओर एक्टिंग अच्छी लगती
हैं ये इनकी फिल्मों को ही 5 स्टार देते है बस
ये भी सेक्शन 375 मूवी की महिला वकील की तरह गधे ही है</v>
      </c>
      <c r="C2101" s="1" t="s">
        <v>8</v>
      </c>
      <c r="D2101" s="1" t="s">
        <v>15</v>
      </c>
    </row>
    <row r="2102" spans="1:4" ht="13.2" x14ac:dyDescent="0.25">
      <c r="A2102" s="1" t="s">
        <v>2108</v>
      </c>
      <c r="B2102" t="str">
        <f ca="1">IFERROR(__xludf.DUMMYFUNCTION("GOOGLETRANSLATE(B2102,""en"",""hi"")"),"भाई तुम्हारे joth कब पर rahinge एक दिन तो सच्चाई आगे ayega fer किया karuge
tum joth कभी जीत नही होता अर्नाब आप रो जब आप देखेंगे तुम्हारे jothe
खबर tum याद Rakho अर्नाब yehe भाजपा घाव का निशान तुम्हारे Peche parenge क्योंकि तुम्हारे
joth आगे ayenge एक दिन "&amp;"मैं कश्मीर तुमको एनआईडी Kise आटे hai पता नहीं है")</f>
        <v>भाई तुम्हारे joth कब पर rahinge एक दिन तो सच्चाई आगे ayega fer किया karuge
tum joth कभी जीत नही होता अर्नाब आप रो जब आप देखेंगे तुम्हारे jothe
खबर tum याद Rakho अर्नाब yehe भाजपा घाव का निशान तुम्हारे Peche parenge क्योंकि तुम्हारे
joth आगे ayenge एक दिन मैं कश्मीर तुमको एनआईडी Kise आटे hai पता नहीं है</v>
      </c>
      <c r="C2102" s="1" t="s">
        <v>19</v>
      </c>
      <c r="D2102" s="1" t="s">
        <v>5</v>
      </c>
    </row>
    <row r="2103" spans="1:4" ht="13.2" x14ac:dyDescent="0.25">
      <c r="A2103" s="1" t="s">
        <v>2109</v>
      </c>
      <c r="B2103" t="str">
        <f ca="1">IFERROR(__xludf.DUMMYFUNCTION("GOOGLETRANSLATE(B2103,""en"",""hi"")"),"आईएसआई का Intezar था")</f>
        <v>आईएसआई का Intezar था</v>
      </c>
      <c r="C2103" s="1" t="s">
        <v>4</v>
      </c>
      <c r="D2103" s="1" t="s">
        <v>5</v>
      </c>
    </row>
    <row r="2104" spans="1:4" ht="13.2" x14ac:dyDescent="0.25">
      <c r="A2104" s="1" t="s">
        <v>2110</v>
      </c>
      <c r="B2104" t="str">
        <f ca="1">IFERROR(__xludf.DUMMYFUNCTION("GOOGLETRANSLATE(B2104,""en"",""hi"")"),"Wowo किया बात hai राजदीप। टैब मुख्य तुम्हारे बाप को करने के लिए तुम्हारे पेड़ा होन सममूल्य
भी बोल sakte hai। मैं आपको Gandi Gandi Galiya भी डी sakte hai।")</f>
        <v>Wowo किया बात hai राजदीप। टैब मुख्य तुम्हारे बाप को करने के लिए तुम्हारे पेड़ा होन सममूल्य
भी बोल sakte hai। मैं आपको Gandi Gandi Galiya भी डी sakte hai।</v>
      </c>
      <c r="C2104" s="1" t="s">
        <v>8</v>
      </c>
      <c r="D2104" s="1" t="s">
        <v>15</v>
      </c>
    </row>
    <row r="2105" spans="1:4" ht="13.2" x14ac:dyDescent="0.25">
      <c r="A2105" s="1" t="s">
        <v>2111</v>
      </c>
      <c r="B2105" t="str">
        <f ca="1">IFERROR(__xludf.DUMMYFUNCTION("GOOGLETRANSLATE(B2105,""en"",""hi"")"),"@Fact पार्क Humare चुटिया भारतीय जनता ko सच pasand Nehi aata hai। उसके लिए
बात का गारंटी Nehi le sakte hai😂😂। Btw अच्छी तरह से कहा ...")</f>
        <v>@Fact पार्क Humare चुटिया भारतीय जनता ko सच pasand Nehi aata hai। उसके लिए
बात का गारंटी Nehi le sakte hai😂😂। Btw अच्छी तरह से कहा ...</v>
      </c>
      <c r="C2105" s="1" t="s">
        <v>19</v>
      </c>
      <c r="D2105" s="1" t="s">
        <v>5</v>
      </c>
    </row>
    <row r="2106" spans="1:4" ht="13.2" x14ac:dyDescent="0.25">
      <c r="A2106" s="1" t="s">
        <v>2112</v>
      </c>
      <c r="B2106" t="str">
        <f ca="1">IFERROR(__xludf.DUMMYFUNCTION("GOOGLETRANSLATE(B2106,""en"",""hi"")"),"नाइस hai भैया वास्तव में m☺☺☺")</f>
        <v>नाइस hai भैया वास्तव में m☺☺☺</v>
      </c>
      <c r="C2106" s="1" t="s">
        <v>4</v>
      </c>
      <c r="D2106" s="1" t="s">
        <v>5</v>
      </c>
    </row>
    <row r="2107" spans="1:4" ht="13.2" x14ac:dyDescent="0.25">
      <c r="A2107" s="1" t="s">
        <v>2113</v>
      </c>
      <c r="B2107" t="str">
        <f ca="1">IFERROR(__xludf.DUMMYFUNCTION("GOOGLETRANSLATE(B2107,""en"",""hi"")"),"Aadha सा jyada बलात्कार का मामला jhutha होता ज")</f>
        <v>Aadha सा jyada बलात्कार का मामला jhutha होता ज</v>
      </c>
      <c r="C2107" s="1" t="s">
        <v>4</v>
      </c>
      <c r="D2107" s="1" t="s">
        <v>5</v>
      </c>
    </row>
    <row r="2108" spans="1:4" ht="13.2" x14ac:dyDescent="0.25">
      <c r="A2108" s="1" t="s">
        <v>2114</v>
      </c>
      <c r="B2108" t="str">
        <f ca="1">IFERROR(__xludf.DUMMYFUNCTION("GOOGLETRANSLATE(B2108,""en"",""hi"")"),"बेबी बच्चे bolke पाका व्यास ..... तीसरा वर्ग ....... Faltu वीडियो")</f>
        <v>बेबी बच्चे bolke पाका व्यास ..... तीसरा वर्ग ....... Faltu वीडियो</v>
      </c>
      <c r="C2108" s="1" t="s">
        <v>19</v>
      </c>
      <c r="D2108" s="1" t="s">
        <v>5</v>
      </c>
    </row>
    <row r="2109" spans="1:4" ht="13.2" x14ac:dyDescent="0.25">
      <c r="A2109" s="1" t="s">
        <v>2115</v>
      </c>
      <c r="B2109" t="str">
        <f ca="1">IFERROR(__xludf.DUMMYFUNCTION("GOOGLETRANSLATE(B2109,""en"",""hi"")"),"बेहरा @Bharat नहीं करते")</f>
        <v>बेहरा @Bharat नहीं करते</v>
      </c>
      <c r="C2109" s="1" t="s">
        <v>4</v>
      </c>
      <c r="D2109" s="1" t="s">
        <v>5</v>
      </c>
    </row>
    <row r="2110" spans="1:4" ht="13.2" x14ac:dyDescent="0.25">
      <c r="A2110" s="1" t="s">
        <v>2116</v>
      </c>
      <c r="B2110" t="str">
        <f ca="1">IFERROR(__xludf.DUMMYFUNCTION("GOOGLETRANSLATE(B2110,""en"",""hi"")"),"दैनिक दैनिक सामयिकी आती कब hai को सच Kahoon?")</f>
        <v>दैनिक दैनिक सामयिकी आती कब hai को सच Kahoon?</v>
      </c>
      <c r="C2110" s="1" t="s">
        <v>4</v>
      </c>
      <c r="D2110" s="1" t="s">
        <v>5</v>
      </c>
    </row>
    <row r="2111" spans="1:4" ht="13.2" x14ac:dyDescent="0.25">
      <c r="A2111" s="1" t="s">
        <v>2117</v>
      </c>
      <c r="B2111" t="str">
        <f ca="1">IFERROR(__xludf.DUMMYFUNCTION("GOOGLETRANSLATE(B2111,""en"",""hi"")"),"रंगा बिल्ला का सांकेतिक मतलब है। इस्लामी जिहाद की पहचान हत्या और बलात्कार है।
रंगा बिल्ला की मिसाल दे के ये मुसलमानों को जिहाद के लिए कह रही है।")</f>
        <v>रंगा बिल्ला का सांकेतिक मतलब है। इस्लामी जिहाद की पहचान हत्या और बलात्कार है।
रंगा बिल्ला की मिसाल दे के ये मुसलमानों को जिहाद के लिए कह रही है।</v>
      </c>
      <c r="C2111" s="1" t="s">
        <v>19</v>
      </c>
      <c r="D2111" s="1" t="s">
        <v>5</v>
      </c>
    </row>
    <row r="2112" spans="1:4" ht="13.2" x14ac:dyDescent="0.25">
      <c r="A2112" s="1" t="s">
        <v>2118</v>
      </c>
      <c r="B2112" t="str">
        <f ca="1">IFERROR(__xludf.DUMMYFUNCTION("GOOGLETRANSLATE(B2112,""en"",""hi"")"),"क्या भाई Itni चूहा माई ..... क्या baat✌😉")</f>
        <v>क्या भाई Itni चूहा माई ..... क्या baat✌😉</v>
      </c>
      <c r="C2112" s="1" t="s">
        <v>4</v>
      </c>
      <c r="D2112" s="1" t="s">
        <v>5</v>
      </c>
    </row>
    <row r="2113" spans="1:4" ht="13.2" x14ac:dyDescent="0.25">
      <c r="A2113" s="1" t="s">
        <v>2119</v>
      </c>
      <c r="B2113" t="str">
        <f ca="1">IFERROR(__xludf.DUMMYFUNCTION("GOOGLETRANSLATE(B2113,""en"",""hi"")"),"मेरे bolunga ** TIK ** ** TOK ** ** प्रतिबंध ** कारो .... sabkuch मोटी hojaeega .... 😂😂😂😂😂😂😂😂😂")</f>
        <v>मेरे bolunga ** TIK ** ** TOK ** ** प्रतिबंध ** कारो .... sabkuch मोटी hojaeega .... 😂😂😂😂😂😂😂😂😂</v>
      </c>
      <c r="C2113" s="1" t="s">
        <v>4</v>
      </c>
      <c r="D2113" s="1" t="s">
        <v>5</v>
      </c>
    </row>
    <row r="2114" spans="1:4" ht="13.2" x14ac:dyDescent="0.25">
      <c r="A2114" s="1" t="s">
        <v>2120</v>
      </c>
      <c r="B2114" t="str">
        <f ca="1">IFERROR(__xludf.DUMMYFUNCTION("GOOGLETRANSLATE(B2114,""en"",""hi"")"),"🙈shahid खान
।
।
।
कबीर खान ...")</f>
        <v>🙈shahid खान
।
।
।
कबीर खान ...</v>
      </c>
      <c r="C2114" s="1" t="s">
        <v>4</v>
      </c>
      <c r="D2114" s="1" t="s">
        <v>5</v>
      </c>
    </row>
    <row r="2115" spans="1:4" ht="13.2" x14ac:dyDescent="0.25">
      <c r="A2115" s="1" t="s">
        <v>2121</v>
      </c>
      <c r="B2115" t="str">
        <f ca="1">IFERROR(__xludf.DUMMYFUNCTION("GOOGLETRANSLATE(B2115,""en"",""hi"")"),"Faminist ---- हम फिल्म का virodh करते है है।
कबीर सिंह प्रशंसकों ---- भाग bhosdike")</f>
        <v>Faminist ---- हम फिल्म का virodh करते है है।
कबीर सिंह प्रशंसकों ---- भाग bhosdike</v>
      </c>
      <c r="C2115" s="1" t="s">
        <v>8</v>
      </c>
      <c r="D2115" s="1" t="s">
        <v>15</v>
      </c>
    </row>
    <row r="2116" spans="1:4" ht="13.2" x14ac:dyDescent="0.25">
      <c r="A2116" s="1" t="s">
        <v>2122</v>
      </c>
      <c r="B2116" t="str">
        <f ca="1">IFERROR(__xludf.DUMMYFUNCTION("GOOGLETRANSLATE(B2116,""en"",""hi"")"),"साही बोले भाई ऐसे kanun से भारत negetivity की तरफ सफ़र करेगा .. मैं और
Sabse Pahale negetivity की तरफ सुरक्षित karane वाला kanun हाय ना बनाये ..")</f>
        <v>साही बोले भाई ऐसे kanun से भारत negetivity की तरफ सफ़र करेगा .. मैं और
Sabse Pahale negetivity की तरफ सुरक्षित karane वाला kanun हाय ना बनाये ..</v>
      </c>
      <c r="C2116" s="1" t="s">
        <v>4</v>
      </c>
      <c r="D2116" s="1" t="s">
        <v>5</v>
      </c>
    </row>
    <row r="2117" spans="1:4" ht="13.2" x14ac:dyDescent="0.25">
      <c r="A2117" s="1" t="s">
        <v>2123</v>
      </c>
      <c r="B2117" t="str">
        <f ca="1">IFERROR(__xludf.DUMMYFUNCTION("GOOGLETRANSLATE(B2117,""en"",""hi"")"),"oooo स्त्री
दोस्ती krogi?")</f>
        <v>oooo स्त्री
दोस्ती krogi?</v>
      </c>
      <c r="C2117" s="1" t="s">
        <v>4</v>
      </c>
      <c r="D2117" s="1" t="s">
        <v>5</v>
      </c>
    </row>
    <row r="2118" spans="1:4" ht="13.2" x14ac:dyDescent="0.25">
      <c r="A2118" s="1" t="s">
        <v>2124</v>
      </c>
      <c r="B2118" t="str">
        <f ca="1">IFERROR(__xludf.DUMMYFUNCTION("GOOGLETRANSLATE(B2118,""en"",""hi"")"),"JAGKAANAMBATAAU")</f>
        <v>JAGKAANAMBATAAU</v>
      </c>
      <c r="C2118" s="1" t="s">
        <v>4</v>
      </c>
      <c r="D2118" s="1" t="s">
        <v>5</v>
      </c>
    </row>
    <row r="2119" spans="1:4" ht="13.2" x14ac:dyDescent="0.25">
      <c r="A2119" s="1" t="s">
        <v>2125</v>
      </c>
      <c r="B2119" t="str">
        <f ca="1">IFERROR(__xludf.DUMMYFUNCTION("GOOGLETRANSLATE(B2119,""en"",""hi"")"),"aadi शेविंग krwa कश्मीर chla aya😂")</f>
        <v>aadi शेविंग krwa कश्मीर chla aya😂</v>
      </c>
      <c r="C2119" s="1" t="s">
        <v>4</v>
      </c>
      <c r="D2119" s="1" t="s">
        <v>5</v>
      </c>
    </row>
    <row r="2120" spans="1:4" ht="13.2" x14ac:dyDescent="0.25">
      <c r="A2120" s="1" t="s">
        <v>2126</v>
      </c>
      <c r="B2120" t="str">
        <f ca="1">IFERROR(__xludf.DUMMYFUNCTION("GOOGLETRANSLATE(B2120,""en"",""hi"")"),"भाई तेरी Abaj sunkk सोना आदत hogai ज")</f>
        <v>भाई तेरी Abaj sunkk सोना आदत hogai ज</v>
      </c>
      <c r="C2120" s="1" t="s">
        <v>4</v>
      </c>
      <c r="D2120" s="1" t="s">
        <v>5</v>
      </c>
    </row>
    <row r="2121" spans="1:4" ht="13.2" x14ac:dyDescent="0.25">
      <c r="A2121" s="1" t="s">
        <v>2127</v>
      </c>
      <c r="B2121" t="str">
        <f ca="1">IFERROR(__xludf.DUMMYFUNCTION("GOOGLETRANSLATE(B2121,""en"",""hi"")"),"तू Banja na निदेशक ... निदेशकों को क्ष आला giraraha को ????")</f>
        <v>तू Banja na निदेशक ... निदेशकों को क्ष आला giraraha को ????</v>
      </c>
      <c r="C2121" s="1" t="s">
        <v>8</v>
      </c>
      <c r="D2121" s="1" t="s">
        <v>5</v>
      </c>
    </row>
    <row r="2122" spans="1:4" ht="13.2" x14ac:dyDescent="0.25">
      <c r="A2122" s="1" t="s">
        <v>2128</v>
      </c>
      <c r="B2122" t="str">
        <f ca="1">IFERROR(__xludf.DUMMYFUNCTION("GOOGLETRANSLATE(B2122,""en"",""hi"")"),"जय भीम श्रीमान
सर Delly prilims बूस्टर का वीडियो बनाये Kariye कृपया ...")</f>
        <v>जय भीम श्रीमान
सर Delly prilims बूस्टर का वीडियो बनाये Kariye कृपया ...</v>
      </c>
      <c r="C2122" s="1" t="s">
        <v>4</v>
      </c>
      <c r="D2122" s="1" t="s">
        <v>5</v>
      </c>
    </row>
    <row r="2123" spans="1:4" ht="13.2" x14ac:dyDescent="0.25">
      <c r="A2123" s="1" t="s">
        <v>2129</v>
      </c>
      <c r="B2123" t="str">
        <f ca="1">IFERROR(__xludf.DUMMYFUNCTION("GOOGLETRANSLATE(B2123,""en"",""hi"")"),"फिल्म धारा 375 और इंद्रप्रस्थ का अंधा क़ानून💝 की 💝Review
💝Section 375 औऱ चन्द्रवंशियों की सुलगती चिताएं! 💝
सर्काइले खटिया जाड़ा लगे, दिन में भैया, रात में ख़सम, वृंदावन की गोपियों को, वही
प्यारा लगे! अभि-मन्यु-नंदन-शेख़-कपूर सबसे न्यारा लगे! 😊👍"&amp;"
द्रोण के चक्रव्यूह में उत्तरा का ख़सम, अर्जुन कृष्ण की जगह मारा लगे! 😊
सर्काइले खटिया, आवारा श्री 420 छलिया कन्हैया कपूर की करिश्मा कृष्णा कपूर
को, अपना भैया अरुण गोविंदा-गोविल आहूजा रात को ख़सम के रूप में प्यारा लगे!
बोलो राधे कृष्णा, राधे राम, अरु"&amp;"ण गोविल -गोविंद की राम नाम सत! कृष्ण कन्हैया
कुमार गोपियों संग मस्त! 😊
महादेव जी के देववर्त!
💝आदि-अनादि (सनातन) सर्वेश्वर शिव व उनसे जुड़े हुए कुछ रहस्य💝
💝Ancient एलियंस ऊर्फ़ सनातन सूर्यवंशी आर्य ऊर्फ़ महादिव्यमात्मा आदरणीय श्री
मनुमहाराज"&amp;" (कार्तिके, नूह, नूह, नील, कबीर, कर्ण जी के वंशज) 💝
💝आर्यवर्त के सनातन सूर्यवंशियों की लुप्त हुई विज्ञान! 💝
💝क्या पवन-पांडु-पुत्र भीम राम राव ने क़भी सुतसूर्यपुत्र कर्ण को पराजित किया
था!? 💝
ये है आपके चन्द्रवंशियों, पवनपुत्र पांडव भीम रा"&amp;"म राव भीमदेव -फुदकू- ट्रम्प
कार्ड), क्या ये महामूर्खों के महामूर्ख हराएंगे आदरणीय सुतसूर्यपुत्र श्री
राधेय-कर्ण जी को? 😊
चलो ये बताओ, ये पवन शब्द स्त्रीलिंग हैं या पुंलिङ्ग!? 😊
ये वेद पुराणों की भाषा है, किसी देवकीनंदन खत्री की ""चंद्रकान्ता"" के ""पल्प"&amp;"
फिक्शन ""की व्याकरण नहीं! 😊
यहां हर अक्षर का बहुत गहरा मतलब हैं, कोई नारायण झाऊँ का अक्षरधाम मंदिर नहीं जो
यमुना के पुस्ते पर रियायती रेतीली ज़मीन पर बना है! 😊👍
समझें डार्विन के फुदकू वंशजों! 😊👍👌
इसलिए सूर्यवंशियों का आदर करना सीखो, नहीं सीखते त"&amp;"ो भी उनपर कोई फ़र्क नहीं पड़ता
है, तुम्हारे अपने ही कर्म ख़राब होते हैं जैसे इस भीमटे भीम राम राव मुच्छमुंडे
के कर्म बिगड़ते है ""
क्योंकि चन्द्रवंशी अपने माँ मृत (चंद्रलोक ऊर्फ़ जन्नत ऊर्फ़ स्वर्गलोक) के धाम
जाना नहीं चाहते हैं हमेशा हमेशा के लिए! इसल"&amp;"िए चन्द्रयान की असफलता चाहते हैं!
हरयाणवी रागनी सुतसूर्यपुत्र श्री कर्ण वी / एस स्वर्गवासी इंद्रपुत्र नर-इन्द्र
अर्जुन कपूर खान शाह पठान अमित पटौदी के महायुद्ध की कथा!
ये सभी मायावी घटोत्कच तो अपने मायालोक को प्रस्थान करेंगे ही करेंगे! 😊
चन्द्रवंशी"&amp;" नर-नारायण झाऊँ तो हमेशा से ही ऐय्याश रहे हैं!
सबसे बड़ा इंद्र का ऐय्याशी का अड्डा कहाँ हैं !?
इंद्रलोक ऊर्फ़ चन्द्रलोक (सपनलोक), सभी ड्रीम लड़कियों इंद्राणी, मेनका, रंभा, ऊर्वशी,
हेमा इत्यादि तो वहीं रहती है ना!
या फ़िर द्वारिका, वृंदावन मथुरा, जहां सबसे"&amp;" ज्यादा गोपियाँ द्रौपदियाँ पाई जाती
है रासलीला खेलने के लिए! जहां कन्हैया जी व नर-इंद्र जी होंगे, वहीं तो
इंद्रप्रस्थ होगा जी! 😊वहीं जन्नत की हुरें होंगी! औऱ पृथ्वी पर जन्नत कहाँ हैं !?
इंद्रप्रस्थ की इस आर्थिक मंदी के लिए, इतनी गोपियां द्रौपदियों के"&amp;" होने के
बाबजूद भी, कौन कौन से गोपियों द्रौपदियों के बच्चे जिम्मेदार! 😊👍👌
ज़रा अब जैविक हत्यारों (हथियारों) से भी सावधान हो जाइए जी! 😊
चलते फिरते शिवहत्यारे तो घूम रहे ही है, जैविक हत्यारे भी महाभारत के महारण में
आ चुके हैं!
ढीली टॉक (एल टी) अब्"&amp;"राहम इमरान के साथ नारायण खान!
चाए (टी) अबराम नारायण से डरो ना डरो पर ज़रा नारायणी सेना से जरूर डर कर रहना, वो
चन्द्रवंशी अब-राम नारायण कृष्ण कन्हैया की नहीं, सूर्यवंशी कौरवों की तरफ़ से लड़
रही हैं! 😊👍👌")</f>
        <v>फिल्म धारा 375 और इंद्रप्रस्थ का अंधा क़ानून💝 की 💝Review
💝Section 375 औऱ चन्द्रवंशियों की सुलगती चिताएं! 💝
सर्काइले खटिया जाड़ा लगे, दिन में भैया, रात में ख़सम, वृंदावन की गोपियों को, वही
प्यारा लगे! अभि-मन्यु-नंदन-शेख़-कपूर सबसे न्यारा लगे! 😊👍
द्रोण के चक्रव्यूह में उत्तरा का ख़सम, अर्जुन कृष्ण की जगह मारा लगे! 😊
सर्काइले खटिया, आवारा श्री 420 छलिया कन्हैया कपूर की करिश्मा कृष्णा कपूर
को, अपना भैया अरुण गोविंदा-गोविल आहूजा रात को ख़सम के रूप में प्यारा लगे!
बोलो राधे कृष्णा, राधे राम, अरुण गोविल -गोविंद की राम नाम सत! कृष्ण कन्हैया
कुमार गोपियों संग मस्त! 😊
महादेव जी के देववर्त!
💝आदि-अनादि (सनातन) सर्वेश्वर शिव व उनसे जुड़े हुए कुछ रहस्य💝
💝Ancient एलियंस ऊर्फ़ सनातन सूर्यवंशी आर्य ऊर्फ़ महादिव्यमात्मा आदरणीय श्री
मनुमहाराज (कार्तिके, नूह, नूह, नील, कबीर, कर्ण जी के वंशज) 💝
💝आर्यवर्त के सनातन सूर्यवंशियों की लुप्त हुई विज्ञान! 💝
💝क्या पवन-पांडु-पुत्र भीम राम राव ने क़भी सुतसूर्यपुत्र कर्ण को पराजित किया
था!? 💝
ये है आपके चन्द्रवंशियों, पवनपुत्र पांडव भीम राम राव भीमदेव -फुदकू- ट्रम्प
कार्ड), क्या ये महामूर्खों के महामूर्ख हराएंगे आदरणीय सुतसूर्यपुत्र श्री
राधेय-कर्ण जी को? 😊
चलो ये बताओ, ये पवन शब्द स्त्रीलिंग हैं या पुंलिङ्ग!? 😊
ये वेद पुराणों की भाषा है, किसी देवकीनंदन खत्री की "चंद्रकान्ता" के "पल्प
फिक्शन "की व्याकरण नहीं! 😊
यहां हर अक्षर का बहुत गहरा मतलब हैं, कोई नारायण झाऊँ का अक्षरधाम मंदिर नहीं जो
यमुना के पुस्ते पर रियायती रेतीली ज़मीन पर बना है! 😊👍
समझें डार्विन के फुदकू वंशजों! 😊👍👌
इसलिए सूर्यवंशियों का आदर करना सीखो, नहीं सीखते तो भी उनपर कोई फ़र्क नहीं पड़ता
है, तुम्हारे अपने ही कर्म ख़राब होते हैं जैसे इस भीमटे भीम राम राव मुच्छमुंडे
के कर्म बिगड़ते है "
क्योंकि चन्द्रवंशी अपने माँ मृत (चंद्रलोक ऊर्फ़ जन्नत ऊर्फ़ स्वर्गलोक) के धाम
जाना नहीं चाहते हैं हमेशा हमेशा के लिए! इसलिए चन्द्रयान की असफलता चाहते हैं!
हरयाणवी रागनी सुतसूर्यपुत्र श्री कर्ण वी / एस स्वर्गवासी इंद्रपुत्र नर-इन्द्र
अर्जुन कपूर खान शाह पठान अमित पटौदी के महायुद्ध की कथा!
ये सभी मायावी घटोत्कच तो अपने मायालोक को प्रस्थान करेंगे ही करेंगे! 😊
चन्द्रवंशी नर-नारायण झाऊँ तो हमेशा से ही ऐय्याश रहे हैं!
सबसे बड़ा इंद्र का ऐय्याशी का अड्डा कहाँ हैं !?
इंद्रलोक ऊर्फ़ चन्द्रलोक (सपनलोक), सभी ड्रीम लड़कियों इंद्राणी, मेनका, रंभा, ऊर्वशी,
हेमा इत्यादि तो वहीं रहती है ना!
या फ़िर द्वारिका, वृंदावन मथुरा, जहां सबसे ज्यादा गोपियाँ द्रौपदियाँ पाई जाती
है रासलीला खेलने के लिए! जहां कन्हैया जी व नर-इंद्र जी होंगे, वहीं तो
इंद्रप्रस्थ होगा जी! 😊वहीं जन्नत की हुरें होंगी! औऱ पृथ्वी पर जन्नत कहाँ हैं !?
इंद्रप्रस्थ की इस आर्थिक मंदी के लिए, इतनी गोपियां द्रौपदियों के होने के
बाबजूद भी, कौन कौन से गोपियों द्रौपदियों के बच्चे जिम्मेदार! 😊👍👌
ज़रा अब जैविक हत्यारों (हथियारों) से भी सावधान हो जाइए जी! 😊
चलते फिरते शिवहत्यारे तो घूम रहे ही है, जैविक हत्यारे भी महाभारत के महारण में
आ चुके हैं!
ढीली टॉक (एल टी) अब्राहम इमरान के साथ नारायण खान!
चाए (टी) अबराम नारायण से डरो ना डरो पर ज़रा नारायणी सेना से जरूर डर कर रहना, वो
चन्द्रवंशी अब-राम नारायण कृष्ण कन्हैया की नहीं, सूर्यवंशी कौरवों की तरफ़ से लड़
रही हैं! 😊👍👌</v>
      </c>
      <c r="C2123" s="1" t="s">
        <v>4</v>
      </c>
      <c r="D2123" s="1" t="s">
        <v>5</v>
      </c>
    </row>
    <row r="2124" spans="1:4" ht="13.2" x14ac:dyDescent="0.25">
      <c r="A2124" s="1" t="s">
        <v>2130</v>
      </c>
      <c r="B2124" t="str">
        <f ca="1">IFERROR(__xludf.DUMMYFUNCTION("GOOGLETRANSLATE(B2124,""en"",""hi"")"),"मूवी कैसी hai तु बाटा भाई करना")</f>
        <v>मूवी कैसी hai तु बाटा भाई करना</v>
      </c>
      <c r="C2124" s="1" t="s">
        <v>4</v>
      </c>
      <c r="D2124" s="1" t="s">
        <v>5</v>
      </c>
    </row>
    <row r="2125" spans="1:4" ht="13.2" x14ac:dyDescent="0.25">
      <c r="A2125" s="1" t="s">
        <v>2131</v>
      </c>
      <c r="B2125" t="str">
        <f ca="1">IFERROR(__xludf.DUMMYFUNCTION("GOOGLETRANSLATE(B2125,""en"",""hi"")"),"ये chutiyapa ज jo समलैंगिक होते ज ओ Dilke sache aur mashum होते ज .. इसलिए कृपया तु
सब चटाई dikhao")</f>
        <v>ये chutiyapa ज jo समलैंगिक होते ज ओ Dilke sache aur mashum होते ज .. इसलिए कृपया तु
सब चटाई dikhao</v>
      </c>
      <c r="C2125" s="1" t="s">
        <v>8</v>
      </c>
      <c r="D2125" s="1" t="s">
        <v>15</v>
      </c>
    </row>
    <row r="2126" spans="1:4" ht="13.2" x14ac:dyDescent="0.25">
      <c r="A2126" s="1" t="s">
        <v>2132</v>
      </c>
      <c r="B2126" t="str">
        <f ca="1">IFERROR(__xludf.DUMMYFUNCTION("GOOGLETRANSLATE(B2126,""en"",""hi"")"),"तेरा बाप usse se bada")</f>
        <v>तेरा बाप usse se bada</v>
      </c>
      <c r="C2126" s="1" t="s">
        <v>4</v>
      </c>
      <c r="D2126" s="1" t="s">
        <v>5</v>
      </c>
    </row>
    <row r="2127" spans="1:4" ht="13.2" x14ac:dyDescent="0.25">
      <c r="A2127" s="1" t="s">
        <v>2133</v>
      </c>
      <c r="B2127" t="str">
        <f ca="1">IFERROR(__xludf.DUMMYFUNCTION("GOOGLETRANSLATE(B2127,""en"",""hi"")"),"ek अनुरोध ... मनोरंजन दर्शकों mein मनोरंजन की वर्तनी hai galat
वीडियो ke अंत mein !! btw अच्छी समीक्षा !!")</f>
        <v>ek अनुरोध ... मनोरंजन दर्शकों mein मनोरंजन की वर्तनी hai galat
वीडियो ke अंत mein !! btw अच्छी समीक्षा !!</v>
      </c>
      <c r="C2127" s="1" t="s">
        <v>4</v>
      </c>
      <c r="D2127" s="1" t="s">
        <v>5</v>
      </c>
    </row>
    <row r="2128" spans="1:4" ht="13.2" x14ac:dyDescent="0.25">
      <c r="A2128" s="1" t="s">
        <v>2134</v>
      </c>
      <c r="B2128" t="str">
        <f ca="1">IFERROR(__xludf.DUMMYFUNCTION("GOOGLETRANSLATE(B2128,""en"",""hi"")"),"हा Vai रैंडी madharchot ladkiya कबीर गाते ले जाने ko burai कर rahihe")</f>
        <v>हा Vai रैंडी madharchot ladkiya कबीर गाते ले जाने ko burai कर rahihe</v>
      </c>
      <c r="C2128" s="1" t="s">
        <v>8</v>
      </c>
      <c r="D2128" s="1" t="s">
        <v>15</v>
      </c>
    </row>
    <row r="2129" spans="1:4" ht="13.2" x14ac:dyDescent="0.25">
      <c r="A2129" s="1" t="s">
        <v>2135</v>
      </c>
      <c r="B2129" t="str">
        <f ca="1">IFERROR(__xludf.DUMMYFUNCTION("GOOGLETRANSLATE(B2129,""en"",""hi"")"),"चुप कर mFkr")</f>
        <v>चुप कर mFkr</v>
      </c>
      <c r="C2129" s="1" t="s">
        <v>8</v>
      </c>
      <c r="D2129" s="1" t="s">
        <v>15</v>
      </c>
    </row>
    <row r="2130" spans="1:4" ht="13.2" x14ac:dyDescent="0.25">
      <c r="A2130" s="1" t="s">
        <v>2136</v>
      </c>
      <c r="B2130" t="str">
        <f ca="1">IFERROR(__xludf.DUMMYFUNCTION("GOOGLETRANSLATE(B2130,""en"",""hi"")"),"प्रतीक भाई mje galat dikh राहा वह फिर देवदार apki ek गाल की दाढ़ी thodi zyada
प्रकाश he🤔")</f>
        <v>प्रतीक भाई mje galat dikh राहा वह फिर देवदार apki ek गाल की दाढ़ी thodi zyada
प्रकाश he🤔</v>
      </c>
      <c r="C2130" s="1" t="s">
        <v>4</v>
      </c>
      <c r="D2130" s="1" t="s">
        <v>5</v>
      </c>
    </row>
    <row r="2131" spans="1:4" ht="13.2" x14ac:dyDescent="0.25">
      <c r="A2131" s="1" t="s">
        <v>2137</v>
      </c>
      <c r="B2131" t="str">
        <f ca="1">IFERROR(__xludf.DUMMYFUNCTION("GOOGLETRANSLATE(B2131,""en"",""hi"")"),"@rahul सिंह क्यूं हो एमसी SAALE तुझे अध्ययन पीई फोकस कर्ण HEIN YAA ISMEIN आती
ओ YAA उसमें आती हो")</f>
        <v>@rahul सिंह क्यूं हो एमसी SAALE तुझे अध्ययन पीई फोकस कर्ण HEIN YAA ISMEIN आती
ओ YAA उसमें आती हो</v>
      </c>
      <c r="C2131" s="1" t="s">
        <v>8</v>
      </c>
      <c r="D2131" s="1" t="s">
        <v>15</v>
      </c>
    </row>
    <row r="2132" spans="1:4" ht="13.2" x14ac:dyDescent="0.25">
      <c r="A2132" s="1" t="s">
        <v>2138</v>
      </c>
      <c r="B2132" t="str">
        <f ca="1">IFERROR(__xludf.DUMMYFUNCTION("GOOGLETRANSLATE(B2132,""en"",""hi"")"),"कुछ मिला ke मुझ्े फिल्म किमी chutiyapa jyada लगा था ... मैं और कुछ chutiye 2 2
baar dekkh ke आए 😂😂")</f>
        <v>कुछ मिला ke मुझ्े फिल्म किमी chutiyapa jyada लगा था ... मैं और कुछ chutiye 2 2
baar dekkh ke आए 😂😂</v>
      </c>
      <c r="C2132" s="1" t="s">
        <v>4</v>
      </c>
      <c r="D2132" s="1" t="s">
        <v>5</v>
      </c>
    </row>
    <row r="2133" spans="1:4" ht="13.2" x14ac:dyDescent="0.25">
      <c r="A2133" s="1" t="s">
        <v>2139</v>
      </c>
      <c r="B2133" t="str">
        <f ca="1">IFERROR(__xludf.DUMMYFUNCTION("GOOGLETRANSLATE(B2133,""en"",""hi"")"),"भाई कोई समस्या नहीं ऐसा मिथिला bahut मिलता hai aap लॉग तनाव तो नहीं कर्ण lekin
मिथिला Faltu सार्वजनिक मिथिला एक बार मिथिला एक समय का उपयोग मिथिला")</f>
        <v>भाई कोई समस्या नहीं ऐसा मिथिला bahut मिलता hai aap लॉग तनाव तो नहीं कर्ण lekin
मिथिला Faltu सार्वजनिक मिथिला एक बार मिथिला एक समय का उपयोग मिथिला</v>
      </c>
      <c r="C2133" s="1" t="s">
        <v>4</v>
      </c>
      <c r="D2133" s="1" t="s">
        <v>5</v>
      </c>
    </row>
    <row r="2134" spans="1:4" ht="13.2" x14ac:dyDescent="0.25">
      <c r="A2134" s="1" t="s">
        <v>2140</v>
      </c>
      <c r="B2134" t="str">
        <f ca="1">IFERROR(__xludf.DUMMYFUNCTION("GOOGLETRANSLATE(B2134,""en"",""hi"")"),"Apni Agyanta का yaha pradarshan karne ke liye Dhanyawad 🙏")</f>
        <v>Apni Agyanta का yaha pradarshan karne ke liye Dhanyawad 🙏</v>
      </c>
      <c r="C2134" s="1" t="s">
        <v>19</v>
      </c>
      <c r="D2134" s="1" t="s">
        <v>5</v>
      </c>
    </row>
    <row r="2135" spans="1:4" ht="13.2" x14ac:dyDescent="0.25">
      <c r="A2135" s="1" t="s">
        <v>2141</v>
      </c>
      <c r="B2135" t="str">
        <f ca="1">IFERROR(__xludf.DUMMYFUNCTION("GOOGLETRANSLATE(B2135,""en"",""hi"")"),"ये 1.1K नापसंद नारीवादी lebrandu ke हाय hai ..... Chutiye साले .... 😂")</f>
        <v>ये 1.1K नापसंद नारीवादी lebrandu ke हाय hai ..... Chutiye साले .... 😂</v>
      </c>
      <c r="C2135" s="1" t="s">
        <v>8</v>
      </c>
      <c r="D2135" s="1" t="s">
        <v>15</v>
      </c>
    </row>
    <row r="2136" spans="1:4" ht="13.2" x14ac:dyDescent="0.25">
      <c r="A2136" s="1" t="s">
        <v>2142</v>
      </c>
      <c r="B2136" t="str">
        <f ca="1">IFERROR(__xludf.DUMMYFUNCTION("GOOGLETRANSLATE(B2136,""en"",""hi"")"),"Iska चटाई प्रयोगशाला में hai ki ""गे रेजिमेंट"" केला hoga Alag से hahaha।")</f>
        <v>Iska चटाई प्रयोगशाला में hai ki "गे रेजिमेंट" केला hoga Alag से hahaha।</v>
      </c>
      <c r="C2136" s="1" t="s">
        <v>19</v>
      </c>
      <c r="D2136" s="1" t="s">
        <v>15</v>
      </c>
    </row>
    <row r="2137" spans="1:4" ht="13.2" x14ac:dyDescent="0.25">
      <c r="A2137" s="1" t="s">
        <v>2143</v>
      </c>
      <c r="B2137" t="str">
        <f ca="1">IFERROR(__xludf.DUMMYFUNCTION("GOOGLETRANSLATE(B2137,""en"",""hi"")"),"bilkul शि ज तु नारीवाद कश्मीर को ये नाम पे जो chutiya BNA rhe। या फिर खास kr k khud
kre उनको न्यायाधीश krege को wo नारीवाद और lrke kre को कुछ wo। वाह")</f>
        <v>bilkul शि ज तु नारीवाद कश्मीर को ये नाम पे जो chutiya BNA rhe। या फिर खास kr k khud
kre उनको न्यायाधीश krege को wo नारीवाद और lrke kre को कुछ wo। वाह</v>
      </c>
      <c r="C2137" s="1" t="s">
        <v>19</v>
      </c>
      <c r="D2137" s="1" t="s">
        <v>5</v>
      </c>
    </row>
    <row r="2138" spans="1:4" ht="13.2" x14ac:dyDescent="0.25">
      <c r="A2138" s="1" t="s">
        <v>2144</v>
      </c>
      <c r="B2138" t="str">
        <f ca="1">IFERROR(__xludf.DUMMYFUNCTION("GOOGLETRANSLATE(B2138,""en"",""hi"")"),"ISME करण जौहर की bakchodi nhi h issiliye gaand Phula rhe HN sb bhen ke
lawde 😂😂😂")</f>
        <v>ISME करण जौहर की bakchodi nhi h issiliye gaand Phula rhe HN sb bhen ke
lawde 😂😂😂</v>
      </c>
      <c r="C2138" s="1" t="s">
        <v>8</v>
      </c>
      <c r="D2138" s="1" t="s">
        <v>15</v>
      </c>
    </row>
    <row r="2139" spans="1:4" ht="13.2" x14ac:dyDescent="0.25">
      <c r="A2139" s="1" t="s">
        <v>2145</v>
      </c>
      <c r="B2139" t="str">
        <f ca="1">IFERROR(__xludf.DUMMYFUNCTION("GOOGLETRANSLATE(B2139,""en"",""hi"")"),"भाई डॉक्टर बानी के लिए लड़की ... क्या यार फिल्म Thik se पर देख lijiye plz ... aur फिल्म
मुझे prb रों hai ... bt utna nhi ... mtlb माई 100% apse sahemat nhi hu ... अच्छा वीडियो bt")</f>
        <v>भाई डॉक्टर बानी के लिए लड़की ... क्या यार फिल्म Thik se पर देख lijiye plz ... aur फिल्म
मुझे prb रों hai ... bt utna nhi ... mtlb माई 100% apse sahemat nhi hu ... अच्छा वीडियो bt</v>
      </c>
      <c r="C2139" s="1" t="s">
        <v>4</v>
      </c>
      <c r="D2139" s="1" t="s">
        <v>5</v>
      </c>
    </row>
    <row r="2140" spans="1:4" ht="13.2" x14ac:dyDescent="0.25">
      <c r="A2140" s="1" t="s">
        <v>2146</v>
      </c>
      <c r="B2140" t="str">
        <f ca="1">IFERROR(__xludf.DUMMYFUNCTION("GOOGLETRANSLATE(B2140,""en"",""hi"")"),"मात्र वाईफाई muze Bena Kise wajese muze chhood ke चली गए aur बोलती कतरनें subko
fasadungi हम bohot Dukhi hai कुछ Huwa नही 11 महीने हुये hai Hamari shadi ko
अब हम क्या करे कुछ samaz नही araha hai")</f>
        <v>मात्र वाईफाई muze Bena Kise wajese muze chhood ke चली गए aur बोलती कतरनें subko
fasadungi हम bohot Dukhi hai कुछ Huwa नही 11 महीने हुये hai Hamari shadi ko
अब हम क्या करे कुछ samaz नही araha hai</v>
      </c>
      <c r="C2140" s="1" t="s">
        <v>4</v>
      </c>
      <c r="D2140" s="1" t="s">
        <v>5</v>
      </c>
    </row>
    <row r="2141" spans="1:4" ht="13.2" x14ac:dyDescent="0.25">
      <c r="A2141" s="1" t="s">
        <v>2147</v>
      </c>
      <c r="B2141" t="str">
        <f ca="1">IFERROR(__xludf.DUMMYFUNCTION("GOOGLETRANSLATE(B2141,""en"",""hi"")"),"Ish देश ke लोगो मुझे 10 janmo मुझे भी nhi आएगी aur hodd करते है अमेरिका अकाल
की।")</f>
        <v>Ish देश ke लोगो मुझे 10 janmo मुझे भी nhi आएगी aur hodd करते है अमेरिका अकाल
की।</v>
      </c>
      <c r="C2141" s="1" t="s">
        <v>19</v>
      </c>
      <c r="D2141" s="1" t="s">
        <v>5</v>
      </c>
    </row>
    <row r="2142" spans="1:4" ht="13.2" x14ac:dyDescent="0.25">
      <c r="A2142" s="1" t="s">
        <v>2148</v>
      </c>
      <c r="B2142" t="str">
        <f ca="1">IFERROR(__xludf.DUMMYFUNCTION("GOOGLETRANSLATE(B2142,""en"",""hi"")"),"Bohot pasand आया भाई आप की बाते माई भी Yese वह Sochta hu दिल की बात")</f>
        <v>Bohot pasand आया भाई आप की बाते माई भी Yese वह Sochta hu दिल की बात</v>
      </c>
      <c r="C2142" s="1" t="s">
        <v>4</v>
      </c>
      <c r="D2142" s="1" t="s">
        <v>5</v>
      </c>
    </row>
    <row r="2143" spans="1:4" ht="13.2" x14ac:dyDescent="0.25">
      <c r="A2143" s="1" t="s">
        <v>2149</v>
      </c>
      <c r="B2143" t="str">
        <f ca="1">IFERROR(__xludf.DUMMYFUNCTION("GOOGLETRANSLATE(B2143,""en"",""hi"")"),"अबे Lodu, दक्षिण mein भाजपा नही hain.Isliye उत्तर लॉग ऑन ke whan से भाग ke दक्षिण
mein व्यवस्थित हो रहे hain.aur दक्षिण लॉग ऑन ke उदार hain isliye वो उत्तर ke लॉग
ko रुकना karne dethe hain.Gujarat mein यूपी ke लोग इन ko मार मार ke
bhagaya.Chuthiyapa गणित "&amp;"PEL, maadharchod।")</f>
        <v>अबे Lodu, दक्षिण mein भाजपा नही hain.Isliye उत्तर लॉग ऑन ke whan से भाग ke दक्षिण
mein व्यवस्थित हो रहे hain.aur दक्षिण लॉग ऑन ke उदार hain isliye वो उत्तर ke लॉग
ko रुकना karne dethe hain.Gujarat mein यूपी ke लोग इन ko मार मार ke
bhagaya.Chuthiyapa गणित PEL, maadharchod।</v>
      </c>
      <c r="C2143" s="1" t="s">
        <v>8</v>
      </c>
      <c r="D2143" s="1" t="s">
        <v>15</v>
      </c>
    </row>
    <row r="2144" spans="1:4" ht="13.2" x14ac:dyDescent="0.25">
      <c r="A2144" s="1" t="s">
        <v>2150</v>
      </c>
      <c r="B2144" t="str">
        <f ca="1">IFERROR(__xludf.DUMMYFUNCTION("GOOGLETRANSLATE(B2144,""en"",""hi"")"),"ये चोरी करके हाँ hai
ये kagaj नी dikhayenge
ये टैक्स का पैसा khayenge
मैं और देश premi ko darwayenge
ये kagaj नी dikhayenge
ये gaddari karwayange
ये नी dikkhayenge kagaj।
ये Dande से डार jayege
टैब pichwada khulwayege
टैब सब कुछ तु dikhlayenge
टैब दौर ke "&amp;"kagaj layenge।
देवदार राम राम chillayenge।
देवदार kagaj kagaj chillayenge।")</f>
        <v>ये चोरी करके हाँ hai
ये kagaj नी dikhayenge
ये टैक्स का पैसा khayenge
मैं और देश premi ko darwayenge
ये kagaj नी dikhayenge
ये gaddari karwayange
ये नी dikkhayenge kagaj।
ये Dande से डार jayege
टैब pichwada khulwayege
टैब सब कुछ तु dikhlayenge
टैब दौर ke kagaj layenge।
देवदार राम राम chillayenge।
देवदार kagaj kagaj chillayenge।</v>
      </c>
      <c r="C2144" s="1" t="s">
        <v>19</v>
      </c>
      <c r="D2144" s="1" t="s">
        <v>5</v>
      </c>
    </row>
    <row r="2145" spans="1:4" ht="13.2" x14ac:dyDescent="0.25">
      <c r="A2145" s="1" t="s">
        <v>2151</v>
      </c>
      <c r="B2145" t="str">
        <f ca="1">IFERROR(__xludf.DUMMYFUNCTION("GOOGLETRANSLATE(B2145,""en"",""hi"")"),"जाट की choot Saali ..teri Kaali gaand mein koylaa दाल ke आग लगा देंगे
maadarchod ... रैंडी Saali")</f>
        <v>जाट की choot Saali ..teri Kaali gaand mein koylaa दाल ke आग लगा देंगे
maadarchod ... रैंडी Saali</v>
      </c>
      <c r="C2145" s="1" t="s">
        <v>8</v>
      </c>
      <c r="D2145" s="1" t="s">
        <v>15</v>
      </c>
    </row>
    <row r="2146" spans="1:4" ht="13.2" x14ac:dyDescent="0.25">
      <c r="A2146" s="1" t="s">
        <v>2152</v>
      </c>
      <c r="B2146" t="str">
        <f ca="1">IFERROR(__xludf.DUMMYFUNCTION("GOOGLETRANSLATE(B2146,""en"",""hi"")"),"10/10 👍 pahil बार b.wood फिल्म ke 10matks dekhrahu हूं")</f>
        <v>10/10 👍 pahil बार b.wood फिल्म ke 10matks dekhrahu हूं</v>
      </c>
      <c r="C2146" s="1" t="s">
        <v>4</v>
      </c>
      <c r="D2146" s="1" t="s">
        <v>5</v>
      </c>
    </row>
    <row r="2147" spans="1:4" ht="13.2" x14ac:dyDescent="0.25">
      <c r="A2147" s="1" t="s">
        <v>2153</v>
      </c>
      <c r="B2147" t="str">
        <f ca="1">IFERROR(__xludf.DUMMYFUNCTION("GOOGLETRANSLATE(B2147,""en"",""hi"")"),"कबीर सिंह ek wahiyad फिल्म hai")</f>
        <v>कबीर सिंह ek wahiyad फिल्म hai</v>
      </c>
      <c r="C2147" s="1" t="s">
        <v>4</v>
      </c>
      <c r="D2147" s="1" t="s">
        <v>5</v>
      </c>
    </row>
    <row r="2148" spans="1:4" ht="13.2" x14ac:dyDescent="0.25">
      <c r="A2148" s="1" t="s">
        <v>2154</v>
      </c>
      <c r="B2148" t="str">
        <f ca="1">IFERROR(__xludf.DUMMYFUNCTION("GOOGLETRANSLATE(B2148,""en"",""hi"")"),"ये ज likhte स्क्रिप्ट chutiye Kon 😂😂")</f>
        <v>ये ज likhte स्क्रिप्ट chutiye Kon 😂😂</v>
      </c>
      <c r="C2148" s="1" t="s">
        <v>4</v>
      </c>
      <c r="D2148" s="1" t="s">
        <v>5</v>
      </c>
    </row>
    <row r="2149" spans="1:4" ht="13.2" x14ac:dyDescent="0.25">
      <c r="A2149" s="1" t="s">
        <v>2155</v>
      </c>
      <c r="B2149" t="str">
        <f ca="1">IFERROR(__xludf.DUMMYFUNCTION("GOOGLETRANSLATE(B2149,""en"",""hi"")"),"हे स्त्री दोस्ती karogi😂")</f>
        <v>हे स्त्री दोस्ती karogi😂</v>
      </c>
      <c r="C2149" s="1" t="s">
        <v>4</v>
      </c>
      <c r="D2149" s="1" t="s">
        <v>5</v>
      </c>
    </row>
    <row r="2150" spans="1:4" ht="13.2" x14ac:dyDescent="0.25">
      <c r="A2150" s="1" t="s">
        <v>2156</v>
      </c>
      <c r="B2150" t="str">
        <f ca="1">IFERROR(__xludf.DUMMYFUNCTION("GOOGLETRANSLATE(B2150,""en"",""hi"")"),"क्या ** चल मैन jeetva जाइए ** का भाग 2 कब रिलीज hoga ???")</f>
        <v>क्या ** चल मैन jeetva जाइए ** का भाग 2 कब रिलीज hoga ???</v>
      </c>
      <c r="C2150" s="1" t="s">
        <v>4</v>
      </c>
      <c r="D2150" s="1" t="s">
        <v>5</v>
      </c>
    </row>
    <row r="2151" spans="1:4" ht="13.2" x14ac:dyDescent="0.25">
      <c r="A2151" s="1" t="s">
        <v>2157</v>
      </c>
      <c r="B2151" t="str">
        <f ca="1">IFERROR(__xludf.DUMMYFUNCTION("GOOGLETRANSLATE(B2151,""en"",""hi"")"),"आदर्श राजपूत मुन्ना, हिंदू आईडी bana lene se Halala की pedaish, madrase की
परवरिश, mohalle की सोच aur जेहादी niyat कुछ नही chhupta।
राजपूत नाम lagakar भंगी शब्द उपयोग करने से हिंदू Bant ne वाला नही hai।
वो दिन गए, तेरे sudharne ke din आए hai।")</f>
        <v>आदर्श राजपूत मुन्ना, हिंदू आईडी bana lene se Halala की pedaish, madrase की
परवरिश, mohalle की सोच aur जेहादी niyat कुछ नही chhupta।
राजपूत नाम lagakar भंगी शब्द उपयोग करने से हिंदू Bant ne वाला नही hai।
वो दिन गए, तेरे sudharne ke din आए hai।</v>
      </c>
      <c r="C2151" s="1" t="s">
        <v>19</v>
      </c>
      <c r="D2151" s="1" t="s">
        <v>15</v>
      </c>
    </row>
    <row r="2152" spans="1:4" ht="13.2" x14ac:dyDescent="0.25">
      <c r="A2152" s="1" t="s">
        <v>2158</v>
      </c>
      <c r="B2152" t="str">
        <f ca="1">IFERROR(__xludf.DUMMYFUNCTION("GOOGLETRANSLATE(B2152,""en"",""hi"")"),"भाई मात्र सच bolne ke liye Guda chahiye
तू सच बोलता hai bhai .....")</f>
        <v>भाई मात्र सच bolne ke liye Guda chahiye
तू सच बोलता hai bhai .....</v>
      </c>
      <c r="C2152" s="1" t="s">
        <v>4</v>
      </c>
      <c r="D2152" s="1" t="s">
        <v>5</v>
      </c>
    </row>
    <row r="2153" spans="1:4" ht="13.2" x14ac:dyDescent="0.25">
      <c r="A2153" s="1" t="s">
        <v>2159</v>
      </c>
      <c r="B2153" t="str">
        <f ca="1">IFERROR(__xludf.DUMMYFUNCTION("GOOGLETRANSLATE(B2153,""en"",""hi"")"),"जय हो भाई")</f>
        <v>जय हो भाई</v>
      </c>
      <c r="C2153" s="1" t="s">
        <v>4</v>
      </c>
      <c r="D2153" s="1" t="s">
        <v>5</v>
      </c>
    </row>
    <row r="2154" spans="1:4" ht="13.2" x14ac:dyDescent="0.25">
      <c r="A2154" s="1" t="s">
        <v>2160</v>
      </c>
      <c r="B2154" t="str">
        <f ca="1">IFERROR(__xludf.DUMMYFUNCTION("GOOGLETRANSLATE(B2154,""en"",""hi"")"),"सच्चा प्रेम se समस्या नही hai ... Aap ek बात Batao अगर kisi लड़की की aap
pasand karte ho तो aap pehli Mulaqat mein हाय उपयोग चुंबन कर Doge? सच्चा प्यार
karte ho तो maaroge उपयोग?")</f>
        <v>सच्चा प्रेम se समस्या नही hai ... Aap ek बात Batao अगर kisi लड़की की aap
pasand karte ho तो aap pehli Mulaqat mein हाय उपयोग चुंबन कर Doge? सच्चा प्यार
karte ho तो maaroge उपयोग?</v>
      </c>
      <c r="C2154" s="1" t="s">
        <v>4</v>
      </c>
      <c r="D2154" s="1" t="s">
        <v>5</v>
      </c>
    </row>
    <row r="2155" spans="1:4" ht="13.2" x14ac:dyDescent="0.25">
      <c r="A2155" s="1" t="s">
        <v>2161</v>
      </c>
      <c r="B2155" t="str">
        <f ca="1">IFERROR(__xludf.DUMMYFUNCTION("GOOGLETRANSLATE(B2155,""en"",""hi"")"),"तुम कटुओ को बीजेपी से क्या परेशानी है, वो हम समझ सकते है")</f>
        <v>तुम कटुओ को बीजेपी से क्या परेशानी है, वो हम समझ सकते है</v>
      </c>
      <c r="C2155" s="1" t="s">
        <v>19</v>
      </c>
      <c r="D2155" s="1" t="s">
        <v>5</v>
      </c>
    </row>
    <row r="2156" spans="1:4" ht="13.2" x14ac:dyDescent="0.25">
      <c r="A2156" s="1" t="s">
        <v>2162</v>
      </c>
      <c r="B2156" t="str">
        <f ca="1">IFERROR(__xludf.DUMMYFUNCTION("GOOGLETRANSLATE(B2156,""en"",""hi"")"),"गांड मुझे उंगली करेगा ayegi को गंध")</f>
        <v>गांड मुझे उंगली करेगा ayegi को गंध</v>
      </c>
      <c r="C2156" s="1" t="s">
        <v>8</v>
      </c>
      <c r="D2156" s="1" t="s">
        <v>15</v>
      </c>
    </row>
    <row r="2157" spans="1:4" ht="13.2" x14ac:dyDescent="0.25">
      <c r="A2157" s="1" t="s">
        <v>2163</v>
      </c>
      <c r="B2157" t="str">
        <f ca="1">IFERROR(__xludf.DUMMYFUNCTION("GOOGLETRANSLATE(B2157,""en"",""hi"")"),"apke समीक्षा aur सर बाकि लोगो ke समीक्षा मुझे अंतर hai Bahut
Sirf Apka समीक्षा dekhne ke liye हाय besabri से intajar krta hu 😘😘😘 आप श्रीमान प्यार")</f>
        <v>apke समीक्षा aur सर बाकि लोगो ke समीक्षा मुझे अंतर hai Bahut
Sirf Apka समीक्षा dekhne ke liye हाय besabri से intajar krta hu 😘😘😘 आप श्रीमान प्यार</v>
      </c>
      <c r="C2157" s="1" t="s">
        <v>4</v>
      </c>
      <c r="D2157" s="1" t="s">
        <v>5</v>
      </c>
    </row>
    <row r="2158" spans="1:4" ht="13.2" x14ac:dyDescent="0.25">
      <c r="A2158" s="1" t="s">
        <v>2164</v>
      </c>
      <c r="B2158" t="str">
        <f ca="1">IFERROR(__xludf.DUMMYFUNCTION("GOOGLETRANSLATE(B2158,""en"",""hi"")"),"एक शब्द फिल्म के लिए पर्याप्त है - महा Chodu फिल्म")</f>
        <v>एक शब्द फिल्म के लिए पर्याप्त है - महा Chodu फिल्म</v>
      </c>
      <c r="C2158" s="1" t="s">
        <v>4</v>
      </c>
      <c r="D2158" s="1" t="s">
        <v>5</v>
      </c>
    </row>
    <row r="2159" spans="1:4" ht="13.2" x14ac:dyDescent="0.25">
      <c r="A2159" s="1" t="s">
        <v>2165</v>
      </c>
      <c r="B2159" t="str">
        <f ca="1">IFERROR(__xludf.DUMMYFUNCTION("GOOGLETRANSLATE(B2159,""en"",""hi"")"),"जो बात 😂😂")</f>
        <v>जो बात 😂😂</v>
      </c>
      <c r="C2159" s="1" t="s">
        <v>4</v>
      </c>
      <c r="D2159" s="1" t="s">
        <v>5</v>
      </c>
    </row>
    <row r="2160" spans="1:4" ht="13.2" x14ac:dyDescent="0.25">
      <c r="A2160" s="1" t="s">
        <v>2166</v>
      </c>
      <c r="B2160" t="str">
        <f ca="1">IFERROR(__xludf.DUMMYFUNCTION("GOOGLETRANSLATE(B2160,""en"",""hi"")"),"जाहिल चुड़ाईल .. न बाल न शक्ल .. कैसे लोग इनको सामाजिक कार्यकर्ता मानते है ..")</f>
        <v>जाहिल चुड़ाईल .. न बाल न शक्ल .. कैसे लोग इनको सामाजिक कार्यकर्ता मानते है ..</v>
      </c>
      <c r="C2160" s="1" t="s">
        <v>8</v>
      </c>
      <c r="D2160" s="1" t="s">
        <v>15</v>
      </c>
    </row>
    <row r="2161" spans="1:4" ht="13.2" x14ac:dyDescent="0.25">
      <c r="A2161" s="1" t="s">
        <v>2167</v>
      </c>
      <c r="B2161" t="str">
        <f ca="1">IFERROR(__xludf.DUMMYFUNCTION("GOOGLETRANSLATE(B2161,""en"",""hi"")"),"उदारवादी और नारीवादी बोल बोल कश्मीर dimag खरब kardiya")</f>
        <v>उदारवादी और नारीवादी बोल बोल कश्मीर dimag खरब kardiya</v>
      </c>
      <c r="C2161" s="1" t="s">
        <v>19</v>
      </c>
      <c r="D2161" s="1" t="s">
        <v>5</v>
      </c>
    </row>
    <row r="2162" spans="1:4" ht="13.2" x14ac:dyDescent="0.25">
      <c r="A2162" s="1" t="s">
        <v>2168</v>
      </c>
      <c r="B2162" t="str">
        <f ca="1">IFERROR(__xludf.DUMMYFUNCTION("GOOGLETRANSLATE(B2162,""en"",""hi"")"),"भारतीय सेना मुझे खुलेआम सेवा KRE जैसे अन्य देशों यू.आर. YE KOI CHHIPI बैट NHI
HAI KI KOI भारतीय सेना Ka Banda भेदभाव KREGA uske sath, आईएसई खुली RKHNE
KI JARURT HAI। और जो KOI BHI IS समलैंगिकता एसई पीड़ित HAI यू.आर. व्यक्तिगत
TAREEKE एसई स्वदेशाभिमान मुझे"&amp;" RHNA CHAHTA एच के लिए YE uski महानता HAI KI wo में एस.बी. एसई
पीड़ित सान KE खराब BHI jaana CHAHTA एच @@ आईटी ""एस मेरी राय अनुमति Krna chahiye")</f>
        <v>भारतीय सेना मुझे खुलेआम सेवा KRE जैसे अन्य देशों यू.आर. YE KOI CHHIPI बैट NHI
HAI KI KOI भारतीय सेना Ka Banda भेदभाव KREGA uske sath, आईएसई खुली RKHNE
KI JARURT HAI। और जो KOI BHI IS समलैंगिकता एसई पीड़ित HAI यू.आर. व्यक्तिगत
TAREEKE एसई स्वदेशाभिमान मुझे RHNA CHAHTA एच के लिए YE uski महानता HAI KI wo में एस.बी. एसई
पीड़ित सान KE खराब BHI jaana CHAHTA एच @@ आईटी "एस मेरी राय अनुमति Krna chahiye</v>
      </c>
      <c r="C2162" s="1" t="s">
        <v>19</v>
      </c>
      <c r="D2162" s="1" t="s">
        <v>15</v>
      </c>
    </row>
    <row r="2163" spans="1:4" ht="13.2" x14ac:dyDescent="0.25">
      <c r="A2163" s="1" t="s">
        <v>2169</v>
      </c>
      <c r="B2163" t="str">
        <f ca="1">IFERROR(__xludf.DUMMYFUNCTION("GOOGLETRANSLATE(B2163,""en"",""hi"")"),"मात्र hisaab se समलैंगिक ko सेना मीटर नी chahiye Krna अनुमति देते हैं। आसा ना हो kbhi एके
समलैंगिक सेना कश्मीर nozwaano को apne sath सेक्स क्रने ko मजबूर kr डी। या ydi सारी सेना
सेक्स क्रने lgi कर्तव्य सारा सिस्टम bigad Jayega लिए जनसंपर्क")</f>
        <v>मात्र hisaab se समलैंगिक ko सेना मीटर नी chahiye Krna अनुमति देते हैं। आसा ना हो kbhi एके
समलैंगिक सेना कश्मीर nozwaano को apne sath सेक्स क्रने ko मजबूर kr डी। या ydi सारी सेना
सेक्स क्रने lgi कर्तव्य सारा सिस्टम bigad Jayega लिए जनसंपर्क</v>
      </c>
      <c r="C2163" s="1" t="s">
        <v>8</v>
      </c>
      <c r="D2163" s="1" t="s">
        <v>15</v>
      </c>
    </row>
    <row r="2164" spans="1:4" ht="13.2" x14ac:dyDescent="0.25">
      <c r="A2164" s="1" t="s">
        <v>2170</v>
      </c>
      <c r="B2164" t="str">
        <f ca="1">IFERROR(__xludf.DUMMYFUNCTION("GOOGLETRANSLATE(B2164,""en"",""hi"")"),"Bc गांडू फिल्म है ये कबीर सिंह
Itni guuuu फिल्म hai बाटा नही sakta ऐसा प्यार होता है क्या बीसी ...
Jhatu Salaa फिल्म की guuu kr रक्खा hai .... प्यार की bhii Maari hai ismai
chhhiiii chhiiiiii guuuu chhhiiii guuuuuu😠😡😡😡😡😡😡😡😡😡😠😠😠😡😡😡😡 बीसी फ"&amp;"िल्म")</f>
        <v>Bc गांडू फिल्म है ये कबीर सिंह
Itni guuuu फिल्म hai बाटा नही sakta ऐसा प्यार होता है क्या बीसी ...
Jhatu Salaa फिल्म की guuu kr रक्खा hai .... प्यार की bhii Maari hai ismai
chhhiiii chhiiiiii guuuu chhhiiii guuuuuu😠😡😡😡😡😡😡😡😡😡😠😠😠😡😡😡😡 बीसी फिल्म</v>
      </c>
      <c r="C2164" s="1" t="s">
        <v>8</v>
      </c>
      <c r="D2164" s="1" t="s">
        <v>5</v>
      </c>
    </row>
    <row r="2165" spans="1:4" ht="13.2" x14ac:dyDescent="0.25">
      <c r="A2165" s="1" t="s">
        <v>2171</v>
      </c>
      <c r="B2165" t="str">
        <f ca="1">IFERROR(__xludf.DUMMYFUNCTION("GOOGLETRANSLATE(B2165,""en"",""hi"")"),"Kanchana 3 KA फिल्म समीक्षा करो plzzz।
Kanchana 3 KA आधिकारिक डिजिटल PREMIER रवि NXT पीई हो गया हैं।")</f>
        <v>Kanchana 3 KA फिल्म समीक्षा करो plzzz।
Kanchana 3 KA आधिकारिक डिजिटल PREMIER रवि NXT पीई हो गया हैं।</v>
      </c>
      <c r="C2165" s="1" t="s">
        <v>4</v>
      </c>
      <c r="D2165" s="1" t="s">
        <v>5</v>
      </c>
    </row>
    <row r="2166" spans="1:4" ht="13.2" x14ac:dyDescent="0.25">
      <c r="A2166" s="1" t="s">
        <v>2172</v>
      </c>
      <c r="B2166" t="str">
        <f ca="1">IFERROR(__xludf.DUMMYFUNCTION("GOOGLETRANSLATE(B2166,""en"",""hi"")"),"शरम अणि Chaye tum लोगो को भावनाओं Subhi ही होते ke hai ऐसे kisi ke
करने के लिए लड़की या लड़के को भावनाओं का majak mut Banao ISME क्या कोई ajuba hai ki महिला
लड़का Payar नही कर sakte hai Haad।")</f>
        <v>शरम अणि Chaye tum लोगो को भावनाओं Subhi ही होते ke hai ऐसे kisi ke
करने के लिए लड़की या लड़के को भावनाओं का majak mut Banao ISME क्या कोई ajuba hai ki महिला
लड़का Payar नही कर sakte hai Haad।</v>
      </c>
      <c r="C2166" s="1" t="s">
        <v>19</v>
      </c>
      <c r="D2166" s="1" t="s">
        <v>5</v>
      </c>
    </row>
    <row r="2167" spans="1:4" ht="13.2" x14ac:dyDescent="0.25">
      <c r="A2167" s="1" t="s">
        <v>2173</v>
      </c>
      <c r="B2167" t="str">
        <f ca="1">IFERROR(__xludf.DUMMYFUNCTION("GOOGLETRANSLATE(B2167,""en"",""hi"")"),"Kisi ko चीज़ galat tarike ke se pesh कर बालू के टीले से wo galat nhi ho jata ... kisi
ko a66a सबूत nhi kr skte तो उसको बुरा वी चटाई Banao")</f>
        <v>Kisi ko चीज़ galat tarike ke se pesh कर बालू के टीले से wo galat nhi ho jata ... kisi
ko a66a सबूत nhi kr skte तो उसको बुरा वी चटाई Banao</v>
      </c>
      <c r="C2167" s="1" t="s">
        <v>19</v>
      </c>
      <c r="D2167" s="1" t="s">
        <v>5</v>
      </c>
    </row>
    <row r="2168" spans="1:4" ht="13.2" x14ac:dyDescent="0.25">
      <c r="A2168" s="1" t="s">
        <v>2174</v>
      </c>
      <c r="B2168" t="str">
        <f ca="1">IFERROR(__xludf.DUMMYFUNCTION("GOOGLETRANSLATE(B2168,""en"",""hi"")"),"राजनीति a66a होता करने के लिए कर फिल्म समीक्षा होता Chhor ... भाजपा को chatte hain")</f>
        <v>राजनीति a66a होता करने के लिए कर फिल्म समीक्षा होता Chhor ... भाजपा को chatte hain</v>
      </c>
      <c r="C2168" s="1" t="s">
        <v>19</v>
      </c>
      <c r="D2168" s="1" t="s">
        <v>5</v>
      </c>
    </row>
    <row r="2169" spans="1:4" ht="13.2" x14ac:dyDescent="0.25">
      <c r="A2169" s="1" t="s">
        <v>2175</v>
      </c>
      <c r="B2169" t="str">
        <f ca="1">IFERROR(__xludf.DUMMYFUNCTION("GOOGLETRANSLATE(B2169,""en"",""hi"")"),"फिल्म मीटर शाहिद की अची ज अभिनय ... bt तु चटाई कहो की फिल्म मीटर sb कुछ Acha था
... और जेबी aap kh rhe ho kbir सिंह से gultiyan हुई ज तो फिर ager kisi ne
neagtive आलोचना केर भी दिया तो ISME मीटर क्या gult ज ... तु स्री Kaha se
हुआ ... प्रीति का thappad Ma"&amp;"rna और कबीर सिंह का thappad मार्ने मीटर अंतर
था ....")</f>
        <v>फिल्म मीटर शाहिद की अची ज अभिनय ... bt तु चटाई कहो की फिल्म मीटर sb कुछ Acha था
... और जेबी aap kh rhe ho kbir सिंह से gultiyan हुई ज तो फिर ager kisi ne
neagtive आलोचना केर भी दिया तो ISME मीटर क्या gult ज ... तु स्री Kaha se
हुआ ... प्रीति का thappad Marna और कबीर सिंह का thappad मार्ने मीटर अंतर
था ....</v>
      </c>
      <c r="C2169" s="1" t="s">
        <v>8</v>
      </c>
      <c r="D2169" s="1" t="s">
        <v>5</v>
      </c>
    </row>
    <row r="2170" spans="1:4" ht="13.2" x14ac:dyDescent="0.25">
      <c r="A2170" s="1" t="s">
        <v>2176</v>
      </c>
      <c r="B2170" t="str">
        <f ca="1">IFERROR(__xludf.DUMMYFUNCTION("GOOGLETRANSLATE(B2170,""en"",""hi"")"),"प्रतीक भाई rocks✌️
शुद्ध हिंदी mein उदारवादी aur नारीवादी की माँ चोद di भाई ne😂😂😂")</f>
        <v>प्रतीक भाई rocks✌️
शुद्ध हिंदी mein उदारवादी aur नारीवादी की माँ चोद di भाई ne😂😂😂</v>
      </c>
      <c r="C2170" s="1" t="s">
        <v>8</v>
      </c>
      <c r="D2170" s="1" t="s">
        <v>15</v>
      </c>
    </row>
    <row r="2171" spans="1:4" ht="13.2" x14ac:dyDescent="0.25">
      <c r="A2171" s="1" t="s">
        <v>2177</v>
      </c>
      <c r="B2171" t="str">
        <f ca="1">IFERROR(__xludf.DUMMYFUNCTION("GOOGLETRANSLATE(B2171,""en"",""hi"")"),"डोर की बल्लेबाजी सेना पैदल सेना मा ladkiyo जो भी nahi देर hame सेना मा जावन को समलैंगिक
Chahiye na hizde तु भारतीय सेना मा नही chalega ki")</f>
        <v>डोर की बल्लेबाजी सेना पैदल सेना मा ladkiyo जो भी nahi देर hame सेना मा जावन को समलैंगिक
Chahiye na hizde तु भारतीय सेना मा नही chalega ki</v>
      </c>
      <c r="C2171" s="1" t="s">
        <v>8</v>
      </c>
      <c r="D2171" s="1" t="s">
        <v>15</v>
      </c>
    </row>
    <row r="2172" spans="1:4" ht="13.2" x14ac:dyDescent="0.25">
      <c r="A2172" s="1" t="s">
        <v>2178</v>
      </c>
      <c r="B2172" t="str">
        <f ca="1">IFERROR(__xludf.DUMMYFUNCTION("GOOGLETRANSLATE(B2172,""en"",""hi"")"),"bhadve Rajeep से यू भी puch leta प्रहार राजस्थान सरकार ने पायल रोहतगी को है
गिरफ्तार कर लिया .... टैब नी याद आई भाषण के 6ke राजदीप ne स्वतंत्रता है")</f>
        <v>bhadve Rajeep से यू भी puch leta प्रहार राजस्थान सरकार ने पायल रोहतगी को है
गिरफ्तार कर लिया .... टैब नी याद आई भाषण के 6ke राजदीप ne स्वतंत्रता है</v>
      </c>
      <c r="C2172" s="1" t="s">
        <v>19</v>
      </c>
      <c r="D2172" s="1" t="s">
        <v>15</v>
      </c>
    </row>
    <row r="2173" spans="1:4" ht="13.2" x14ac:dyDescent="0.25">
      <c r="A2173" s="1" t="s">
        <v>2179</v>
      </c>
      <c r="B2173" t="str">
        <f ca="1">IFERROR(__xludf.DUMMYFUNCTION("GOOGLETRANSLATE(B2173,""en"",""hi"")"),"@ सिरफिरा काफ़िर 007 भाई बयान के मात्र को सही Kro kyoki चाँद को ek hi
ज, तारा bolo उपयोग kyoki तारा तुम्हे dusra मिल sakta चाँद को gya मालिक")</f>
        <v>@ सिरफिरा काफ़िर 007 भाई बयान के मात्र को सही Kro kyoki चाँद को ek hi
ज, तारा bolo उपयोग kyoki तारा तुम्हे dusra मिल sakta चाँद को gya मालिक</v>
      </c>
      <c r="C2173" s="1" t="s">
        <v>4</v>
      </c>
      <c r="D2173" s="1" t="s">
        <v>5</v>
      </c>
    </row>
    <row r="2174" spans="1:4" ht="13.2" x14ac:dyDescent="0.25">
      <c r="A2174" s="1" t="s">
        <v>2180</v>
      </c>
      <c r="B2174" t="str">
        <f ca="1">IFERROR(__xludf.DUMMYFUNCTION("GOOGLETRANSLATE(B2174,""en"",""hi"")"),"Hram खोर तेरे क़दम कोई sabut ज क्या हिन्दू प्रतिनिधि nhi karte कितने ginau")</f>
        <v>Hram खोर तेरे क़दम कोई sabut ज क्या हिन्दू प्रतिनिधि nhi karte कितने ginau</v>
      </c>
      <c r="C2174" s="1" t="s">
        <v>8</v>
      </c>
      <c r="D2174" s="1" t="s">
        <v>15</v>
      </c>
    </row>
    <row r="2175" spans="1:4" ht="13.2" x14ac:dyDescent="0.25">
      <c r="A2175" s="1" t="s">
        <v>2181</v>
      </c>
      <c r="B2175" t="str">
        <f ca="1">IFERROR(__xludf.DUMMYFUNCTION("GOOGLETRANSLATE(B2175,""en"",""hi"")"),"Autowale भैया &lt;3 &lt;3")</f>
        <v>Autowale भैया &lt;3 &lt;3</v>
      </c>
      <c r="C2175" s="1" t="s">
        <v>4</v>
      </c>
      <c r="D2175" s="1" t="s">
        <v>5</v>
      </c>
    </row>
    <row r="2176" spans="1:4" ht="13.2" x14ac:dyDescent="0.25">
      <c r="A2176" s="1" t="s">
        <v>2182</v>
      </c>
      <c r="B2176" t="str">
        <f ca="1">IFERROR(__xludf.DUMMYFUNCTION("GOOGLETRANSLATE(B2176,""en"",""hi"")"),"Bahanchode फिल्म")</f>
        <v>Bahanchode फिल्म</v>
      </c>
      <c r="C2176" s="1" t="s">
        <v>8</v>
      </c>
      <c r="D2176" s="1" t="s">
        <v>15</v>
      </c>
    </row>
    <row r="2177" spans="1:4" ht="13.2" x14ac:dyDescent="0.25">
      <c r="A2177" s="1" t="s">
        <v>2183</v>
      </c>
      <c r="B2177" t="str">
        <f ca="1">IFERROR(__xludf.DUMMYFUNCTION("GOOGLETRANSLATE(B2177,""en"",""hi"")"),"ऊपर kob huya साहब apka गोलमाल")</f>
        <v>ऊपर kob huya साहब apka गोलमाल</v>
      </c>
      <c r="C2177" s="1" t="s">
        <v>4</v>
      </c>
      <c r="D2177" s="1" t="s">
        <v>5</v>
      </c>
    </row>
    <row r="2178" spans="1:4" ht="13.2" x14ac:dyDescent="0.25">
      <c r="A2178" s="1" t="s">
        <v>2184</v>
      </c>
      <c r="B2178" t="str">
        <f ca="1">IFERROR(__xludf.DUMMYFUNCTION("GOOGLETRANSLATE(B2178,""en"",""hi"")"),"भाई अन्य jo विषय hai बॉलीवुड कश्मीर alwa wo hai मस्तूल ..... मुख्य ustarki तेरे
विषय जैडा dekhna चाहता हूं ..... आ jata अगर बॉलीवुड की विषय। ...मुख्य करने के लिए
v साबित कर sakta हूं तू Kinta galat hai ...")</f>
        <v>भाई अन्य jo विषय hai बॉलीवुड कश्मीर alwa wo hai मस्तूल ..... मुख्य ustarki तेरे
विषय जैडा dekhna चाहता हूं ..... आ jata अगर बॉलीवुड की विषय। ...मुख्य करने के लिए
v साबित कर sakta हूं तू Kinta galat hai ...</v>
      </c>
      <c r="C2178" s="1" t="s">
        <v>4</v>
      </c>
      <c r="D2178" s="1" t="s">
        <v>5</v>
      </c>
    </row>
    <row r="2179" spans="1:4" ht="13.2" x14ac:dyDescent="0.25">
      <c r="A2179" s="1" t="s">
        <v>2185</v>
      </c>
      <c r="B2179" t="str">
        <f ca="1">IFERROR(__xludf.DUMMYFUNCTION("GOOGLETRANSLATE(B2179,""en"",""hi"")"),"साड़ी फिल्में dekhunga .. स्क्रीनशॉट ले लिया hai.😍")</f>
        <v>साड़ी फिल्में dekhunga .. स्क्रीनशॉट ले लिया hai.😍</v>
      </c>
      <c r="C2179" s="1" t="s">
        <v>4</v>
      </c>
      <c r="D2179" s="1" t="s">
        <v>5</v>
      </c>
    </row>
    <row r="2180" spans="1:4" ht="13.2" x14ac:dyDescent="0.25">
      <c r="A2180" s="1" t="s">
        <v>2186</v>
      </c>
      <c r="B2180" t="str">
        <f ca="1">IFERROR(__xludf.DUMMYFUNCTION("GOOGLETRANSLATE(B2180,""en"",""hi"")"),"कबीर सिंह mivie ke हिसाब से अची वह usee वास्तविकता ke sth क्यु JOD RHI ho🙄🙄?")</f>
        <v>कबीर सिंह mivie ke हिसाब से अची वह usee वास्तविकता ke sth क्यु JOD RHI ho🙄🙄?</v>
      </c>
      <c r="C2180" s="1" t="s">
        <v>4</v>
      </c>
      <c r="D2180" s="1" t="s">
        <v>5</v>
      </c>
    </row>
    <row r="2181" spans="1:4" ht="13.2" x14ac:dyDescent="0.25">
      <c r="A2181" s="1" t="s">
        <v>2187</v>
      </c>
      <c r="B2181" t="str">
        <f ca="1">IFERROR(__xludf.DUMMYFUNCTION("GOOGLETRANSLATE(B2181,""en"",""hi"")"),"बहुत अच्छा किया")</f>
        <v>बहुत अच्छा किया</v>
      </c>
      <c r="C2181" s="1" t="s">
        <v>4</v>
      </c>
      <c r="D2181" s="1" t="s">
        <v>5</v>
      </c>
    </row>
    <row r="2182" spans="1:4" ht="13.2" x14ac:dyDescent="0.25">
      <c r="A2182" s="1" t="s">
        <v>2188</v>
      </c>
      <c r="B2182" t="str">
        <f ca="1">IFERROR(__xludf.DUMMYFUNCTION("GOOGLETRANSLATE(B2182,""en"",""hi"")"),"HMM")</f>
        <v>HMM</v>
      </c>
      <c r="C2182" s="1" t="s">
        <v>4</v>
      </c>
      <c r="D2182" s="1" t="s">
        <v>5</v>
      </c>
    </row>
    <row r="2183" spans="1:4" ht="13.2" x14ac:dyDescent="0.25">
      <c r="A2183" s="1" t="s">
        <v>2189</v>
      </c>
      <c r="B2183" t="str">
        <f ca="1">IFERROR(__xludf.DUMMYFUNCTION("GOOGLETRANSLATE(B2183,""en"",""hi"")"),"Iska Rona")</f>
        <v>Iska Rona</v>
      </c>
      <c r="C2183" s="1" t="s">
        <v>4</v>
      </c>
      <c r="D2183" s="1" t="s">
        <v>5</v>
      </c>
    </row>
    <row r="2184" spans="1:4" ht="13.2" x14ac:dyDescent="0.25">
      <c r="A2184" s="1" t="s">
        <v>2190</v>
      </c>
      <c r="B2184" t="str">
        <f ca="1">IFERROR(__xludf.DUMMYFUNCTION("GOOGLETRANSLATE(B2184,""en"",""hi"")"),"Shayad tum ज कभी प्यार नी हुआ shwetabh .... आज तुम galat हो ... मिलिए अप
Rakho फिर batauga")</f>
        <v>Shayad tum ज कभी प्यार नी हुआ shwetabh .... आज तुम galat हो ... मिलिए अप
Rakho फिर batauga</v>
      </c>
      <c r="C2184" s="1" t="s">
        <v>4</v>
      </c>
      <c r="D2184" s="1" t="s">
        <v>5</v>
      </c>
    </row>
    <row r="2185" spans="1:4" ht="13.2" x14ac:dyDescent="0.25">
      <c r="A2185" s="1" t="s">
        <v>2191</v>
      </c>
      <c r="B2185" t="str">
        <f ca="1">IFERROR(__xludf.DUMMYFUNCTION("GOOGLETRANSLATE(B2185,""en"",""hi"")"),"@Debasish चक्रवर्ती भाई तू एक नंबर ब * **** दी करता है इसलिए मैंने ने तेरा नाम
रखा है होमोसेपियन ब ******")</f>
        <v>@Debasish चक्रवर्ती भाई तू एक नंबर ब * **** दी करता है इसलिए मैंने ने तेरा नाम
रखा है होमोसेपियन ब ******</v>
      </c>
      <c r="C2185" s="1" t="s">
        <v>4</v>
      </c>
      <c r="D2185" s="1" t="s">
        <v>5</v>
      </c>
    </row>
    <row r="2186" spans="1:4" ht="13.2" x14ac:dyDescent="0.25">
      <c r="A2186" s="1" t="s">
        <v>2192</v>
      </c>
      <c r="B2186" t="str">
        <f ca="1">IFERROR(__xludf.DUMMYFUNCTION("GOOGLETRANSLATE(B2186,""en"",""hi"")"),"अची एच के भाई फिल्म। प्रति
[03:00] (https://www.youtube.com/watch?v=J2J5ssSP5yQ&amp;t=3m00s) बजे कुछ जैडा हो
gya।")</f>
        <v>अची एच के भाई फिल्म। प्रति
[03:00] (https://www.youtube.com/watch?v=J2J5ssSP5yQ&amp;t=3m00s) बजे कुछ जैडा हो
gya।</v>
      </c>
      <c r="C2186" s="1" t="s">
        <v>4</v>
      </c>
      <c r="D2186" s="1" t="s">
        <v>5</v>
      </c>
    </row>
    <row r="2187" spans="1:4" ht="13.2" x14ac:dyDescent="0.25">
      <c r="A2187" s="1" t="s">
        <v>2193</v>
      </c>
      <c r="B2187" t="str">
        <f ca="1">IFERROR(__xludf.DUMMYFUNCTION("GOOGLETRANSLATE(B2187,""en"",""hi"")"),"से जिंदा हो गया feku aur Tadipaar ke करण के लिए रंगा बिल्ला")</f>
        <v>से जिंदा हो गया feku aur Tadipaar ke करण के लिए रंगा बिल्ला</v>
      </c>
      <c r="C2187" s="1" t="s">
        <v>19</v>
      </c>
      <c r="D2187" s="1" t="s">
        <v>5</v>
      </c>
    </row>
    <row r="2188" spans="1:4" ht="13.2" x14ac:dyDescent="0.25">
      <c r="A2188" s="1" t="s">
        <v>2194</v>
      </c>
      <c r="B2188" t="str">
        <f ca="1">IFERROR(__xludf.DUMMYFUNCTION("GOOGLETRANSLATE(B2188,""en"",""hi"")"),"प्रतीक borade बेकार है .. Andhbhakt .. उन्होंने कहा कि फिल्म के रूप में एक फिल्म देखते nvr .. साही फिल्म
mein धर्मनिरपेक्षता .. उदारवादी आदि ऐसा कुछ gused'deta हे")</f>
        <v>प्रतीक borade बेकार है .. Andhbhakt .. उन्होंने कहा कि फिल्म के रूप में एक फिल्म देखते nvr .. साही फिल्म
mein धर्मनिरपेक्षता .. उदारवादी आदि ऐसा कुछ gused'deta हे</v>
      </c>
      <c r="C2188" s="1" t="s">
        <v>19</v>
      </c>
      <c r="D2188" s="1" t="s">
        <v>15</v>
      </c>
    </row>
    <row r="2189" spans="1:4" ht="13.2" x14ac:dyDescent="0.25">
      <c r="A2189" s="1" t="s">
        <v>2195</v>
      </c>
      <c r="B2189" t="str">
        <f ca="1">IFERROR(__xludf.DUMMYFUNCTION("GOOGLETRANSLATE(B2189,""en"",""hi"")"),"gand marwao, सेना मुझे जेन की jarurt nhi एच के समलैंगिक एच। Tiktok CHL को नमस्ते RHA ज
वाहा marwao")</f>
        <v>gand marwao, सेना मुझे जेन की jarurt nhi एच के समलैंगिक एच। Tiktok CHL को नमस्ते RHA ज
वाहा marwao</v>
      </c>
      <c r="C2189" s="1" t="s">
        <v>8</v>
      </c>
      <c r="D2189" s="1" t="s">
        <v>15</v>
      </c>
    </row>
    <row r="2190" spans="1:4" ht="13.2" x14ac:dyDescent="0.25">
      <c r="A2190" s="1" t="s">
        <v>2196</v>
      </c>
      <c r="B2190" t="str">
        <f ca="1">IFERROR(__xludf.DUMMYFUNCTION("GOOGLETRANSLATE(B2190,""en"",""hi"")"),"** हम sbko aapki पुस्तक का सब जैडा देख हा Intezar **
कृपया Jaldi nikalooo yarr😅🤘🏻❤️❤️❤️")</f>
        <v>** हम sbko aapki पुस्तक का सब जैडा देख हा Intezar **
कृपया Jaldi nikalooo yarr😅🤘🏻❤️❤️❤️</v>
      </c>
      <c r="C2190" s="1" t="s">
        <v>4</v>
      </c>
      <c r="D2190" s="1" t="s">
        <v>5</v>
      </c>
    </row>
    <row r="2191" spans="1:4" ht="13.2" x14ac:dyDescent="0.25">
      <c r="A2191" s="1" t="s">
        <v>2197</v>
      </c>
      <c r="B2191" t="str">
        <f ca="1">IFERROR(__xludf.DUMMYFUNCTION("GOOGLETRANSLATE(B2191,""en"",""hi"")"),"Chaap Madersa!")</f>
        <v>Chaap Madersa!</v>
      </c>
      <c r="C2191" s="1" t="s">
        <v>4</v>
      </c>
      <c r="D2191" s="1" t="s">
        <v>5</v>
      </c>
    </row>
    <row r="2192" spans="1:4" ht="13.2" x14ac:dyDescent="0.25">
      <c r="A2192" s="1" t="s">
        <v>2198</v>
      </c>
      <c r="B2192" t="str">
        <f ca="1">IFERROR(__xludf.DUMMYFUNCTION("GOOGLETRANSLATE(B2192,""en"",""hi"")"),"hahaha। समलैंगिक हिंद की समलैंगिक सेना। सेना मर्द ना। रुन्दी मातरम। समलैंगिक HIND! हा हा हा हा।")</f>
        <v>hahaha। समलैंगिक हिंद की समलैंगिक सेना। सेना मर्द ना। रुन्दी मातरम। समलैंगिक HIND! हा हा हा हा।</v>
      </c>
      <c r="C2192" s="1" t="s">
        <v>19</v>
      </c>
      <c r="D2192" s="1" t="s">
        <v>15</v>
      </c>
    </row>
    <row r="2193" spans="1:4" ht="13.2" x14ac:dyDescent="0.25">
      <c r="A2193" s="1" t="s">
        <v>2199</v>
      </c>
      <c r="B2193" t="str">
        <f ca="1">IFERROR(__xludf.DUMMYFUNCTION("GOOGLETRANSLATE(B2193,""en"",""hi"")"),"ये अप्राकृतिक hai ..ese humare भारत मुझे अनुमति देते हैं हाय नही कर्ण chahiye था ..
जानवरों भी प्रकृति का नियम का पालन करते है ..")</f>
        <v>ये अप्राकृतिक hai ..ese humare भारत मुझे अनुमति देते हैं हाय नही कर्ण chahiye था ..
जानवरों भी प्रकृति का नियम का पालन करते है ..</v>
      </c>
      <c r="C2193" s="1" t="s">
        <v>19</v>
      </c>
      <c r="D2193" s="1" t="s">
        <v>5</v>
      </c>
    </row>
    <row r="2194" spans="1:4" ht="13.2" x14ac:dyDescent="0.25">
      <c r="A2194" s="1" t="s">
        <v>2200</v>
      </c>
      <c r="B2194" t="str">
        <f ca="1">IFERROR(__xludf.DUMMYFUNCTION("GOOGLETRANSLATE(B2194,""en"",""hi"")"),"😂 मेरे दोस्त ने भी कबीर सिंह की डीपी लगा di थी और Kahta hai ab तेरा भाई को
धूम्रपान शुरू करेगा 😁")</f>
        <v>😂 मेरे दोस्त ने भी कबीर सिंह की डीपी लगा di थी और Kahta hai ab तेरा भाई को
धूम्रपान शुरू करेगा 😁</v>
      </c>
      <c r="C2194" s="1" t="s">
        <v>4</v>
      </c>
      <c r="D2194" s="1" t="s">
        <v>5</v>
      </c>
    </row>
    <row r="2195" spans="1:4" ht="13.2" x14ac:dyDescent="0.25">
      <c r="A2195" s="1" t="s">
        <v>2201</v>
      </c>
      <c r="B2195" t="str">
        <f ca="1">IFERROR(__xludf.DUMMYFUNCTION("GOOGLETRANSLATE(B2195,""en"",""hi"")"),"YRR। आईएसएस बॉलीवुड ne sbka dimaag khrab kr दिया hai ईसा पूर्व। हर किशोरी पागल
hai प्यार के pichhe। Bc 14 yrs ke bacche दुहराव Rehte hain Brkup पे 😂😂। हाँ है
pagalpan की wjah बॉलीवुड hai।")</f>
        <v>YRR। आईएसएस बॉलीवुड ne sbka dimaag khrab kr दिया hai ईसा पूर्व। हर किशोरी पागल
hai प्यार के pichhe। Bc 14 yrs ke bacche दुहराव Rehte hain Brkup पे 😂😂। हाँ है
pagalpan की wjah बॉलीवुड hai।</v>
      </c>
      <c r="C2195" s="1" t="s">
        <v>8</v>
      </c>
      <c r="D2195" s="1" t="s">
        <v>15</v>
      </c>
    </row>
    <row r="2196" spans="1:4" ht="13.2" x14ac:dyDescent="0.25">
      <c r="A2196" s="1" t="s">
        <v>2202</v>
      </c>
      <c r="B2196" t="str">
        <f ca="1">IFERROR(__xludf.DUMMYFUNCTION("GOOGLETRANSLATE(B2196,""en"",""hi"")"),"भाई वो अधिकारी निर्भर है का बनाओ")</f>
        <v>भाई वो अधिकारी निर्भर है का बनाओ</v>
      </c>
      <c r="C2196" s="1" t="s">
        <v>4</v>
      </c>
      <c r="D2196" s="1" t="s">
        <v>5</v>
      </c>
    </row>
    <row r="2197" spans="1:4" ht="13.2" x14ac:dyDescent="0.25">
      <c r="A2197" s="1" t="s">
        <v>2203</v>
      </c>
      <c r="B2197" t="str">
        <f ca="1">IFERROR(__xludf.DUMMYFUNCTION("GOOGLETRANSLATE(B2197,""en"",""hi"")"),"नही Hona chahiye")</f>
        <v>नही Hona chahiye</v>
      </c>
      <c r="C2197" s="1" t="s">
        <v>4</v>
      </c>
      <c r="D2197" s="1" t="s">
        <v>5</v>
      </c>
    </row>
    <row r="2198" spans="1:4" ht="13.2" x14ac:dyDescent="0.25">
      <c r="A2198" s="1" t="s">
        <v>2204</v>
      </c>
      <c r="B2198" t="str">
        <f ca="1">IFERROR(__xludf.DUMMYFUNCTION("GOOGLETRANSLATE(B2198,""en"",""hi"")"),"तू सूरज .... apne भैंस dimag से Nikli के भाई श्री jaat..agar टिप्पणी पीडी RHA ज
baato ko jaato पे ना lekr aa..😎😣😣😣")</f>
        <v>तू सूरज .... apne भैंस dimag से Nikli के भाई श्री jaat..agar टिप्पणी पीडी RHA ज
baato ko jaato पे ना lekr aa..😎😣😣😣</v>
      </c>
      <c r="C2198" s="1" t="s">
        <v>8</v>
      </c>
      <c r="D2198" s="1" t="s">
        <v>5</v>
      </c>
    </row>
    <row r="2199" spans="1:4" ht="13.2" x14ac:dyDescent="0.25">
      <c r="A2199" s="1" t="s">
        <v>2205</v>
      </c>
      <c r="B2199" t="str">
        <f ca="1">IFERROR(__xludf.DUMMYFUNCTION("GOOGLETRANSLATE(B2199,""en"",""hi"")"),"अबे tatte gaand भाग्य तू louvda किस llok का přání ज हो ,.")</f>
        <v>अबे tatte gaand भाग्य तू louvda किस llok का přání ज हो ,.</v>
      </c>
      <c r="C2199" s="1" t="s">
        <v>8</v>
      </c>
      <c r="D2199" s="1" t="s">
        <v>15</v>
      </c>
    </row>
    <row r="2200" spans="1:4" ht="13.2" x14ac:dyDescent="0.25">
      <c r="A2200" s="1" t="s">
        <v>2206</v>
      </c>
      <c r="B2200" t="str">
        <f ca="1">IFERROR(__xludf.DUMMYFUNCTION("GOOGLETRANSLATE(B2200,""en"",""hi"")"),"घर माई तेरा मां aur बहन Nehi hai hai na ??")</f>
        <v>घर माई तेरा मां aur बहन Nehi hai hai na ??</v>
      </c>
      <c r="C2200" s="1" t="s">
        <v>8</v>
      </c>
      <c r="D2200" s="1" t="s">
        <v>15</v>
      </c>
    </row>
    <row r="2201" spans="1:4" ht="13.2" x14ac:dyDescent="0.25">
      <c r="A2201" s="1" t="s">
        <v>2207</v>
      </c>
      <c r="B2201" t="str">
        <f ca="1">IFERROR(__xludf.DUMMYFUNCTION("GOOGLETRANSLATE(B2201,""en"",""hi"")"),"@INDIAS टॉप 5 कामसूत्र मुझे समलैंगिक सेक्स नंगा ke मुझे वह भी।")</f>
        <v>@INDIAS टॉप 5 कामसूत्र मुझे समलैंगिक सेक्स नंगा ke मुझे वह भी।</v>
      </c>
      <c r="C2201" s="1" t="s">
        <v>4</v>
      </c>
      <c r="D2201" s="1" t="s">
        <v>5</v>
      </c>
    </row>
    <row r="2202" spans="1:4" ht="13.2" x14ac:dyDescent="0.25">
      <c r="A2202" s="1" t="s">
        <v>2208</v>
      </c>
      <c r="B2202" t="str">
        <f ca="1">IFERROR(__xludf.DUMMYFUNCTION("GOOGLETRANSLATE(B2202,""en"",""hi"")"),"@Inocent हाइड्रोजन हाँ निश्चित रूप से भारतीय नारी महान hai। हिमा दास hai महन।
पी वी सिंधु महन हाई, Arho पंडित महान hai। रानी लक्ष्मीबाई महन hai। तु
sabhi mahilayen महन hai। वे सिर्फ अपने काम और प्रसार नहीं घृणा करना
लोगों के खिलाफ।
Lekin aap apne ko महन च"&amp;"टाई बोलो। मुख्य भी nahi हूं।
Haan भारतीय नारी महान hai।")</f>
        <v>@Inocent हाइड्रोजन हाँ निश्चित रूप से भारतीय नारी महान hai। हिमा दास hai महन।
पी वी सिंधु महन हाई, Arho पंडित महान hai। रानी लक्ष्मीबाई महन hai। तु
sabhi mahilayen महन hai। वे सिर्फ अपने काम और प्रसार नहीं घृणा करना
लोगों के खिलाफ।
Lekin aap apne ko महन चटाई बोलो। मुख्य भी nahi हूं।
Haan भारतीय नारी महान hai।</v>
      </c>
      <c r="C2202" s="1" t="s">
        <v>19</v>
      </c>
      <c r="D2202" s="1" t="s">
        <v>5</v>
      </c>
    </row>
    <row r="2203" spans="1:4" ht="13.2" x14ac:dyDescent="0.25">
      <c r="A2203" s="1" t="s">
        <v>2209</v>
      </c>
      <c r="B2203" t="str">
        <f ca="1">IFERROR(__xludf.DUMMYFUNCTION("GOOGLETRANSLATE(B2203,""en"",""hi"")"),"यार में chizon ke uper कोई फिल्म क्यु nhi banata?")</f>
        <v>यार में chizon ke uper कोई फिल्म क्यु nhi banata?</v>
      </c>
      <c r="C2203" s="1" t="s">
        <v>4</v>
      </c>
      <c r="D2203" s="1" t="s">
        <v>5</v>
      </c>
    </row>
    <row r="2204" spans="1:4" ht="13.2" x14ac:dyDescent="0.25">
      <c r="A2204" s="1" t="s">
        <v>2210</v>
      </c>
      <c r="B2204" t="str">
        <f ca="1">IFERROR(__xludf.DUMMYFUNCTION("GOOGLETRANSLATE(B2204,""en"",""hi"")"),"[06:28] (https://www.youtube.com/watch?v=N_ZMfQMZos0&amp;t=6m28s)
ओह भाई
पागल है क्या
4 nhi, 2")</f>
        <v>[06:28] (https://www.youtube.com/watch?v=N_ZMfQMZos0&amp;t=6m28s)
ओह भाई
पागल है क्या
4 nhi, 2</v>
      </c>
      <c r="C2204" s="1" t="s">
        <v>4</v>
      </c>
      <c r="D2204" s="1" t="s">
        <v>5</v>
      </c>
    </row>
    <row r="2205" spans="1:4" ht="13.2" x14ac:dyDescent="0.25">
      <c r="A2205" s="1" t="s">
        <v>2211</v>
      </c>
      <c r="B2205" t="str">
        <f ca="1">IFERROR(__xludf.DUMMYFUNCTION("GOOGLETRANSLATE(B2205,""en"",""hi"")"),"सर apne दैनिक हिन्दू विश्लेषण Kariya साहब का अनुरोध करें।")</f>
        <v>सर apne दैनिक हिन्दू विश्लेषण Kariya साहब का अनुरोध करें।</v>
      </c>
      <c r="C2205" s="1" t="s">
        <v>4</v>
      </c>
      <c r="D2205" s="1" t="s">
        <v>5</v>
      </c>
    </row>
    <row r="2206" spans="1:4" ht="13.2" x14ac:dyDescent="0.25">
      <c r="A2206" s="1" t="s">
        <v>2212</v>
      </c>
      <c r="B2206" t="str">
        <f ca="1">IFERROR(__xludf.DUMMYFUNCTION("GOOGLETRANSLATE(B2206,""en"",""hi"")"),"कॉन Kon नापसंद क्रने aya ज बन्दर Chhap ko..bda ज्ञानी अरब RHA ज तु है
andhbhakt ..")</f>
        <v>कॉन Kon नापसंद क्रने aya ज बन्दर Chhap ko..bda ज्ञानी अरब RHA ज तु है
andhbhakt ..</v>
      </c>
      <c r="C2206" s="1" t="s">
        <v>19</v>
      </c>
      <c r="D2206" s="1" t="s">
        <v>5</v>
      </c>
    </row>
    <row r="2207" spans="1:4" ht="13.2" x14ac:dyDescent="0.25">
      <c r="A2207" s="1" t="s">
        <v>2213</v>
      </c>
      <c r="B2207" t="str">
        <f ca="1">IFERROR(__xludf.DUMMYFUNCTION("GOOGLETRANSLATE(B2207,""en"",""hi"")"),"कबीर सिंह फिल्म bahut Acchi hai")</f>
        <v>कबीर सिंह फिल्म bahut Acchi hai</v>
      </c>
      <c r="C2207" s="1" t="s">
        <v>4</v>
      </c>
      <c r="D2207" s="1" t="s">
        <v>5</v>
      </c>
    </row>
    <row r="2208" spans="1:4" ht="13.2" x14ac:dyDescent="0.25">
      <c r="A2208" s="1" t="s">
        <v>2214</v>
      </c>
      <c r="B2208" t="str">
        <f ca="1">IFERROR(__xludf.DUMMYFUNCTION("GOOGLETRANSLATE(B2208,""en"",""hi"")"),"Ekdam साही Kaha आपने।")</f>
        <v>Ekdam साही Kaha आपने।</v>
      </c>
      <c r="C2208" s="1" t="s">
        <v>4</v>
      </c>
      <c r="D2208" s="1" t="s">
        <v>5</v>
      </c>
    </row>
    <row r="2209" spans="1:4" ht="13.2" x14ac:dyDescent="0.25">
      <c r="A2209" s="1" t="s">
        <v>2215</v>
      </c>
      <c r="B2209" t="str">
        <f ca="1">IFERROR(__xludf.DUMMYFUNCTION("GOOGLETRANSLATE(B2209,""en"",""hi"")"),"भाई आप तो केरल मुझे jo rajyapal ke sath इरफान हबीब ने किया hai हमें ko कवर Kro")</f>
        <v>भाई आप तो केरल मुझे jo rajyapal ke sath इरफान हबीब ने किया hai हमें ko कवर Kro</v>
      </c>
      <c r="C2209" s="1" t="s">
        <v>4</v>
      </c>
      <c r="D2209" s="1" t="s">
        <v>5</v>
      </c>
    </row>
    <row r="2210" spans="1:4" ht="13.2" x14ac:dyDescent="0.25">
      <c r="A2210" s="1" t="s">
        <v>2216</v>
      </c>
      <c r="B2210" t="str">
        <f ca="1">IFERROR(__xludf.DUMMYFUNCTION("GOOGLETRANSLATE(B2210,""en"",""hi"")"),"Sir..the परिवार आदमी श्रृंखला की समीक्षा Ka कब सुस्त?")</f>
        <v>Sir..the परिवार आदमी श्रृंखला की समीक्षा Ka कब सुस्त?</v>
      </c>
      <c r="C2210" s="1" t="s">
        <v>4</v>
      </c>
      <c r="D2210" s="1" t="s">
        <v>5</v>
      </c>
    </row>
    <row r="2211" spans="1:4" ht="13.2" x14ac:dyDescent="0.25">
      <c r="A2211" s="1" t="s">
        <v>2217</v>
      </c>
      <c r="B2211" t="str">
        <f ca="1">IFERROR(__xludf.DUMMYFUNCTION("GOOGLETRANSLATE(B2211,""en"",""hi"")"),"चमगादड़ साही लेकिन जो बोल राहा wo samjj ne वाली hai")</f>
        <v>चमगादड़ साही लेकिन जो बोल राहा wo samjj ne वाली hai</v>
      </c>
      <c r="C2211" s="1" t="s">
        <v>4</v>
      </c>
      <c r="D2211" s="1" t="s">
        <v>5</v>
      </c>
    </row>
    <row r="2212" spans="1:4" ht="13.2" x14ac:dyDescent="0.25">
      <c r="A2212" s="1" t="s">
        <v>2218</v>
      </c>
      <c r="B2212" t="str">
        <f ca="1">IFERROR(__xludf.DUMMYFUNCTION("GOOGLETRANSLATE(B2212,""en"",""hi"")"),"Kisne अभी तक Dekhi भी nahi की तरह")</f>
        <v>Kisne अभी तक Dekhi भी nahi की तरह</v>
      </c>
      <c r="C2212" s="1" t="s">
        <v>4</v>
      </c>
      <c r="D2212" s="1" t="s">
        <v>5</v>
      </c>
    </row>
    <row r="2213" spans="1:4" ht="13.2" x14ac:dyDescent="0.25">
      <c r="A2213" s="1" t="s">
        <v>2219</v>
      </c>
      <c r="B2213" t="str">
        <f ca="1">IFERROR(__xludf.DUMMYFUNCTION("GOOGLETRANSLATE(B2213,""en"",""hi"")"),"@execute हम कबीर सिंह का ""रॉ विश्लेषण"" किया hai क्या ...")</f>
        <v>@execute हम कबीर सिंह का "रॉ विश्लेषण" किया hai क्या ...</v>
      </c>
      <c r="C2213" s="1" t="s">
        <v>4</v>
      </c>
      <c r="D2213" s="1" t="s">
        <v>5</v>
      </c>
    </row>
    <row r="2214" spans="1:4" ht="13.2" x14ac:dyDescent="0.25">
      <c r="A2214" s="1" t="s">
        <v>2220</v>
      </c>
      <c r="B2214" t="str">
        <f ca="1">IFERROR(__xludf.DUMMYFUNCTION("GOOGLETRANSLATE(B2214,""en"",""hi"")"),"समलैंगिक लॉग gaand karte hain Ladko की")</f>
        <v>समलैंगिक लॉग gaand karte hain Ladko की</v>
      </c>
      <c r="C2214" s="1" t="s">
        <v>19</v>
      </c>
      <c r="D2214" s="1" t="s">
        <v>15</v>
      </c>
    </row>
    <row r="2215" spans="1:4" ht="13.2" x14ac:dyDescent="0.25">
      <c r="A2215" s="1" t="s">
        <v>2221</v>
      </c>
      <c r="B2215" t="str">
        <f ca="1">IFERROR(__xludf.DUMMYFUNCTION("GOOGLETRANSLATE(B2215,""en"",""hi"")"),"Apane ""विदेशी KHASAM"" का भी कुछ नाम राख de tu ""चुड़ैल"" !!!! तेरे विदेशी
khasam से Paida bachchon ko क्या sikhayegi तू ""पिद्दी कुतिया"" !!!!!! ????")</f>
        <v>Apane "विदेशी KHASAM" का भी कुछ नाम राख de tu "चुड़ैल" !!!! तेरे विदेशी
khasam से Paida bachchon ko क्या sikhayegi तू "पिद्दी कुतिया" !!!!!! ????</v>
      </c>
      <c r="C2215" s="1" t="s">
        <v>8</v>
      </c>
      <c r="D2215" s="1" t="s">
        <v>15</v>
      </c>
    </row>
    <row r="2216" spans="1:4" ht="13.2" x14ac:dyDescent="0.25">
      <c r="A2216" s="1" t="s">
        <v>2222</v>
      </c>
      <c r="B2216" t="str">
        <f ca="1">IFERROR(__xludf.DUMMYFUNCTION("GOOGLETRANSLATE(B2216,""en"",""hi"")"),"फिल्म समीक्षा कहा है?
मैं और Kon ज तु उदार।")</f>
        <v>फिल्म समीक्षा कहा है?
मैं और Kon ज तु उदार।</v>
      </c>
      <c r="C2216" s="1" t="s">
        <v>4</v>
      </c>
      <c r="D2216" s="1" t="s">
        <v>5</v>
      </c>
    </row>
    <row r="2217" spans="1:4" ht="13.2" x14ac:dyDescent="0.25">
      <c r="A2217" s="1" t="s">
        <v>2223</v>
      </c>
      <c r="B2217" t="str">
        <f ca="1">IFERROR(__xludf.DUMMYFUNCTION("GOOGLETRANSLATE(B2217,""en"",""hi"")"),"भाई YHI टिप्पणी dhundh RHA था कोई करने के लिए किया hoga😂🤣😅")</f>
        <v>भाई YHI टिप्पणी dhundh RHA था कोई करने के लिए किया hoga😂🤣😅</v>
      </c>
      <c r="C2217" s="1" t="s">
        <v>4</v>
      </c>
      <c r="D2217" s="1" t="s">
        <v>5</v>
      </c>
    </row>
    <row r="2218" spans="1:4" ht="13.2" x14ac:dyDescent="0.25">
      <c r="A2218" s="1" t="s">
        <v>2224</v>
      </c>
      <c r="B2218" t="str">
        <f ca="1">IFERROR(__xludf.DUMMYFUNCTION("GOOGLETRANSLATE(B2218,""en"",""hi"")"),"Nikal लॉड pehli Fursat पे nikal कोई jarurat नही समीक्षा बालू के टीले की pehli Fursat
पे bhosdike nikal")</f>
        <v>Nikal लॉड pehli Fursat पे nikal कोई jarurat नही समीक्षा बालू के टीले की pehli Fursat
पे bhosdike nikal</v>
      </c>
      <c r="C2218" s="1" t="s">
        <v>8</v>
      </c>
      <c r="D2218" s="1" t="s">
        <v>15</v>
      </c>
    </row>
    <row r="2219" spans="1:4" ht="13.2" x14ac:dyDescent="0.25">
      <c r="A2219" s="1" t="s">
        <v>2225</v>
      </c>
      <c r="B2219" t="str">
        <f ca="1">IFERROR(__xludf.DUMMYFUNCTION("GOOGLETRANSLATE(B2219,""en"",""hi"")"),"में नारीवादी कश्मीर dimag mein bhut नफरत भरी हुई hai तु बस usey nikalne ka
Mauka dhundte Rehte hai।")</f>
        <v>में नारीवादी कश्मीर dimag mein bhut नफरत भरी हुई hai तु बस usey nikalne ka
Mauka dhundte Rehte hai।</v>
      </c>
      <c r="C2219" s="1" t="s">
        <v>19</v>
      </c>
      <c r="D2219" s="1" t="s">
        <v>5</v>
      </c>
    </row>
    <row r="2220" spans="1:4" ht="13.2" x14ac:dyDescent="0.25">
      <c r="A2220" s="1" t="s">
        <v>2226</v>
      </c>
      <c r="B2220" t="str">
        <f ca="1">IFERROR(__xludf.DUMMYFUNCTION("GOOGLETRANSLATE(B2220,""en"",""hi"")"),"haha jaise धुन bdaa किआ hain aurton के liye")</f>
        <v>haha jaise धुन bdaa किआ hain aurton के liye</v>
      </c>
      <c r="C2220" s="1" t="s">
        <v>4</v>
      </c>
      <c r="D2220" s="1" t="s">
        <v>5</v>
      </c>
    </row>
    <row r="2221" spans="1:4" ht="13.2" x14ac:dyDescent="0.25">
      <c r="A2221" s="1" t="s">
        <v>2227</v>
      </c>
      <c r="B2221" t="str">
        <f ca="1">IFERROR(__xludf.DUMMYFUNCTION("GOOGLETRANSLATE(B2221,""en"",""hi"")"),"ऐसी लड़कियाँ जो कानून का दुरुपयोग करती hai ऐसी madharchod aurato नंगा करने के लिए ko है
कर के सड़क बराबर daudana chahaiye पुरी जीवन जेल aur मुझे chahiye rakhna")</f>
        <v>ऐसी लड़कियाँ जो कानून का दुरुपयोग करती hai ऐसी madharchod aurato नंगा करने के लिए ko है
कर के सड़क बराबर daudana chahaiye पुरी जीवन जेल aur मुझे chahiye rakhna</v>
      </c>
      <c r="C2221" s="1" t="s">
        <v>8</v>
      </c>
      <c r="D2221" s="1" t="s">
        <v>15</v>
      </c>
    </row>
    <row r="2222" spans="1:4" ht="13.2" x14ac:dyDescent="0.25">
      <c r="A2222" s="1" t="s">
        <v>2228</v>
      </c>
      <c r="B2222" t="str">
        <f ca="1">IFERROR(__xludf.DUMMYFUNCTION("GOOGLETRANSLATE(B2222,""en"",""hi"")"),"साही दक्षिण भारतीय वाला कार्रवाई hatana chahiye pehle बात hai बीसी ... Sabse ...
Dusra अभिनेत्रियों को आइटम गाने को नई कर्ण chahiye ...")</f>
        <v>साही दक्षिण भारतीय वाला कार्रवाई hatana chahiye pehle बात hai बीसी ... Sabse ...
Dusra अभिनेत्रियों को आइटम गाने को नई कर्ण chahiye ...</v>
      </c>
      <c r="C2222" s="1" t="s">
        <v>4</v>
      </c>
      <c r="D2222" s="1" t="s">
        <v>15</v>
      </c>
    </row>
    <row r="2223" spans="1:4" ht="13.2" x14ac:dyDescent="0.25">
      <c r="A2223" s="1" t="s">
        <v>2229</v>
      </c>
      <c r="B2223" t="str">
        <f ca="1">IFERROR(__xludf.DUMMYFUNCTION("GOOGLETRANSLATE(B2223,""en"",""hi"")"),"फार्म bharte tym ek घोषणा फिर विकल्प Hona chahiye अब ki मैं होमो नहीं हूँ।")</f>
        <v>फार्म bharte tym ek घोषणा फिर विकल्प Hona chahiye अब ki मैं होमो नहीं हूँ।</v>
      </c>
      <c r="C2223" s="1" t="s">
        <v>19</v>
      </c>
      <c r="D2223" s="1" t="s">
        <v>15</v>
      </c>
    </row>
    <row r="2224" spans="1:4" ht="13.2" x14ac:dyDescent="0.25">
      <c r="A2224" s="1" t="s">
        <v>2230</v>
      </c>
      <c r="B2224" t="str">
        <f ca="1">IFERROR(__xludf.DUMMYFUNCTION("GOOGLETRANSLATE(B2224,""en"",""hi"")"),"क्यु tum विषाक्त मर्दानगी ke saath सामना karsati क्या")</f>
        <v>क्यु tum विषाक्त मर्दानगी ke saath सामना karsati क्या</v>
      </c>
      <c r="C2224" s="1" t="s">
        <v>19</v>
      </c>
      <c r="D2224" s="1" t="s">
        <v>5</v>
      </c>
    </row>
    <row r="2225" spans="1:4" ht="13.2" x14ac:dyDescent="0.25">
      <c r="A2225" s="1" t="s">
        <v>2231</v>
      </c>
      <c r="B2225" t="str">
        <f ca="1">IFERROR(__xludf.DUMMYFUNCTION("GOOGLETRANSLATE(B2225,""en"",""hi"")"),"हमारे देश ने मुझे अब तक सब Ko आतंकवादी प्रतिबंध को एफआईआर जना chahiye था ...
क्यु की Sabse आतंकवादियों और अपराधियों को jyada फिल्मों Ko Glorify karne वली
Banti hai भारत मुझे!")</f>
        <v>हमारे देश ने मुझे अब तक सब Ko आतंकवादी प्रतिबंध को एफआईआर जना chahiye था ...
क्यु की Sabse आतंकवादियों और अपराधियों को jyada फिल्मों Ko Glorify karne वली
Banti hai भारत मुझे!</v>
      </c>
      <c r="C2225" s="1" t="s">
        <v>4</v>
      </c>
      <c r="D2225" s="1" t="s">
        <v>5</v>
      </c>
    </row>
    <row r="2226" spans="1:4" ht="13.2" x14ac:dyDescent="0.25">
      <c r="A2226" s="1" t="s">
        <v>2232</v>
      </c>
      <c r="B2226" t="str">
        <f ca="1">IFERROR(__xludf.DUMMYFUNCTION("GOOGLETRANSLATE(B2226,""en"",""hi"")"),"[03:47] (https://www.youtube.com/watch?v=ZzsAuDkXq1M&amp;t=3m47s) तू मेरा भाई हाई, मैं
तुम्हें प्यार करता हूं..")</f>
        <v>[03:47] (https://www.youtube.com/watch?v=ZzsAuDkXq1M&amp;t=3m47s) तू मेरा भाई हाई, मैं
तुम्हें प्यार करता हूं..</v>
      </c>
      <c r="C2226" s="1" t="s">
        <v>4</v>
      </c>
      <c r="D2226" s="1" t="s">
        <v>5</v>
      </c>
    </row>
    <row r="2227" spans="1:4" ht="13.2" x14ac:dyDescent="0.25">
      <c r="A2227" s="1" t="s">
        <v>2233</v>
      </c>
      <c r="B2227" t="str">
        <f ca="1">IFERROR(__xludf.DUMMYFUNCTION("GOOGLETRANSLATE(B2227,""en"",""hi"")"),"Lawde मुझे भी हिंदू hu lekin chutiya नै hu धरम पागल 😣😡")</f>
        <v>Lawde मुझे भी हिंदू hu lekin chutiya नै hu धरम पागल 😣😡</v>
      </c>
      <c r="C2227" s="1" t="s">
        <v>8</v>
      </c>
      <c r="D2227" s="1" t="s">
        <v>15</v>
      </c>
    </row>
    <row r="2228" spans="1:4" ht="13.2" x14ac:dyDescent="0.25">
      <c r="A2228" s="1" t="s">
        <v>2234</v>
      </c>
      <c r="B2228" t="str">
        <f ca="1">IFERROR(__xludf.DUMMYFUNCTION("GOOGLETRANSLATE(B2228,""en"",""hi"")"),"4 साल मैं dena नही chahiye .... कांग्रेस को वोट दिया था 60 साल मैं, अब फार्क नही
padtha hai। कारो jo कर्ण हाई, योगी जी jaise अब jhadu लगा ke मोर बनाएंगे
इसको।")</f>
        <v>4 साल मैं dena नही chahiye .... कांग्रेस को वोट दिया था 60 साल मैं, अब फार्क नही
padtha hai। कारो jo कर्ण हाई, योगी जी jaise अब jhadu लगा ke मोर बनाएंगे
इसको।</v>
      </c>
      <c r="C2228" s="1" t="s">
        <v>19</v>
      </c>
      <c r="D2228" s="1" t="s">
        <v>5</v>
      </c>
    </row>
    <row r="2229" spans="1:4" ht="13.2" x14ac:dyDescent="0.25">
      <c r="A2229" s="1" t="s">
        <v>2235</v>
      </c>
      <c r="B2229" t="str">
        <f ca="1">IFERROR(__xludf.DUMMYFUNCTION("GOOGLETRANSLATE(B2229,""en"",""hi"")"),"मेरे हिसाब से साही कहा है .. बिपिन जी ne रावत ..")</f>
        <v>मेरे हिसाब से साही कहा है .. बिपिन जी ne रावत ..</v>
      </c>
      <c r="C2229" s="1" t="s">
        <v>4</v>
      </c>
      <c r="D2229" s="1" t="s">
        <v>5</v>
      </c>
    </row>
    <row r="2230" spans="1:4" ht="13.2" x14ac:dyDescent="0.25">
      <c r="A2230" s="1" t="s">
        <v>2236</v>
      </c>
      <c r="B2230" t="str">
        <f ca="1">IFERROR(__xludf.DUMMYFUNCTION("GOOGLETRANSLATE(B2230,""en"",""hi"")"),"सर्वेश यादव vohi तो भाई chahte है, की हम apne मुझे kam करे अपना रवैया
यूएसएस tharah बने
Kam karte रहो मेरे भाई apne पे")</f>
        <v>सर्वेश यादव vohi तो भाई chahte है, की हम apne मुझे kam करे अपना रवैया
यूएसएस tharah बने
Kam karte रहो मेरे भाई apne पे</v>
      </c>
      <c r="C2230" s="1" t="s">
        <v>4</v>
      </c>
      <c r="D2230" s="1" t="s">
        <v>5</v>
      </c>
    </row>
    <row r="2231" spans="1:4" ht="13.2" x14ac:dyDescent="0.25">
      <c r="A2231" s="1" t="s">
        <v>2237</v>
      </c>
      <c r="B2231" t="str">
        <f ca="1">IFERROR(__xludf.DUMMYFUNCTION("GOOGLETRANSLATE(B2231,""en"",""hi"")"),"Tu hena bahot महन ,, बदमाश ... Dusro की सफलता मुझे हस्तक्षेप karta वह ,, Kutta")</f>
        <v>Tu hena bahot महन ,, बदमाश ... Dusro की सफलता मुझे हस्तक्षेप karta वह ,, Kutta</v>
      </c>
      <c r="C2231" s="1" t="s">
        <v>8</v>
      </c>
      <c r="D2231" s="1" t="s">
        <v>5</v>
      </c>
    </row>
    <row r="2232" spans="1:4" ht="13.2" x14ac:dyDescent="0.25">
      <c r="A2232" s="1" t="s">
        <v>2238</v>
      </c>
      <c r="B2232" t="str">
        <f ca="1">IFERROR(__xludf.DUMMYFUNCTION("GOOGLETRANSLATE(B2232,""en"",""hi"")"),"Gajjjab सामग्री,")</f>
        <v>Gajjjab सामग्री,</v>
      </c>
      <c r="C2232" s="1" t="s">
        <v>4</v>
      </c>
      <c r="D2232" s="1" t="s">
        <v>5</v>
      </c>
    </row>
    <row r="2233" spans="1:4" ht="13.2" x14ac:dyDescent="0.25">
      <c r="A2233" s="1" t="s">
        <v>2239</v>
      </c>
      <c r="B2233" t="str">
        <f ca="1">IFERROR(__xludf.DUMMYFUNCTION("GOOGLETRANSLATE(B2233,""en"",""hi"")"),"प्रतीक भाई उर बड़ा प्रशंसक से एक हूँ जब यह ईमानदार समीक्षा लेकिन मैं देने की बात आती है
इस फिल्म के बारे यू से सहमत नहीं नफरत है। नारीवाद की बात nhi ये फिल्म जिस
अधर पे Baney gayi hai वो hai galat।")</f>
        <v>प्रतीक भाई उर बड़ा प्रशंसक से एक हूँ जब यह ईमानदार समीक्षा लेकिन मैं देने की बात आती है
इस फिल्म के बारे यू से सहमत नहीं नफरत है। नारीवाद की बात nhi ये फिल्म जिस
अधर पे Baney gayi hai वो hai galat।</v>
      </c>
      <c r="C2233" s="1" t="s">
        <v>4</v>
      </c>
      <c r="D2233" s="1" t="s">
        <v>5</v>
      </c>
    </row>
    <row r="2234" spans="1:4" ht="13.2" x14ac:dyDescent="0.25">
      <c r="A2234" s="1" t="s">
        <v>2240</v>
      </c>
      <c r="B2234" t="str">
        <f ca="1">IFERROR(__xludf.DUMMYFUNCTION("GOOGLETRANSLATE(B2234,""en"",""hi"")"),"तुम्हारा कुछ तो नही है। Yahan 47 लाख माँग राही hai!")</f>
        <v>तुम्हारा कुछ तो नही है। Yahan 47 लाख माँग राही hai!</v>
      </c>
      <c r="C2234" s="1" t="s">
        <v>4</v>
      </c>
      <c r="D2234" s="1" t="s">
        <v>5</v>
      </c>
    </row>
    <row r="2235" spans="1:4" ht="13.2" x14ac:dyDescent="0.25">
      <c r="A2235" s="1" t="s">
        <v>2241</v>
      </c>
      <c r="B2235" t="str">
        <f ca="1">IFERROR(__xludf.DUMMYFUNCTION("GOOGLETRANSLATE(B2235,""en"",""hi"")"),"कुछ लोगो को ओम शांति ओम pasand hai ko टैक्सी चालक कुछ करने के लिए, जनसंपर्क muje है se
ghnta FRK नी pdta")</f>
        <v>कुछ लोगो को ओम शांति ओम pasand hai ko टैक्सी चालक कुछ करने के लिए, जनसंपर्क muje है se
ghnta FRK नी pdta</v>
      </c>
      <c r="C2235" s="1" t="s">
        <v>4</v>
      </c>
      <c r="D2235" s="1" t="s">
        <v>5</v>
      </c>
    </row>
    <row r="2236" spans="1:4" ht="13.2" x14ac:dyDescent="0.25">
      <c r="A2236" s="1" t="s">
        <v>2242</v>
      </c>
      <c r="B2236" t="str">
        <f ca="1">IFERROR(__xludf.DUMMYFUNCTION("GOOGLETRANSLATE(B2236,""en"",""hi"")"),"बहुत बढ़िया भाई। उदारवादियों और कम्युनिस्ट की बैंड bajadi।")</f>
        <v>बहुत बढ़िया भाई। उदारवादियों और कम्युनिस्ट की बैंड bajadi।</v>
      </c>
      <c r="C2236" s="1" t="s">
        <v>4</v>
      </c>
      <c r="D2236" s="1" t="s">
        <v>5</v>
      </c>
    </row>
    <row r="2237" spans="1:4" ht="13.2" x14ac:dyDescent="0.25">
      <c r="A2237" s="1" t="s">
        <v>2243</v>
      </c>
      <c r="B2237" t="str">
        <f ca="1">IFERROR(__xludf.DUMMYFUNCTION("GOOGLETRANSLATE(B2237,""en"",""hi"")"),"@Vinay Hotty?")</f>
        <v>@Vinay Hotty?</v>
      </c>
      <c r="C2237" s="1" t="s">
        <v>4</v>
      </c>
      <c r="D2237" s="1" t="s">
        <v>5</v>
      </c>
    </row>
    <row r="2238" spans="1:4" ht="13.2" x14ac:dyDescent="0.25">
      <c r="A2238" s="1" t="s">
        <v>2244</v>
      </c>
      <c r="B2238" t="str">
        <f ca="1">IFERROR(__xludf.DUMMYFUNCTION("GOOGLETRANSLATE(B2238,""en"",""hi"")"),"@Soumya रंजन साहू अभिषेक बच्चन bhut achhe अभिनेता हैं unhone "" 'खेलें
हम जी जान से ""bhut hi Achhi थी सूर्य सेन बराबर थी मेन सूर्य सेन का नाम
यूएसआई फिल्म एसई जना तु फिल्म हुई थी lkin Deki मेन 2015 रिलीज 2010mein
mein.Unki फिल्म रावण, चलाने के लिए, ब्लफ़"&amp;" मास्टर, रन, खेल, गुरु, आदि कृति Hain.Wo
अगर Kisi फिल्म मेई सहायक की भूमिका वी krte हैं नीति अध्ययन wo usme bhut Achhi अभिनय
डी Jate hain जो लॉगऑन Dwara किसी का ध्यान नहीं रह जाति hai.Haan Unse लॉग अमिताभ
बच्चन Jaisi क्रने लगे जिस करण unhe apni ek Alag pe"&amp;"hchan उम्मीद अभिनय
bnane का mouka NHI मिला जिस trah बाघ श्रॉफ को mila.Tiger श्रॉफ, वरुण
धवन की bekar सामग्री वाली फिल्म वी rhegi नीति अध्ययन wo 100 करोड़ छुटकी mein सममूल्य
कार जाति hai जैसे kalank।")</f>
        <v>@Soumya रंजन साहू अभिषेक बच्चन bhut achhe अभिनेता हैं unhone " 'खेलें
हम जी जान से "bhut hi Achhi थी सूर्य सेन बराबर थी मेन सूर्य सेन का नाम
यूएसआई फिल्म एसई जना तु फिल्म हुई थी lkin Deki मेन 2015 रिलीज 2010mein
mein.Unki फिल्म रावण, चलाने के लिए, ब्लफ़ मास्टर, रन, खेल, गुरु, आदि कृति Hain.Wo
अगर Kisi फिल्म मेई सहायक की भूमिका वी krte हैं नीति अध्ययन wo usme bhut Achhi अभिनय
डी Jate hain जो लॉगऑन Dwara किसी का ध्यान नहीं रह जाति hai.Haan Unse लॉग अमिताभ
बच्चन Jaisi क्रने लगे जिस करण unhe apni ek Alag pehchan उम्मीद अभिनय
bnane का mouka NHI मिला जिस trah बाघ श्रॉफ को mila.Tiger श्रॉफ, वरुण
धवन की bekar सामग्री वाली फिल्म वी rhegi नीति अध्ययन wo 100 करोड़ छुटकी mein सममूल्य
कार जाति hai जैसे kalank।</v>
      </c>
      <c r="C2238" s="1" t="s">
        <v>4</v>
      </c>
      <c r="D2238" s="1" t="s">
        <v>5</v>
      </c>
    </row>
    <row r="2239" spans="1:4" ht="13.2" x14ac:dyDescent="0.25">
      <c r="A2239" s="1" t="s">
        <v>2245</v>
      </c>
      <c r="B2239" t="str">
        <f ca="1">IFERROR(__xludf.DUMMYFUNCTION("GOOGLETRANSLATE(B2239,""en"",""hi"")"),"** कबीर सिंह का पोस्टमार्टम kr दिया भाई ne ** ईमानदार समीक्षा")</f>
        <v>** कबीर सिंह का पोस्टमार्टम kr दिया भाई ne ** ईमानदार समीक्षा</v>
      </c>
      <c r="C2239" s="1" t="s">
        <v>4</v>
      </c>
      <c r="D2239" s="1" t="s">
        <v>5</v>
      </c>
    </row>
    <row r="2240" spans="1:4" ht="13.2" x14ac:dyDescent="0.25">
      <c r="A2240" s="1" t="s">
        <v>2246</v>
      </c>
      <c r="B2240" t="str">
        <f ca="1">IFERROR(__xludf.DUMMYFUNCTION("GOOGLETRANSLATE(B2240,""en"",""hi"")"),"मोदी कौन hai? Godra mein हत्या karvaaya ओह तुम लॉगऑन का प्रधानमंत्री")</f>
        <v>मोदी कौन hai? Godra mein हत्या karvaaya ओह तुम लॉगऑन का प्रधानमंत्री</v>
      </c>
      <c r="C2240" s="1" t="s">
        <v>19</v>
      </c>
      <c r="D2240" s="1" t="s">
        <v>5</v>
      </c>
    </row>
    <row r="2241" spans="1:4" ht="13.2" x14ac:dyDescent="0.25">
      <c r="A2241" s="1" t="s">
        <v>2247</v>
      </c>
      <c r="B2241" t="str">
        <f ca="1">IFERROR(__xludf.DUMMYFUNCTION("GOOGLETRANSLATE(B2241,""en"",""hi"")"),"प्राकृतिक पृष्ठभूमि प्रकाश Achcha lagraha hain श्रीमान")</f>
        <v>प्राकृतिक पृष्ठभूमि प्रकाश Achcha lagraha hain श्रीमान</v>
      </c>
      <c r="C2241" s="1" t="s">
        <v>4</v>
      </c>
      <c r="D2241" s="1" t="s">
        <v>5</v>
      </c>
    </row>
    <row r="2242" spans="1:4" ht="13.2" x14ac:dyDescent="0.25">
      <c r="A2242" s="1" t="s">
        <v>2248</v>
      </c>
      <c r="B2242" t="str">
        <f ca="1">IFERROR(__xludf.DUMMYFUNCTION("GOOGLETRANSLATE(B2242,""en"",""hi"")"),"तू Bohat backchodi .... कर राहा भाई हैं वह")</f>
        <v>तू Bohat backchodi .... कर राहा भाई हैं वह</v>
      </c>
      <c r="C2242" s="1" t="s">
        <v>19</v>
      </c>
      <c r="D2242" s="1" t="s">
        <v>5</v>
      </c>
    </row>
    <row r="2243" spans="1:4" ht="13.2" x14ac:dyDescent="0.25">
      <c r="A2243" s="1" t="s">
        <v>2249</v>
      </c>
      <c r="B2243" t="str">
        <f ca="1">IFERROR(__xludf.DUMMYFUNCTION("GOOGLETRANSLATE(B2243,""en"",""hi"")"),"तु usse कही zyada hai..nikal लॉड")</f>
        <v>तु usse कही zyada hai..nikal लॉड</v>
      </c>
      <c r="C2243" s="1" t="s">
        <v>8</v>
      </c>
      <c r="D2243" s="1" t="s">
        <v>15</v>
      </c>
    </row>
    <row r="2244" spans="1:4" ht="13.2" x14ac:dyDescent="0.25">
      <c r="A2244" s="1" t="s">
        <v>2250</v>
      </c>
      <c r="B2244" t="str">
        <f ca="1">IFERROR(__xludf.DUMMYFUNCTION("GOOGLETRANSLATE(B2244,""en"",""hi"")"),"माशा अल्लाह")</f>
        <v>माशा अल्लाह</v>
      </c>
      <c r="C2244" s="1" t="s">
        <v>4</v>
      </c>
      <c r="D2244" s="1" t="s">
        <v>5</v>
      </c>
    </row>
    <row r="2245" spans="1:4" ht="13.2" x14ac:dyDescent="0.25">
      <c r="A2245" s="1" t="s">
        <v>2251</v>
      </c>
      <c r="B2245" t="str">
        <f ca="1">IFERROR(__xludf.DUMMYFUNCTION("GOOGLETRANSLATE(B2245,""en"",""hi"")"),"अभिषेक बच्चन Kaha se Agaya Bhai🤣😂")</f>
        <v>अभिषेक बच्चन Kaha se Agaya Bhai🤣😂</v>
      </c>
      <c r="C2245" s="1" t="s">
        <v>4</v>
      </c>
      <c r="D2245" s="1" t="s">
        <v>5</v>
      </c>
    </row>
    <row r="2246" spans="1:4" ht="13.2" x14ac:dyDescent="0.25">
      <c r="A2246" s="1" t="s">
        <v>2252</v>
      </c>
      <c r="B2246" t="str">
        <f ca="1">IFERROR(__xludf.DUMMYFUNCTION("GOOGLETRANSLATE(B2246,""en"",""hi"")"),"Bc सारी फिल्म खराब krdi yrrr 😡😡😡😡😡")</f>
        <v>Bc सारी फिल्म खराब krdi yrrr 😡😡😡😡😡</v>
      </c>
      <c r="C2246" s="1" t="s">
        <v>8</v>
      </c>
      <c r="D2246" s="1" t="s">
        <v>15</v>
      </c>
    </row>
    <row r="2247" spans="1:4" ht="13.2" x14ac:dyDescent="0.25">
      <c r="A2247" s="1" t="s">
        <v>2253</v>
      </c>
      <c r="B2247" t="str">
        <f ca="1">IFERROR(__xludf.DUMMYFUNCTION("GOOGLETRANSLATE(B2247,""en"",""hi"")"),"@Roshan बावा हा जी")</f>
        <v>@Roshan बावा हा जी</v>
      </c>
      <c r="C2247" s="1" t="s">
        <v>4</v>
      </c>
      <c r="D2247" s="1" t="s">
        <v>5</v>
      </c>
    </row>
    <row r="2248" spans="1:4" ht="13.2" x14ac:dyDescent="0.25">
      <c r="A2248" s="1" t="s">
        <v>2254</v>
      </c>
      <c r="B2248" t="str">
        <f ca="1">IFERROR(__xludf.DUMMYFUNCTION("GOOGLETRANSLATE(B2248,""en"",""hi"")"),"Bilkul साही ज समीक्षा ☺️☺️")</f>
        <v>Bilkul साही ज समीक्षा ☺️☺️</v>
      </c>
      <c r="C2248" s="1" t="s">
        <v>4</v>
      </c>
      <c r="D2248" s="1" t="s">
        <v>5</v>
      </c>
    </row>
    <row r="2249" spans="1:4" ht="13.2" x14ac:dyDescent="0.25">
      <c r="A2249" s="1" t="s">
        <v>2255</v>
      </c>
      <c r="B2249" t="str">
        <f ca="1">IFERROR(__xludf.DUMMYFUNCTION("GOOGLETRANSLATE(B2249,""en"",""hi"")"),"कबीर सबसे अच्छा flim भैया ..main आप का हर 1 समीक्षा dekhta hu..bt बार aap है
ko supot Nehi karunga")</f>
        <v>कबीर सबसे अच्छा flim भैया ..main आप का हर 1 समीक्षा dekhta hu..bt बार aap है
ko supot Nehi karunga</v>
      </c>
      <c r="C2249" s="1" t="s">
        <v>4</v>
      </c>
      <c r="D2249" s="1" t="s">
        <v>5</v>
      </c>
    </row>
    <row r="2250" spans="1:4" ht="13.2" x14ac:dyDescent="0.25">
      <c r="A2250" s="1" t="s">
        <v>2256</v>
      </c>
      <c r="B2250" t="str">
        <f ca="1">IFERROR(__xludf.DUMMYFUNCTION("GOOGLETRANSLATE(B2250,""en"",""hi"")"),"मैं इस फिल्म, ghatiyapanthi की था hoti hai नफरत")</f>
        <v>मैं इस फिल्म, ghatiyapanthi की था hoti hai नफरत</v>
      </c>
      <c r="C2250" s="1" t="s">
        <v>19</v>
      </c>
      <c r="D2250" s="1" t="s">
        <v>5</v>
      </c>
    </row>
    <row r="2251" spans="1:4" ht="13.2" x14ac:dyDescent="0.25">
      <c r="A2251" s="1" t="s">
        <v>2257</v>
      </c>
      <c r="B2251" t="str">
        <f ca="1">IFERROR(__xludf.DUMMYFUNCTION("GOOGLETRANSLATE(B2251,""en"",""hi"")"),"Chutiya ... hai बो लॉग jo तु nhi Jante जो प्राकृतिक hai ..... बो प्राकृतिक हाय
रहेगा ........ Koe inhe jaker bataye ....... क्या FRK होता है .... एक दो मर्द aur
मुझे समलैंगिक .......... lol")</f>
        <v>Chutiya ... hai बो लॉग jo तु nhi Jante जो प्राकृतिक hai ..... बो प्राकृतिक हाय
रहेगा ........ Koe inhe jaker bataye ....... क्या FRK होता है .... एक दो मर्द aur
मुझे समलैंगिक .......... lol</v>
      </c>
      <c r="C2251" s="1" t="s">
        <v>19</v>
      </c>
      <c r="D2251" s="1" t="s">
        <v>5</v>
      </c>
    </row>
    <row r="2252" spans="1:4" ht="13.2" x14ac:dyDescent="0.25">
      <c r="A2252" s="1" t="s">
        <v>2258</v>
      </c>
      <c r="B2252" t="str">
        <f ca="1">IFERROR(__xludf.DUMMYFUNCTION("GOOGLETRANSLATE(B2252,""en"",""hi"")"),"10 साल मुझे 100% वृद्धि हो gya h लेकिन usme से दुरुपयोग एच के 70%")</f>
        <v>10 साल मुझे 100% वृद्धि हो gya h लेकिन usme से दुरुपयोग एच के 70%</v>
      </c>
      <c r="C2252" s="1" t="s">
        <v>4</v>
      </c>
      <c r="D2252" s="1" t="s">
        <v>5</v>
      </c>
    </row>
    <row r="2253" spans="1:4" ht="13.2" x14ac:dyDescent="0.25">
      <c r="A2253" s="1" t="s">
        <v>2259</v>
      </c>
      <c r="B2253" t="str">
        <f ca="1">IFERROR(__xludf.DUMMYFUNCTION("GOOGLETRANSLATE(B2253,""en"",""hi"")"),"Madhchod ... हो तुम सब .. समलैंगिक और समलैंगिक सब बैल मारा ... अल्लाह ko Yahi Manzur
होता है ... दुनिया कबि आगे नै PDH ti .. या फिर तु dono रैंडी ke माँ बाप वी ऐसे
रैंडी दुनिया माई नै होती dono तु के लिए श्रेणी होते ...")</f>
        <v>Madhchod ... हो तुम सब .. समलैंगिक और समलैंगिक सब बैल मारा ... अल्लाह ko Yahi Manzur
होता है ... दुनिया कबि आगे नै PDH ti .. या फिर तु dono रैंडी ke माँ बाप वी ऐसे
रैंडी दुनिया माई नै होती dono तु के लिए श्रेणी होते ...</v>
      </c>
      <c r="C2253" s="1" t="s">
        <v>8</v>
      </c>
      <c r="D2253" s="1" t="s">
        <v>15</v>
      </c>
    </row>
    <row r="2254" spans="1:4" ht="13.2" x14ac:dyDescent="0.25">
      <c r="A2254" s="1" t="s">
        <v>2260</v>
      </c>
      <c r="B2254" t="str">
        <f ca="1">IFERROR(__xludf.DUMMYFUNCTION("GOOGLETRANSLATE(B2254,""en"",""hi"")"),"टी शर्ट MST hai")</f>
        <v>टी शर्ट MST hai</v>
      </c>
      <c r="C2254" s="1" t="s">
        <v>4</v>
      </c>
      <c r="D2254" s="1" t="s">
        <v>5</v>
      </c>
    </row>
    <row r="2255" spans="1:4" ht="13.2" x14ac:dyDescent="0.25">
      <c r="A2255" s="1" t="s">
        <v>2261</v>
      </c>
      <c r="B2255" t="str">
        <f ca="1">IFERROR(__xludf.DUMMYFUNCTION("GOOGLETRANSLATE(B2255,""en"",""hi"")"),"तेरी माँ की agli शादी me😂😂😂😂")</f>
        <v>तेरी माँ की agli शादी me😂😂😂😂</v>
      </c>
      <c r="C2255" s="1" t="s">
        <v>8</v>
      </c>
      <c r="D2255" s="1" t="s">
        <v>15</v>
      </c>
    </row>
    <row r="2256" spans="1:4" ht="13.2" x14ac:dyDescent="0.25">
      <c r="A2256" s="1" t="s">
        <v>2262</v>
      </c>
      <c r="B2256" t="str">
        <f ca="1">IFERROR(__xludf.DUMMYFUNCTION("GOOGLETRANSLATE(B2256,""en"",""hi"")"),"साली bekhari तू देवदार Ayaga .platfrom मीटर")</f>
        <v>साली bekhari तू देवदार Ayaga .platfrom मीटर</v>
      </c>
      <c r="C2256" s="1" t="s">
        <v>8</v>
      </c>
      <c r="D2256" s="1" t="s">
        <v>5</v>
      </c>
    </row>
    <row r="2257" spans="1:4" ht="13.2" x14ac:dyDescent="0.25">
      <c r="A2257" s="1" t="s">
        <v>2263</v>
      </c>
      <c r="B2257" t="str">
        <f ca="1">IFERROR(__xludf.DUMMYFUNCTION("GOOGLETRANSLATE(B2257,""en"",""hi"")"),"Apke subcriber होक Acha lagta hai ... बहुत अच्छी तरह से प्रतीक bhai🙏 कहा")</f>
        <v>Apke subcriber होक Acha lagta hai ... बहुत अच्छी तरह से प्रतीक bhai🙏 कहा</v>
      </c>
      <c r="C2257" s="1" t="s">
        <v>4</v>
      </c>
      <c r="D2257" s="1" t="s">
        <v>5</v>
      </c>
    </row>
    <row r="2258" spans="1:4" ht="13.2" x14ac:dyDescent="0.25">
      <c r="A2258" s="1" t="s">
        <v>2264</v>
      </c>
      <c r="B2258" t="str">
        <f ca="1">IFERROR(__xludf.DUMMYFUNCTION("GOOGLETRANSLATE(B2258,""en"",""hi"")"),"@Shiv Srivastv aap aapna Nambar डेडो")</f>
        <v>@Shiv Srivastv aap aapna Nambar डेडो</v>
      </c>
      <c r="C2258" s="1" t="s">
        <v>4</v>
      </c>
      <c r="D2258" s="1" t="s">
        <v>5</v>
      </c>
    </row>
    <row r="2259" spans="1:4" ht="13.2" x14ac:dyDescent="0.25">
      <c r="A2259" s="1" t="s">
        <v>2265</v>
      </c>
      <c r="B2259" t="str">
        <f ca="1">IFERROR(__xludf.DUMMYFUNCTION("GOOGLETRANSLATE(B2259,""en"",""hi"")"),"फ़िल्म बहुत अच्छी है तुम तो लिब्रान्ड हो इसलिए तुमको दीक़त है जितने वामपंथी है
सब आलोचना कर रहे हैं बस क्योंकि तुम्हारी विचार धारा ही सड़ी हुई हैं तुम लोग के
जो दिमाग मे चलता है वो रसिया के नालियों मे भी नही मिलता,")</f>
        <v>फ़िल्म बहुत अच्छी है तुम तो लिब्रान्ड हो इसलिए तुमको दीक़त है जितने वामपंथी है
सब आलोचना कर रहे हैं बस क्योंकि तुम्हारी विचार धारा ही सड़ी हुई हैं तुम लोग के
जो दिमाग मे चलता है वो रसिया के नालियों मे भी नही मिलता,</v>
      </c>
      <c r="C2259" s="1" t="s">
        <v>19</v>
      </c>
      <c r="D2259" s="1" t="s">
        <v>5</v>
      </c>
    </row>
    <row r="2260" spans="1:4" ht="13.2" x14ac:dyDescent="0.25">
      <c r="A2260" s="1" t="s">
        <v>2266</v>
      </c>
      <c r="B2260" t="str">
        <f ca="1">IFERROR(__xludf.DUMMYFUNCTION("GOOGLETRANSLATE(B2260,""en"",""hi"")"),"तारे na k .. .............. सी।")</f>
        <v>तारे na k .. .............. सी।</v>
      </c>
      <c r="C2260" s="1" t="s">
        <v>4</v>
      </c>
      <c r="D2260" s="1" t="s">
        <v>5</v>
      </c>
    </row>
    <row r="2261" spans="1:4" ht="13.2" x14ac:dyDescent="0.25">
      <c r="A2261" s="1" t="s">
        <v>2267</v>
      </c>
      <c r="B2261" t="str">
        <f ca="1">IFERROR(__xludf.DUMMYFUNCTION("GOOGLETRANSLATE(B2261,""en"",""hi"")"),"'पहली नजर में प्यार' अपना Bharosa को pehli चीज़ से hta डी।")</f>
        <v>'पहली नजर में प्यार' अपना Bharosa को pehli चीज़ से hta डी।</v>
      </c>
      <c r="C2261" s="1" t="s">
        <v>4</v>
      </c>
      <c r="D2261" s="1" t="s">
        <v>5</v>
      </c>
    </row>
    <row r="2262" spans="1:4" ht="13.2" x14ac:dyDescent="0.25">
      <c r="A2262" s="1" t="s">
        <v>2268</v>
      </c>
      <c r="B2262" t="str">
        <f ca="1">IFERROR(__xludf.DUMMYFUNCTION("GOOGLETRANSLATE(B2262,""en"",""hi"")"),"साक्षात शैतान के दर्शन करने हो तो अरुंधती रॉय के दर्शन कर लो।")</f>
        <v>साक्षात शैतान के दर्शन करने हो तो अरुंधती रॉय के दर्शन कर लो।</v>
      </c>
      <c r="C2262" s="1" t="s">
        <v>19</v>
      </c>
      <c r="D2262" s="1" t="s">
        <v>5</v>
      </c>
    </row>
    <row r="2263" spans="1:4" ht="13.2" x14ac:dyDescent="0.25">
      <c r="A2263" s="1" t="s">
        <v>2269</v>
      </c>
      <c r="B2263" t="str">
        <f ca="1">IFERROR(__xludf.DUMMYFUNCTION("GOOGLETRANSLATE(B2263,""en"",""hi"")"),"कहना क्या chahty हो bai😂😂😂😂")</f>
        <v>कहना क्या chahty हो bai😂😂😂😂</v>
      </c>
      <c r="C2263" s="1" t="s">
        <v>4</v>
      </c>
      <c r="D2263" s="1" t="s">
        <v>5</v>
      </c>
    </row>
    <row r="2264" spans="1:4" ht="13.2" x14ac:dyDescent="0.25">
      <c r="A2264" s="1" t="s">
        <v>2270</v>
      </c>
      <c r="B2264" t="str">
        <f ca="1">IFERROR(__xludf.DUMMYFUNCTION("GOOGLETRANSLATE(B2264,""en"",""hi"")"),"गांजा एमटी peeya kr भाई")</f>
        <v>गांजा एमटी peeya kr भाई</v>
      </c>
      <c r="C2264" s="1" t="s">
        <v>4</v>
      </c>
      <c r="D2264" s="1" t="s">
        <v>5</v>
      </c>
    </row>
    <row r="2265" spans="1:4" ht="13.2" x14ac:dyDescent="0.25">
      <c r="A2265" s="1" t="s">
        <v>2271</v>
      </c>
      <c r="B2265" t="str">
        <f ca="1">IFERROR(__xludf.DUMMYFUNCTION("GOOGLETRANSLATE(B2265,""en"",""hi"")"),"संस्कार bolela")</f>
        <v>संस्कार bolela</v>
      </c>
      <c r="C2265" s="1" t="s">
        <v>4</v>
      </c>
      <c r="D2265" s="1" t="s">
        <v>5</v>
      </c>
    </row>
    <row r="2266" spans="1:4" ht="13.2" x14ac:dyDescent="0.25">
      <c r="A2266" s="1" t="s">
        <v>2272</v>
      </c>
      <c r="B2266" t="str">
        <f ca="1">IFERROR(__xludf.DUMMYFUNCTION("GOOGLETRANSLATE(B2266,""en"",""hi"")"),"चलो
अच्छी बात है कि आपने अरुंधति के इस बयान का सपोर्ट नहीं किया
पर!
सरकार पर निशाना साध लिया 😄
भई इतने प्रखर भाषी शब्द क्यों!
अर्बन नक्सलस और लेफ्ट से आप बाहर क्यों आना चाहते हैं 2020 में?
राजदीप सर 🤔")</f>
        <v>चलो
अच्छी बात है कि आपने अरुंधति के इस बयान का सपोर्ट नहीं किया
पर!
सरकार पर निशाना साध लिया 😄
भई इतने प्रखर भाषी शब्द क्यों!
अर्बन नक्सलस और लेफ्ट से आप बाहर क्यों आना चाहते हैं 2020 में?
राजदीप सर 🤔</v>
      </c>
      <c r="C2266" s="1" t="s">
        <v>4</v>
      </c>
      <c r="D2266" s="1" t="s">
        <v>5</v>
      </c>
    </row>
    <row r="2267" spans="1:4" ht="13.2" x14ac:dyDescent="0.25">
      <c r="A2267" s="1" t="s">
        <v>2273</v>
      </c>
      <c r="B2267" t="str">
        <f ca="1">IFERROR(__xludf.DUMMYFUNCTION("GOOGLETRANSLATE(B2267,""en"",""hi"")"),"सौरभ भाई, apke दोस्त वरुण ग्रोवर की कविता मुझे ""कागज़ नही dikhayenge""
घाटी की सजा पे क्या कहेंगे?")</f>
        <v>सौरभ भाई, apke दोस्त वरुण ग्रोवर की कविता मुझे "कागज़ नही dikhayenge"
घाटी की सजा पे क्या कहेंगे?</v>
      </c>
      <c r="C2267" s="1" t="s">
        <v>4</v>
      </c>
      <c r="D2267" s="1" t="s">
        <v>5</v>
      </c>
    </row>
    <row r="2268" spans="1:4" ht="13.2" x14ac:dyDescent="0.25">
      <c r="A2268" s="1" t="s">
        <v>2274</v>
      </c>
      <c r="B2268" t="str">
        <f ca="1">IFERROR(__xludf.DUMMYFUNCTION("GOOGLETRANSLATE(B2268,""en"",""hi"")"),"माई जनता था तु भाई भी नफरत krta hoga है फिल्म को मेरी Tarh, mujje पीटीए था
देखने का जी मेरा बिंदु kisi कश्मीर saath हो ना हो से मेल खाते हैं, बन्दे कश्मीर saath jrur hoga है")</f>
        <v>माई जनता था तु भाई भी नफरत krta hoga है फिल्म को मेरी Tarh, mujje पीटीए था
देखने का जी मेरा बिंदु kisi कश्मीर saath हो ना हो से मेल खाते हैं, बन्दे कश्मीर saath jrur hoga है</v>
      </c>
      <c r="C2268" s="1" t="s">
        <v>4</v>
      </c>
      <c r="D2268" s="1" t="s">
        <v>5</v>
      </c>
    </row>
    <row r="2269" spans="1:4" ht="13.2" x14ac:dyDescent="0.25">
      <c r="A2269" s="1" t="s">
        <v>2275</v>
      </c>
      <c r="B2269" t="str">
        <f ca="1">IFERROR(__xludf.DUMMYFUNCTION("GOOGLETRANSLATE(B2269,""en"",""hi"")"),"साही बोला भाई भावना दुरुपयोग bahot harami Chiz होती hain, साला निकल जाओ है
Chiz से 👍")</f>
        <v>साही बोला भाई भावना दुरुपयोग bahot harami Chiz होती hain, साला निकल जाओ है
Chiz से 👍</v>
      </c>
      <c r="C2269" s="1" t="s">
        <v>19</v>
      </c>
      <c r="D2269" s="1" t="s">
        <v>5</v>
      </c>
    </row>
    <row r="2270" spans="1:4" ht="13.2" x14ac:dyDescent="0.25">
      <c r="A2270" s="1" t="s">
        <v>2276</v>
      </c>
      <c r="B2270" t="str">
        <f ca="1">IFERROR(__xludf.DUMMYFUNCTION("GOOGLETRANSLATE(B2270,""en"",""hi"")"),"** Chutiya फिल्म! **
 ** Chutiya फिल्म! **
 ** Chutiya फिल्म! **
 ** Chutiya फिल्म! **
 ** Chutiya फिल्म! **
 ** Chutiya फिल्म! **")</f>
        <v>** Chutiya फिल्म! **
 ** Chutiya फिल्म! **
 ** Chutiya फिल्म! **
 ** Chutiya फिल्म! **
 ** Chutiya फिल्म! **
 ** Chutiya फिल्म! **</v>
      </c>
      <c r="C2270" s="1" t="s">
        <v>4</v>
      </c>
      <c r="D2270" s="1" t="s">
        <v>5</v>
      </c>
    </row>
    <row r="2271" spans="1:4" ht="13.2" x14ac:dyDescent="0.25">
      <c r="A2271" s="1" t="s">
        <v>2277</v>
      </c>
      <c r="B2271" t="str">
        <f ca="1">IFERROR(__xludf.DUMMYFUNCTION("GOOGLETRANSLATE(B2271,""en"",""hi"")"),"वो zaroor kumfu Kutha नही मगर Kuthi हिन्दू नाम के साथ hai")</f>
        <v>वो zaroor kumfu Kutha नही मगर Kuthi हिन्दू नाम के साथ hai</v>
      </c>
      <c r="C2271" s="1" t="s">
        <v>19</v>
      </c>
      <c r="D2271" s="1" t="s">
        <v>15</v>
      </c>
    </row>
    <row r="2272" spans="1:4" ht="13.2" x14ac:dyDescent="0.25">
      <c r="A2272" s="1" t="s">
        <v>2278</v>
      </c>
      <c r="B2272" t="str">
        <f ca="1">IFERROR(__xludf.DUMMYFUNCTION("GOOGLETRANSLATE(B2272,""en"",""hi"")"),"सर एपी jo kehrahe bilkul साही कश्मीर फिल्म मुझे संदेश कुछ भी nhi hai .. माई भी
थिएटर से nikalne कश्मीर बुरा तु बोला था frnds ko .. कहानी वही ghasi Piti hai
lekin फिल्म का सफलता ke wajah hai Iska प्रस्तुति जिस Tarha se wo है
चरित्र नाटक किया है कि बहुत अच्"&amp;"छा .. हेरोइन Thik से अभिनय nhi किया था
तटस्थ Jaisa dikh RHA था lekin शहीद ne Bht ई Accha किया अभिनय .. कभी
Kabar ही Chiz ko hai या तु फिल्म अता अच्छे से karne seaccha परिणाम का प्रतिनिधित्व
usika namuna hai")</f>
        <v>सर एपी jo kehrahe bilkul साही कश्मीर फिल्म मुझे संदेश कुछ भी nhi hai .. माई भी
थिएटर से nikalne कश्मीर बुरा तु बोला था frnds ko .. कहानी वही ghasi Piti hai
lekin फिल्म का सफलता ke wajah hai Iska प्रस्तुति जिस Tarha se wo है
चरित्र नाटक किया है कि बहुत अच्छा .. हेरोइन Thik से अभिनय nhi किया था
तटस्थ Jaisa dikh RHA था lekin शहीद ne Bht ई Accha किया अभिनय .. कभी
Kabar ही Chiz ko hai या तु फिल्म अता अच्छे से karne seaccha परिणाम का प्रतिनिधित्व
usika namuna hai</v>
      </c>
      <c r="C2272" s="1" t="s">
        <v>4</v>
      </c>
      <c r="D2272" s="1" t="s">
        <v>5</v>
      </c>
    </row>
    <row r="2273" spans="1:4" ht="13.2" x14ac:dyDescent="0.25">
      <c r="A2273" s="1" t="s">
        <v>2279</v>
      </c>
      <c r="B2273" t="str">
        <f ca="1">IFERROR(__xludf.DUMMYFUNCTION("GOOGLETRANSLATE(B2273,""en"",""hi"")"),"Chutiya दास")</f>
        <v>Chutiya दास</v>
      </c>
      <c r="C2273" s="1" t="s">
        <v>19</v>
      </c>
      <c r="D2273" s="1" t="s">
        <v>5</v>
      </c>
    </row>
    <row r="2274" spans="1:4" ht="13.2" x14ac:dyDescent="0.25">
      <c r="A2274" s="1" t="s">
        <v>2280</v>
      </c>
      <c r="B2274" t="str">
        <f ca="1">IFERROR(__xludf.DUMMYFUNCTION("GOOGLETRANSLATE(B2274,""en"",""hi"")"),"Muze aisa lagta hai हमारा प्यारा भारत jaise साहब Bolte yaha aisa nhi ho sakta
aur तु मानव अधिकार की बात nhi hai ... kisi भी काम के liye कोई मापदंड koi
Hona chahiye ... aur Humara संस्कृति पूरी तरह से अलग hai। हम कुछ Baate
पश्चिमी विचारधारा ke अपनाने NHI क"&amp;"र sakte।")</f>
        <v>Muze aisa lagta hai हमारा प्यारा भारत jaise साहब Bolte yaha aisa nhi ho sakta
aur तु मानव अधिकार की बात nhi hai ... kisi भी काम के liye कोई मापदंड koi
Hona chahiye ... aur Humara संस्कृति पूरी तरह से अलग hai। हम कुछ Baate
पश्चिमी विचारधारा ke अपनाने NHI कर sakte।</v>
      </c>
      <c r="C2274" s="1" t="s">
        <v>4</v>
      </c>
      <c r="D2274" s="1" t="s">
        <v>5</v>
      </c>
    </row>
    <row r="2275" spans="1:4" ht="13.2" x14ac:dyDescent="0.25">
      <c r="A2275" s="1" t="s">
        <v>2281</v>
      </c>
      <c r="B2275" t="str">
        <f ca="1">IFERROR(__xludf.DUMMYFUNCTION("GOOGLETRANSLATE(B2275,""en"",""hi"")"),"Bhadiya ek dum मस्तूल")</f>
        <v>Bhadiya ek dum मस्तूल</v>
      </c>
      <c r="C2275" s="1" t="s">
        <v>4</v>
      </c>
      <c r="D2275" s="1" t="s">
        <v>5</v>
      </c>
    </row>
    <row r="2276" spans="1:4" ht="13.2" x14ac:dyDescent="0.25">
      <c r="A2276" s="1" t="s">
        <v>2282</v>
      </c>
      <c r="B2276" t="str">
        <f ca="1">IFERROR(__xludf.DUMMYFUNCTION("GOOGLETRANSLATE(B2276,""en"",""hi"")"),"भारत की शान hai को साध्वी प्रज्ञा जी!
गद्दार कांग्रेस ne झूठे aaropo मुझे उनको fasaya था! सममूल्य एनआईए ne unhe nirdosh
बरी कर दिया hai aur सुप्रीम कोर्ट ने भी मकोका ke sare diye हठ hai बदलता है
!
ये वीडियो देखिए सब Jawab मिल जाएंगे -
&lt;Https://youtu.be/UE"&amp;"SM5W6X24E&gt;")</f>
        <v>भारत की शान hai को साध्वी प्रज्ञा जी!
गद्दार कांग्रेस ne झूठे aaropo मुझे उनको fasaya था! सममूल्य एनआईए ne unhe nirdosh
बरी कर दिया hai aur सुप्रीम कोर्ट ने भी मकोका ke sare diye हठ hai बदलता है
!
ये वीडियो देखिए सब Jawab मिल जाएंगे -
&lt;Https://youtu.be/UESM5W6X24E&gt;</v>
      </c>
      <c r="C2276" s="1" t="s">
        <v>19</v>
      </c>
      <c r="D2276" s="1" t="s">
        <v>5</v>
      </c>
    </row>
    <row r="2277" spans="1:4" ht="13.2" x14ac:dyDescent="0.25">
      <c r="A2277" s="1" t="s">
        <v>2283</v>
      </c>
      <c r="B2277" t="str">
        <f ca="1">IFERROR(__xludf.DUMMYFUNCTION("GOOGLETRANSLATE(B2277,""en"",""hi"")"),"Saurabhi जी और राजदीप sardeshai जी अरुंधति जी का पुरा नाम करने के लिए boliye .. ओ
mohtarma hai क्या Pahle उनका dekhiye..fir mein समझ aajayega क्ष ओ Yesha के लिए प्रोफ़ाइल
बोल रही hai")</f>
        <v>Saurabhi जी और राजदीप sardeshai जी अरुंधति जी का पुरा नाम करने के लिए boliye .. ओ
mohtarma hai क्या Pahle उनका dekhiye..fir mein समझ aajayega क्ष ओ Yesha के लिए प्रोफ़ाइल
बोल रही hai</v>
      </c>
      <c r="C2277" s="1" t="s">
        <v>4</v>
      </c>
      <c r="D2277" s="1" t="s">
        <v>5</v>
      </c>
    </row>
    <row r="2278" spans="1:4" ht="13.2" x14ac:dyDescent="0.25">
      <c r="A2278" s="1" t="s">
        <v>2284</v>
      </c>
      <c r="B2278" t="str">
        <f ca="1">IFERROR(__xludf.DUMMYFUNCTION("GOOGLETRANSLATE(B2278,""en"",""hi"")"),"सौरभ dvedi जी को वह nhi दिया ja RHA Gussa arha ज ko भाई bolne 😂😂😂")</f>
        <v>सौरभ dvedi जी को वह nhi दिया ja RHA Gussa arha ज ko भाई bolne 😂😂😂</v>
      </c>
      <c r="C2278" s="1" t="s">
        <v>4</v>
      </c>
      <c r="D2278" s="1" t="s">
        <v>5</v>
      </c>
    </row>
    <row r="2279" spans="1:4" ht="13.2" x14ac:dyDescent="0.25">
      <c r="A2279" s="1" t="s">
        <v>2285</v>
      </c>
      <c r="B2279" t="str">
        <f ca="1">IFERROR(__xludf.DUMMYFUNCTION("GOOGLETRANSLATE(B2279,""en"",""hi"")"),"यह लोग इन jo dekhna pasand krete ज VHI y लॉग banate व्यापार के बारे में सब है,
ज ....
तुम्हारे वीडियो भी टाइम पास कश्मीर Achha ज liye")</f>
        <v>यह लोग इन jo dekhna pasand krete ज VHI y लॉग banate व्यापार के बारे में सब है,
ज ....
तुम्हारे वीडियो भी टाइम पास कश्मीर Achha ज liye</v>
      </c>
      <c r="C2279" s="1" t="s">
        <v>19</v>
      </c>
      <c r="D2279" s="1" t="s">
        <v>5</v>
      </c>
    </row>
    <row r="2280" spans="1:4" ht="13.2" x14ac:dyDescent="0.25">
      <c r="A2280" s="1" t="s">
        <v>2286</v>
      </c>
      <c r="B2280" t="str">
        <f ca="1">IFERROR(__xludf.DUMMYFUNCTION("GOOGLETRANSLATE(B2280,""en"",""hi"")"),"Dho dho ke घोड़ी aur उदारवादी ko प्रतीक भाई हो नारीवादियों")</f>
        <v>Dho dho ke घोड़ी aur उदारवादी ko प्रतीक भाई हो नारीवादियों</v>
      </c>
      <c r="C2280" s="1" t="s">
        <v>19</v>
      </c>
      <c r="D2280" s="1" t="s">
        <v>5</v>
      </c>
    </row>
    <row r="2281" spans="1:4" ht="13.2" x14ac:dyDescent="0.25">
      <c r="A2281" s="1" t="s">
        <v>2287</v>
      </c>
      <c r="B2281" t="str">
        <f ca="1">IFERROR(__xludf.DUMMYFUNCTION("GOOGLETRANSLATE(B2281,""en"",""hi"")"),"Bohat अस्सा लगा")</f>
        <v>Bohat अस्सा लगा</v>
      </c>
      <c r="C2281" s="1" t="s">
        <v>4</v>
      </c>
      <c r="D2281" s="1" t="s">
        <v>5</v>
      </c>
    </row>
    <row r="2282" spans="1:4" ht="13.2" x14ac:dyDescent="0.25">
      <c r="A2282" s="1" t="s">
        <v>2288</v>
      </c>
      <c r="B2282" t="str">
        <f ca="1">IFERROR(__xludf.DUMMYFUNCTION("GOOGLETRANSLATE(B2282,""en"",""hi"")"),"ये तो hai ek टॉलीवुड फिल्म की रीमेक")</f>
        <v>ये तो hai ek टॉलीवुड फिल्म की रीमेक</v>
      </c>
      <c r="C2282" s="1" t="s">
        <v>4</v>
      </c>
      <c r="D2282" s="1" t="s">
        <v>5</v>
      </c>
    </row>
    <row r="2283" spans="1:4" ht="13.2" x14ac:dyDescent="0.25">
      <c r="A2283" s="1" t="s">
        <v>2289</v>
      </c>
      <c r="B2283" t="str">
        <f ca="1">IFERROR(__xludf.DUMMYFUNCTION("GOOGLETRANSLATE(B2283,""en"",""hi"")"),"बड़े भाई को kaam कर रहा हूं lekin ध्यान हाय नही कर paa रहा हूं ..
मैं हूं बराबर thodi der baad हाय मन परिवर्तन हो jata hai को chata ...")</f>
        <v>बड़े भाई को kaam कर रहा हूं lekin ध्यान हाय नही कर paa रहा हूं ..
मैं हूं बराबर thodi der baad हाय मन परिवर्तन हो jata hai को chata ...</v>
      </c>
      <c r="C2283" s="1" t="s">
        <v>4</v>
      </c>
      <c r="D2283" s="1" t="s">
        <v>5</v>
      </c>
    </row>
    <row r="2284" spans="1:4" ht="13.2" x14ac:dyDescent="0.25">
      <c r="A2284" s="1" t="s">
        <v>2290</v>
      </c>
      <c r="B2284" t="str">
        <f ca="1">IFERROR(__xludf.DUMMYFUNCTION("GOOGLETRANSLATE(B2284,""en"",""hi"")"),"वाह भाई badlaaa ले लिया")</f>
        <v>वाह भाई badlaaa ले लिया</v>
      </c>
      <c r="C2284" s="1" t="s">
        <v>4</v>
      </c>
      <c r="D2284" s="1" t="s">
        <v>5</v>
      </c>
    </row>
    <row r="2285" spans="1:4" ht="13.2" x14ac:dyDescent="0.25">
      <c r="A2285" s="1" t="s">
        <v>2291</v>
      </c>
      <c r="B2285" t="str">
        <f ca="1">IFERROR(__xludf.DUMMYFUNCTION("GOOGLETRANSLATE(B2285,""en"",""hi"")"),"भाई तू दुनिया का bakwaas तो कर लिया .... Lekin भाई तेरा चैनल हम ये
jaanne ke liye करते है की फिल्म कैसी hai ... व्याख्यान Sunne के liye nai🤦♂")</f>
        <v>भाई तू दुनिया का bakwaas तो कर लिया .... Lekin भाई तेरा चैनल हम ये
jaanne ke liye करते है की फिल्म कैसी hai ... व्याख्यान Sunne के liye nai🤦♂</v>
      </c>
      <c r="C2285" s="1" t="s">
        <v>19</v>
      </c>
      <c r="D2285" s="1" t="s">
        <v>5</v>
      </c>
    </row>
    <row r="2286" spans="1:4" ht="13.2" x14ac:dyDescent="0.25">
      <c r="A2286" s="1" t="s">
        <v>2292</v>
      </c>
      <c r="B2286" t="str">
        <f ca="1">IFERROR(__xludf.DUMMYFUNCTION("GOOGLETRANSLATE(B2286,""en"",""hi"")"),"Aapki sonch aapki टी शर्ट से ही dikh राही hai kaise ना मैं आपको नारीवादियों से
समस्या हो .... 👍")</f>
        <v>Aapki sonch aapki टी शर्ट से ही dikh राही hai kaise ना मैं आपको नारीवादियों से
समस्या हो .... 👍</v>
      </c>
      <c r="C2286" s="1" t="s">
        <v>19</v>
      </c>
      <c r="D2286" s="1" t="s">
        <v>5</v>
      </c>
    </row>
    <row r="2287" spans="1:4" ht="13.2" x14ac:dyDescent="0.25">
      <c r="A2287" s="1" t="s">
        <v>2293</v>
      </c>
      <c r="B2287" t="str">
        <f ca="1">IFERROR(__xludf.DUMMYFUNCTION("GOOGLETRANSLATE(B2287,""en"",""hi"")"),"भाई wo ऐसे रहे हैं हाय Bolte hai
मैं और भगवान राम को आतंकवादी Bolte hai")</f>
        <v>भाई wo ऐसे रहे हैं हाय Bolte hai
मैं और भगवान राम को आतंकवादी Bolte hai</v>
      </c>
      <c r="C2287" s="1" t="s">
        <v>4</v>
      </c>
      <c r="D2287" s="1" t="s">
        <v>5</v>
      </c>
    </row>
    <row r="2288" spans="1:4" ht="13.2" x14ac:dyDescent="0.25">
      <c r="A2288" s="1" t="s">
        <v>2294</v>
      </c>
      <c r="B2288" t="str">
        <f ca="1">IFERROR(__xludf.DUMMYFUNCTION("GOOGLETRANSLATE(B2288,""en"",""hi"")"),"[14:23] (https://www.youtube.com/watch?v=J2J5ssSP5yQ&amp;t=14m23s) वाला दृश्य ..
श्रृंखला दोस्त को तोड़ने 🤣🤣😁👍🏻")</f>
        <v>[14:23] (https://www.youtube.com/watch?v=J2J5ssSP5yQ&amp;t=14m23s) वाला दृश्य ..
श्रृंखला दोस्त को तोड़ने 🤣🤣😁👍🏻</v>
      </c>
      <c r="C2288" s="1" t="s">
        <v>4</v>
      </c>
      <c r="D2288" s="1" t="s">
        <v>5</v>
      </c>
    </row>
    <row r="2289" spans="1:4" ht="13.2" x14ac:dyDescent="0.25">
      <c r="A2289" s="1" t="s">
        <v>2295</v>
      </c>
      <c r="B2289" t="str">
        <f ca="1">IFERROR(__xludf.DUMMYFUNCTION("GOOGLETRANSLATE(B2289,""en"",""hi"")"),"मैं और फिल्म 200 करोड़ से upar कामदेव liya😂😂")</f>
        <v>मैं और फिल्म 200 करोड़ से upar कामदेव liya😂😂</v>
      </c>
      <c r="C2289" s="1" t="s">
        <v>4</v>
      </c>
      <c r="D2289" s="1" t="s">
        <v>5</v>
      </c>
    </row>
    <row r="2290" spans="1:4" ht="13.2" x14ac:dyDescent="0.25">
      <c r="A2290" s="1" t="s">
        <v>2296</v>
      </c>
      <c r="B2290" t="str">
        <f ca="1">IFERROR(__xludf.DUMMYFUNCTION("GOOGLETRANSLATE(B2290,""en"",""hi"")"),"जय हिंद 💜💜💜💓💓")</f>
        <v>जय हिंद 💜💜💜💓💓</v>
      </c>
      <c r="C2290" s="1" t="s">
        <v>4</v>
      </c>
      <c r="D2290" s="1" t="s">
        <v>5</v>
      </c>
    </row>
    <row r="2291" spans="1:4" ht="13.2" x14ac:dyDescent="0.25">
      <c r="A2291" s="1" t="s">
        <v>2297</v>
      </c>
      <c r="B2291" t="str">
        <f ca="1">IFERROR(__xludf.DUMMYFUNCTION("GOOGLETRANSLATE(B2291,""en"",""hi"")"),"हमारे लड़की ne khud ko chudwane कश्मीर liye Bulaya था lekin uska feonse Aagaya था करने के लिए
usne मन कर दिया lekin कबीर पागल की tarah zabardasti karne lagta hai ..aur
नारीवाद कश्मीर नाम पे कई यौन साथी badalna Yahi hai क्या तुम्हारा नारीवाद?")</f>
        <v>हमारे लड़की ne khud ko chudwane कश्मीर liye Bulaya था lekin uska feonse Aagaya था करने के लिए
usne मन कर दिया lekin कबीर पागल की tarah zabardasti karne lagta hai ..aur
नारीवाद कश्मीर नाम पे कई यौन साथी badalna Yahi hai क्या तुम्हारा नारीवाद?</v>
      </c>
      <c r="C2291" s="1" t="s">
        <v>8</v>
      </c>
      <c r="D2291" s="1" t="s">
        <v>15</v>
      </c>
    </row>
    <row r="2292" spans="1:4" ht="13.2" x14ac:dyDescent="0.25">
      <c r="A2292" s="1" t="s">
        <v>2298</v>
      </c>
      <c r="B2292" t="str">
        <f ca="1">IFERROR(__xludf.DUMMYFUNCTION("GOOGLETRANSLATE(B2292,""en"",""hi"")"),"प्रतीक की समीक्षा साला चटाई करो केवल दर्शन karta रह साला फिल्म नंगे mein Kam
दर्शन jyada jhadta ज kutta साला")</f>
        <v>प्रतीक की समीक्षा साला चटाई करो केवल दर्शन karta रह साला फिल्म नंगे mein Kam
दर्शन jyada jhadta ज kutta साला</v>
      </c>
      <c r="C2292" s="1" t="s">
        <v>8</v>
      </c>
      <c r="D2292" s="1" t="s">
        <v>15</v>
      </c>
    </row>
    <row r="2293" spans="1:4" ht="13.2" x14ac:dyDescent="0.25">
      <c r="A2293" s="1" t="s">
        <v>2299</v>
      </c>
      <c r="B2293" t="str">
        <f ca="1">IFERROR(__xludf.DUMMYFUNCTION("GOOGLETRANSLATE(B2293,""en"",""hi"")"),"बिक्री")</f>
        <v>बिक्री</v>
      </c>
      <c r="C2293" s="1" t="s">
        <v>8</v>
      </c>
      <c r="D2293" s="1" t="s">
        <v>15</v>
      </c>
    </row>
    <row r="2294" spans="1:4" ht="13.2" x14ac:dyDescent="0.25">
      <c r="A2294" s="1" t="s">
        <v>2300</v>
      </c>
      <c r="B2294" t="str">
        <f ca="1">IFERROR(__xludf.DUMMYFUNCTION("GOOGLETRANSLATE(B2294,""en"",""hi"")"),"ऐसी ही विवेचना में बुद्धि के साथ विद्या की भी जरूरत होती है।")</f>
        <v>ऐसी ही विवेचना में बुद्धि के साथ विद्या की भी जरूरत होती है।</v>
      </c>
      <c r="C2294" s="1" t="s">
        <v>4</v>
      </c>
      <c r="D2294" s="1" t="s">
        <v>5</v>
      </c>
    </row>
    <row r="2295" spans="1:4" ht="13.2" x14ac:dyDescent="0.25">
      <c r="A2295" s="1" t="s">
        <v>2301</v>
      </c>
      <c r="B2295" t="str">
        <f ca="1">IFERROR(__xludf.DUMMYFUNCTION("GOOGLETRANSLATE(B2295,""en"",""hi"")"),"अन फिल्म साथी वैलन की कौन sunta Hai?
प्रतीक भाई ke समीक्षा पर देख ke हाय हैम फिल्मों dekhne Jate Hai")</f>
        <v>अन फिल्म साथी वैलन की कौन sunta Hai?
प्रतीक भाई ke समीक्षा पर देख ke हाय हैम फिल्मों dekhne Jate Hai</v>
      </c>
      <c r="C2295" s="1" t="s">
        <v>4</v>
      </c>
      <c r="D2295" s="1" t="s">
        <v>5</v>
      </c>
    </row>
    <row r="2296" spans="1:4" ht="13.2" x14ac:dyDescent="0.25">
      <c r="A2296" s="1" t="s">
        <v>2302</v>
      </c>
      <c r="B2296" t="str">
        <f ca="1">IFERROR(__xludf.DUMMYFUNCTION("GOOGLETRANSLATE(B2296,""en"",""hi"")"),"@Mayur देशमुख मैने kisi ko गली नही di भाई मैने करने sirf tathya Rakhe
hain।")</f>
        <v>@Mayur देशमुख मैने kisi ko गली नही di भाई मैने करने sirf tathya Rakhe
hain।</v>
      </c>
      <c r="C2296" s="1" t="s">
        <v>4</v>
      </c>
      <c r="D2296" s="1" t="s">
        <v>5</v>
      </c>
    </row>
    <row r="2297" spans="1:4" ht="13.2" x14ac:dyDescent="0.25">
      <c r="A2297" s="1" t="s">
        <v>2303</v>
      </c>
      <c r="B2297" t="str">
        <f ca="1">IFERROR(__xludf.DUMMYFUNCTION("GOOGLETRANSLATE(B2297,""en"",""hi"")"),"अर्नाब")</f>
        <v>अर्नाब</v>
      </c>
      <c r="C2297" s="1" t="s">
        <v>4</v>
      </c>
      <c r="D2297" s="1" t="s">
        <v>5</v>
      </c>
    </row>
    <row r="2298" spans="1:4" ht="13.2" x14ac:dyDescent="0.25">
      <c r="A2298" s="1" t="s">
        <v>2304</v>
      </c>
      <c r="B2298" t="str">
        <f ca="1">IFERROR(__xludf.DUMMYFUNCTION("GOOGLETRANSLATE(B2298,""en"",""hi"")"),"aap ko प्रसिद्ध karne ke liye Sabko Jhutha banaa apne")</f>
        <v>aap ko प्रसिद्ध karne ke liye Sabko Jhutha banaa apne</v>
      </c>
      <c r="C2298" s="1" t="s">
        <v>19</v>
      </c>
      <c r="D2298" s="1" t="s">
        <v>5</v>
      </c>
    </row>
    <row r="2299" spans="1:4" ht="13.2" x14ac:dyDescent="0.25">
      <c r="A2299" s="1" t="s">
        <v>2305</v>
      </c>
      <c r="B2299" t="str">
        <f ca="1">IFERROR(__xludf.DUMMYFUNCTION("GOOGLETRANSLATE(B2299,""en"",""hi"")"),"Bohot jarurat थी भाई है विषय की .. Zindgi bcha ली tmne मेरी .. धन्यवाद यू Yarr ❤")</f>
        <v>Bohot jarurat थी भाई है विषय की .. Zindgi bcha ली tmne मेरी .. धन्यवाद यू Yarr ❤</v>
      </c>
      <c r="C2299" s="1" t="s">
        <v>4</v>
      </c>
      <c r="D2299" s="1" t="s">
        <v>5</v>
      </c>
    </row>
    <row r="2300" spans="1:4" ht="13.2" x14ac:dyDescent="0.25">
      <c r="A2300" s="1" t="s">
        <v>2306</v>
      </c>
      <c r="B2300" t="str">
        <f ca="1">IFERROR(__xludf.DUMMYFUNCTION("GOOGLETRANSLATE(B2300,""en"",""hi"")"),"10/10 वाह अब dekhni padegi भाई को")</f>
        <v>10/10 वाह अब dekhni padegi भाई को</v>
      </c>
      <c r="C2300" s="1" t="s">
        <v>4</v>
      </c>
      <c r="D2300" s="1" t="s">
        <v>5</v>
      </c>
    </row>
    <row r="2301" spans="1:4" ht="13.2" x14ac:dyDescent="0.25">
      <c r="A2301" s="1" t="s">
        <v>2307</v>
      </c>
      <c r="B2301" t="str">
        <f ca="1">IFERROR(__xludf.DUMMYFUNCTION("GOOGLETRANSLATE(B2301,""en"",""hi"")"),"हा हा हा phaad दिया सर 😂😂👍")</f>
        <v>हा हा हा phaad दिया सर 😂😂👍</v>
      </c>
      <c r="C2301" s="1" t="s">
        <v>19</v>
      </c>
      <c r="D2301" s="1" t="s">
        <v>5</v>
      </c>
    </row>
    <row r="2302" spans="1:4" ht="13.2" x14ac:dyDescent="0.25">
      <c r="A2302" s="1" t="s">
        <v>2308</v>
      </c>
      <c r="B2302" t="str">
        <f ca="1">IFERROR(__xludf.DUMMYFUNCTION("GOOGLETRANSLATE(B2302,""en"",""hi"")"),"ये कपिल Chutiya हे।")</f>
        <v>ये कपिल Chutiya हे।</v>
      </c>
      <c r="C2302" s="1" t="s">
        <v>19</v>
      </c>
      <c r="D2302" s="1" t="s">
        <v>5</v>
      </c>
    </row>
    <row r="2303" spans="1:4" ht="13.2" x14ac:dyDescent="0.25">
      <c r="A2303" s="1" t="s">
        <v>2309</v>
      </c>
      <c r="B2303" t="str">
        <f ca="1">IFERROR(__xludf.DUMMYFUNCTION("GOOGLETRANSLATE(B2303,""en"",""hi"")"),"कुत्ते, नेता चूना hai लोगो ne")</f>
        <v>कुत्ते, नेता चूना hai लोगो ne</v>
      </c>
      <c r="C2303" s="1" t="s">
        <v>8</v>
      </c>
      <c r="D2303" s="1" t="s">
        <v>5</v>
      </c>
    </row>
    <row r="2304" spans="1:4" ht="13.2" x14ac:dyDescent="0.25">
      <c r="A2304" s="1" t="s">
        <v>2310</v>
      </c>
      <c r="B2304" t="str">
        <f ca="1">IFERROR(__xludf.DUMMYFUNCTION("GOOGLETRANSLATE(B2304,""en"",""hi"")"),"Dalla ...")</f>
        <v>Dalla ...</v>
      </c>
      <c r="C2304" s="1" t="s">
        <v>8</v>
      </c>
      <c r="D2304" s="1" t="s">
        <v>5</v>
      </c>
    </row>
    <row r="2305" spans="1:4" ht="13.2" x14ac:dyDescent="0.25">
      <c r="A2305" s="1" t="s">
        <v>2311</v>
      </c>
      <c r="B2305" t="str">
        <f ca="1">IFERROR(__xludf.DUMMYFUNCTION("GOOGLETRANSLATE(B2305,""en"",""hi"")"),"बास barbad karahe ज नौजवान ko..glamour जीवन ये सब dikha ke ..log chutiyo
की tarah karahe ज स्वीकार ... पीटीए नही क्या होगा प्यार wyar bakwas")</f>
        <v>बास barbad karahe ज नौजवान ko..glamour जीवन ये सब dikha ke ..log chutiyo
की tarah karahe ज स्वीकार ... पीटीए नही क्या होगा प्यार wyar bakwas</v>
      </c>
      <c r="C2305" s="1" t="s">
        <v>8</v>
      </c>
      <c r="D2305" s="1" t="s">
        <v>5</v>
      </c>
    </row>
    <row r="2306" spans="1:4" ht="13.2" x14ac:dyDescent="0.25">
      <c r="A2306" s="1" t="s">
        <v>2312</v>
      </c>
      <c r="B2306" t="str">
        <f ca="1">IFERROR(__xludf.DUMMYFUNCTION("GOOGLETRANSLATE(B2306,""en"",""hi"")"),"Saabaash शेर")</f>
        <v>Saabaash शेर</v>
      </c>
      <c r="C2306" s="1" t="s">
        <v>4</v>
      </c>
      <c r="D2306" s="1" t="s">
        <v>5</v>
      </c>
    </row>
    <row r="2307" spans="1:4" ht="13.2" x14ac:dyDescent="0.25">
      <c r="A2307" s="1" t="s">
        <v>2313</v>
      </c>
      <c r="B2307" t="str">
        <f ca="1">IFERROR(__xludf.DUMMYFUNCTION("GOOGLETRANSLATE(B2307,""en"",""hi"")"),"Kamine राम ke नाम पे जो antakwadi musalmano ko मार rhe हा uspe भी तुझे
बड़ा Acha एलजी RHA hoga आरएसएस की nazayaz औलाद")</f>
        <v>Kamine राम ke नाम पे जो antakwadi musalmano ko मार rhe हा uspe भी तुझे
बड़ा Acha एलजी RHA hoga आरएसएस की nazayaz औलाद</v>
      </c>
      <c r="C2307" s="1" t="s">
        <v>8</v>
      </c>
      <c r="D2307" s="1" t="s">
        <v>15</v>
      </c>
    </row>
    <row r="2308" spans="1:4" ht="13.2" x14ac:dyDescent="0.25">
      <c r="A2308" s="1" t="s">
        <v>2314</v>
      </c>
      <c r="B2308" t="str">
        <f ca="1">IFERROR(__xludf.DUMMYFUNCTION("GOOGLETRANSLATE(B2308,""en"",""hi"")"),"बाहिया तू dimaag का ilaaj काड़ा kisi दर्द अस्पताल mai😁😁")</f>
        <v>बाहिया तू dimaag का ilaaj काड़ा kisi दर्द अस्पताल mai😁😁</v>
      </c>
      <c r="C2308" s="1" t="s">
        <v>19</v>
      </c>
      <c r="D2308" s="1" t="s">
        <v>5</v>
      </c>
    </row>
    <row r="2309" spans="1:4" ht="13.2" x14ac:dyDescent="0.25">
      <c r="A2309" s="1" t="s">
        <v>2315</v>
      </c>
      <c r="B2309" t="str">
        <f ca="1">IFERROR(__xludf.DUMMYFUNCTION("GOOGLETRANSLATE(B2309,""en"",""hi"")"),"अंबर डे घर बराबर ज तेरे")</f>
        <v>अंबर डे घर बराबर ज तेरे</v>
      </c>
      <c r="C2309" s="1" t="s">
        <v>4</v>
      </c>
      <c r="D2309" s="1" t="s">
        <v>5</v>
      </c>
    </row>
    <row r="2310" spans="1:4" ht="13.2" x14ac:dyDescent="0.25">
      <c r="A2310" s="1" t="s">
        <v>2316</v>
      </c>
      <c r="B2310" t="str">
        <f ca="1">IFERROR(__xludf.DUMMYFUNCTION("GOOGLETRANSLATE(B2310,""en"",""hi"")"),"भाई प्यार एम कबीर सिंह भी नी एमआरए था usne वाहक पी Dyan दिया tha🙂")</f>
        <v>भाई प्यार एम कबीर सिंह भी नी एमआरए था usne वाहक पी Dyan दिया tha🙂</v>
      </c>
      <c r="C2310" s="1" t="s">
        <v>4</v>
      </c>
      <c r="D2310" s="1" t="s">
        <v>5</v>
      </c>
    </row>
    <row r="2311" spans="1:4" ht="13.2" x14ac:dyDescent="0.25">
      <c r="A2311" s="1" t="s">
        <v>2317</v>
      </c>
      <c r="B2311" t="str">
        <f ca="1">IFERROR(__xludf.DUMMYFUNCTION("GOOGLETRANSLATE(B2311,""en"",""hi"")"),"Bhaio तु वीडियो बॉलीवुड तक pahochna chahiye या ankhe khulni chahiye 👍👍👍")</f>
        <v>Bhaio तु वीडियो बॉलीवुड तक pahochna chahiye या ankhe khulni chahiye 👍👍👍</v>
      </c>
      <c r="C2311" s="1" t="s">
        <v>4</v>
      </c>
      <c r="D2311" s="1" t="s">
        <v>5</v>
      </c>
    </row>
    <row r="2312" spans="1:4" ht="13.2" x14ac:dyDescent="0.25">
      <c r="A2312" s="1" t="s">
        <v>2318</v>
      </c>
      <c r="B2312" t="str">
        <f ca="1">IFERROR(__xludf.DUMMYFUNCTION("GOOGLETRANSLATE(B2312,""en"",""hi"")"),"ये whatsup विश्वविद्यालय का kutta hai कपिल")</f>
        <v>ये whatsup विश्वविद्यालय का kutta hai कपिल</v>
      </c>
      <c r="C2312" s="1" t="s">
        <v>8</v>
      </c>
      <c r="D2312" s="1" t="s">
        <v>5</v>
      </c>
    </row>
    <row r="2313" spans="1:4" ht="13.2" x14ac:dyDescent="0.25">
      <c r="A2313" s="1" t="s">
        <v>2319</v>
      </c>
      <c r="B2313" t="str">
        <f ca="1">IFERROR(__xludf.DUMMYFUNCTION("GOOGLETRANSLATE(B2313,""en"",""hi"")"),"आज kl Suprem Cort कुछ जैडा हाय dilchaspi nhi le RHA homosexuly मुझे Kon किसकी
घोड़ी गा nhi Marega केबी Marega हो क्या RHA hai")</f>
        <v>आज kl Suprem Cort कुछ जैडा हाय dilchaspi nhi le RHA homosexuly मुझे Kon किसकी
घोड़ी गा nhi Marega केबी Marega हो क्या RHA hai</v>
      </c>
      <c r="C2313" s="1" t="s">
        <v>19</v>
      </c>
      <c r="D2313" s="1" t="s">
        <v>15</v>
      </c>
    </row>
    <row r="2314" spans="1:4" ht="13.2" x14ac:dyDescent="0.25">
      <c r="A2314" s="1" t="s">
        <v>2320</v>
      </c>
      <c r="B2314" t="str">
        <f ca="1">IFERROR(__xludf.DUMMYFUNCTION("GOOGLETRANSLATE(B2314,""en"",""hi"")"),"साही बोला भाई")</f>
        <v>साही बोला भाई</v>
      </c>
      <c r="C2314" s="1" t="s">
        <v>4</v>
      </c>
      <c r="D2314" s="1" t="s">
        <v>5</v>
      </c>
    </row>
    <row r="2315" spans="1:4" ht="13.2" x14ac:dyDescent="0.25">
      <c r="A2315" s="1" t="s">
        <v>2321</v>
      </c>
      <c r="B2315" t="str">
        <f ca="1">IFERROR(__xludf.DUMMYFUNCTION("GOOGLETRANSLATE(B2315,""en"",""hi"")"),"सच आज kisi ne मेरी आदमी की बात Boldi hai। आज कल सब चाहे wo ladaka hu
फिर लड़की sabhi प्यार तु फिर Kahu प्यार कश्मीर Chakar माई पैड गाय hai बस टिक टोक की
कामी थी wobhi आज्ञा में pagalu Ko प्रभाव karne। मैं और कबीर सिंह Jesa Fatu
निर्माता तू गली सुन्ना बंता"&amp;" hai😆")</f>
        <v>सच आज kisi ne मेरी आदमी की बात Boldi hai। आज कल सब चाहे wo ladaka hu
फिर लड़की sabhi प्यार तु फिर Kahu प्यार कश्मीर Chakar माई पैड गाय hai बस टिक टोक की
कामी थी wobhi आज्ञा में pagalu Ko प्रभाव karne। मैं और कबीर सिंह Jesa Fatu
निर्माता तू गली सुन्ना बंता hai😆</v>
      </c>
      <c r="C2315" s="1" t="s">
        <v>19</v>
      </c>
      <c r="D2315" s="1" t="s">
        <v>5</v>
      </c>
    </row>
    <row r="2316" spans="1:4" ht="13.2" x14ac:dyDescent="0.25">
      <c r="A2316" s="1" t="s">
        <v>2322</v>
      </c>
      <c r="B2316" t="str">
        <f ca="1">IFERROR(__xludf.DUMMYFUNCTION("GOOGLETRANSLATE(B2316,""en"",""hi"")"),"माई सोच हाय RHA था भाई अपना 💩 फिल्म कब Dega, भाई मेरा समीक्षा की समीक्षा का है
भी ठीक उसी था फिल्म dekhne कश्मीर baad")</f>
        <v>माई सोच हाय RHA था भाई अपना 💩 फिल्म कब Dega, भाई मेरा समीक्षा की समीक्षा का है
भी ठीक उसी था फिल्म dekhne कश्मीर baad</v>
      </c>
      <c r="C2316" s="1" t="s">
        <v>4</v>
      </c>
      <c r="D2316" s="1" t="s">
        <v>5</v>
      </c>
    </row>
    <row r="2317" spans="1:4" ht="13.2" x14ac:dyDescent="0.25">
      <c r="A2317" s="1" t="s">
        <v>2323</v>
      </c>
      <c r="B2317" t="str">
        <f ca="1">IFERROR(__xludf.DUMMYFUNCTION("GOOGLETRANSLATE(B2317,""en"",""hi"")"),"Kisne स्पर्श किया उसको MADARCHOD 🤬😡😡")</f>
        <v>Kisne स्पर्श किया उसको MADARCHOD 🤬😡😡</v>
      </c>
      <c r="C2317" s="1" t="s">
        <v>8</v>
      </c>
      <c r="D2317" s="1" t="s">
        <v>15</v>
      </c>
    </row>
    <row r="2318" spans="1:4" ht="13.2" x14ac:dyDescent="0.25">
      <c r="A2318" s="1" t="s">
        <v>2324</v>
      </c>
      <c r="B2318" t="str">
        <f ca="1">IFERROR(__xludf.DUMMYFUNCTION("GOOGLETRANSLATE(B2318,""en"",""hi"")"),"समीक्षक ko dikat बात से hai ki inhe पैसे khilaye बीना कोई फिल्म kaise है
चल sakti hai inke kaam धंधे बैंड हो जाएंगे ..")</f>
        <v>समीक्षक ko dikat बात से hai ki inhe पैसे khilaye बीना कोई फिल्म kaise है
चल sakti hai inke kaam धंधे बैंड हो जाएंगे ..</v>
      </c>
      <c r="C2318" s="1" t="s">
        <v>19</v>
      </c>
      <c r="D2318" s="1" t="s">
        <v>5</v>
      </c>
    </row>
    <row r="2319" spans="1:4" ht="13.2" x14ac:dyDescent="0.25">
      <c r="A2319" s="1" t="s">
        <v>2325</v>
      </c>
      <c r="B2319" t="str">
        <f ca="1">IFERROR(__xludf.DUMMYFUNCTION("GOOGLETRANSLATE(B2319,""en"",""hi"")"),"हे स्त्री kal एना
12 baj गया kal हो गया 😂")</f>
        <v>हे स्त्री kal एना
12 baj गया kal हो गया 😂</v>
      </c>
      <c r="C2319" s="1" t="s">
        <v>4</v>
      </c>
      <c r="D2319" s="1" t="s">
        <v>5</v>
      </c>
    </row>
    <row r="2320" spans="1:4" ht="13.2" x14ac:dyDescent="0.25">
      <c r="A2320" s="1" t="s">
        <v>2326</v>
      </c>
      <c r="B2320" t="str">
        <f ca="1">IFERROR(__xludf.DUMMYFUNCTION("GOOGLETRANSLATE(B2320,""en"",""hi"")"),"@ching पांग तेरी माँ का भी होता पैर की अंगुली hame यूएसएस की gaand nhi maarni padhti")</f>
        <v>@ching पांग तेरी माँ का भी होता पैर की अंगुली hame यूएसएस की gaand nhi maarni padhti</v>
      </c>
      <c r="C2320" s="1" t="s">
        <v>8</v>
      </c>
      <c r="D2320" s="1" t="s">
        <v>15</v>
      </c>
    </row>
    <row r="2321" spans="1:4" ht="13.2" x14ac:dyDescent="0.25">
      <c r="A2321" s="1" t="s">
        <v>2327</v>
      </c>
      <c r="B2321" t="str">
        <f ca="1">IFERROR(__xludf.DUMMYFUNCTION("GOOGLETRANSLATE(B2321,""en"",""hi"")"),"Sahe बोले भाई")</f>
        <v>Sahe बोले भाई</v>
      </c>
      <c r="C2321" s="1" t="s">
        <v>4</v>
      </c>
      <c r="D2321" s="1" t="s">
        <v>5</v>
      </c>
    </row>
    <row r="2322" spans="1:4" ht="13.2" x14ac:dyDescent="0.25">
      <c r="A2322" s="1" t="s">
        <v>2328</v>
      </c>
      <c r="B2322" t="str">
        <f ca="1">IFERROR(__xludf.DUMMYFUNCTION("GOOGLETRANSLATE(B2322,""en"",""hi"")"),"ये देखो तो samjhogey समस्या क्या है फिल्म mein।
&lt;Https://youtu.be/4BPU792CdM8&gt;")</f>
        <v>ये देखो तो samjhogey समस्या क्या है फिल्म mein।
&lt;Https://youtu.be/4BPU792CdM8&gt;</v>
      </c>
      <c r="C2322" s="1" t="s">
        <v>4</v>
      </c>
      <c r="D2322" s="1" t="s">
        <v>5</v>
      </c>
    </row>
    <row r="2323" spans="1:4" ht="13.2" x14ac:dyDescent="0.25">
      <c r="A2323" s="1" t="s">
        <v>2329</v>
      </c>
      <c r="B2323" t="str">
        <f ca="1">IFERROR(__xludf.DUMMYFUNCTION("GOOGLETRANSLATE(B2323,""en"",""hi"")"),"ज़मीर, इंसानियत सब mar गया .....
लोकतंत्र की हत्या ...
अर्नाब गोस्वामी अन्य बंद बोलो ....")</f>
        <v>ज़मीर, इंसानियत सब mar गया .....
लोकतंत्र की हत्या ...
अर्नाब गोस्वामी अन्य बंद बोलो ....</v>
      </c>
      <c r="C2323" s="1" t="s">
        <v>8</v>
      </c>
      <c r="D2323" s="1" t="s">
        <v>5</v>
      </c>
    </row>
    <row r="2324" spans="1:4" ht="13.2" x14ac:dyDescent="0.25">
      <c r="A2324" s="1" t="s">
        <v>2330</v>
      </c>
      <c r="B2324" t="str">
        <f ca="1">IFERROR(__xludf.DUMMYFUNCTION("GOOGLETRANSLATE(B2324,""en"",""hi"")"),"बाकी फिल्म का भी समीक्षा का लिया करो Jaldi laldi")</f>
        <v>बाकी फिल्म का भी समीक्षा का लिया करो Jaldi laldi</v>
      </c>
      <c r="C2324" s="1" t="s">
        <v>4</v>
      </c>
      <c r="D2324" s="1" t="s">
        <v>5</v>
      </c>
    </row>
    <row r="2325" spans="1:4" ht="13.2" x14ac:dyDescent="0.25">
      <c r="A2325" s="1" t="s">
        <v>2331</v>
      </c>
      <c r="B2325" t="str">
        <f ca="1">IFERROR(__xludf.DUMMYFUNCTION("GOOGLETRANSLATE(B2325,""en"",""hi"")"),"बॉलीवुड gurbage वह Sunte हाय की तरह कर दिया वीडियो ... 👍🏽")</f>
        <v>बॉलीवुड gurbage वह Sunte हाय की तरह कर दिया वीडियो ... 👍🏽</v>
      </c>
      <c r="C2325" s="1" t="s">
        <v>4</v>
      </c>
      <c r="D2325" s="1" t="s">
        <v>5</v>
      </c>
    </row>
    <row r="2326" spans="1:4" ht="13.2" x14ac:dyDescent="0.25">
      <c r="A2326" s="1" t="s">
        <v>2332</v>
      </c>
      <c r="B2326" t="str">
        <f ca="1">IFERROR(__xludf.DUMMYFUNCTION("GOOGLETRANSLATE(B2326,""en"",""hi"")"),".... Hona chahiye की अनुमति दें")</f>
        <v>.... Hona chahiye की अनुमति दें</v>
      </c>
      <c r="C2326" s="1" t="s">
        <v>4</v>
      </c>
      <c r="D2326" s="1" t="s">
        <v>5</v>
      </c>
    </row>
    <row r="2327" spans="1:4" ht="13.2" x14ac:dyDescent="0.25">
      <c r="A2327" s="1" t="s">
        <v>2333</v>
      </c>
      <c r="B2327" t="str">
        <f ca="1">IFERROR(__xludf.DUMMYFUNCTION("GOOGLETRANSLATE(B2327,""en"",""hi"")"),"Sb ke liye समान रूप से अवसर होनी chahiye")</f>
        <v>Sb ke liye समान रूप से अवसर होनी chahiye</v>
      </c>
      <c r="C2327" s="1" t="s">
        <v>4</v>
      </c>
      <c r="D2327" s="1" t="s">
        <v>5</v>
      </c>
    </row>
    <row r="2328" spans="1:4" ht="13.2" x14ac:dyDescent="0.25">
      <c r="A2328" s="1" t="s">
        <v>2334</v>
      </c>
      <c r="B2328" t="str">
        <f ca="1">IFERROR(__xludf.DUMMYFUNCTION("GOOGLETRANSLATE(B2328,""en"",""hi"")"),"@Eminem Vevo Abey anpadh माँ बाप की anpadh aulaad वर्तनी बराबर लिख pehle
फिर कर Saale anpadh कम वर्ग gutterchaap टाइप ..")</f>
        <v>@Eminem Vevo Abey anpadh माँ बाप की anpadh aulaad वर्तनी बराबर लिख pehle
फिर कर Saale anpadh कम वर्ग gutterchaap टाइप ..</v>
      </c>
      <c r="C2328" s="1" t="s">
        <v>8</v>
      </c>
      <c r="D2328" s="1" t="s">
        <v>5</v>
      </c>
    </row>
    <row r="2329" spans="1:4" ht="13.2" x14ac:dyDescent="0.25">
      <c r="A2329" s="1" t="s">
        <v>2335</v>
      </c>
      <c r="B2329" t="str">
        <f ca="1">IFERROR(__xludf.DUMMYFUNCTION("GOOGLETRANSLATE(B2329,""en"",""hi"")"),"तु शीर्ष lllon घाव का निशान bhut bhadak रहे है")</f>
        <v>तु शीर्ष lllon घाव का निशान bhut bhadak रहे है</v>
      </c>
      <c r="C2329" s="1" t="s">
        <v>19</v>
      </c>
      <c r="D2329" s="1" t="s">
        <v>5</v>
      </c>
    </row>
    <row r="2330" spans="1:4" ht="13.2" x14ac:dyDescent="0.25">
      <c r="A2330" s="1" t="s">
        <v>2336</v>
      </c>
      <c r="B2330" t="str">
        <f ca="1">IFERROR(__xludf.DUMMYFUNCTION("GOOGLETRANSLATE(B2330,""en"",""hi"")"),"मैं और खामोशी फिल्म jo अभि हाल ही में रिलीज़ होई थी।")</f>
        <v>मैं और खामोशी फिल्म jo अभि हाल ही में रिलीज़ होई थी।</v>
      </c>
      <c r="C2330" s="1" t="s">
        <v>4</v>
      </c>
      <c r="D2330" s="1" t="s">
        <v>5</v>
      </c>
    </row>
    <row r="2331" spans="1:4" ht="13.2" x14ac:dyDescent="0.25">
      <c r="A2331" s="1" t="s">
        <v>2337</v>
      </c>
      <c r="B2331" t="str">
        <f ca="1">IFERROR(__xludf.DUMMYFUNCTION("GOOGLETRANSLATE(B2331,""en"",""hi"")"),"@Precious पॉज साही keh राहा hai thikh हो जाएंगे करने के लिए बाल, इसके।")</f>
        <v>@Precious पॉज साही keh राहा hai thikh हो जाएंगे करने के लिए बाल, इसके।</v>
      </c>
      <c r="C2331" s="1" t="s">
        <v>4</v>
      </c>
      <c r="D2331" s="1" t="s">
        <v>5</v>
      </c>
    </row>
    <row r="2332" spans="1:4" ht="13.2" x14ac:dyDescent="0.25">
      <c r="A2332" s="1" t="s">
        <v>2338</v>
      </c>
      <c r="B2332" t="str">
        <f ca="1">IFERROR(__xludf.DUMMYFUNCTION("GOOGLETRANSLATE(B2332,""en"",""hi"")"),"@Alijah हुसैन मिर्जा विगो वीडियो शामिल हों किया KI NHI प्रिय ... plz शामिल हों KRLO या
खोज KRE MOHDSAIF💖💖💖💖 या पालन KRLE PLZ")</f>
        <v>@Alijah हुसैन मिर्जा विगो वीडियो शामिल हों किया KI NHI प्रिय ... plz शामिल हों KRLO या
खोज KRE MOHDSAIF💖💖💖💖 या पालन KRLE PLZ</v>
      </c>
      <c r="C2332" s="1" t="s">
        <v>4</v>
      </c>
      <c r="D2332" s="1" t="s">
        <v>5</v>
      </c>
    </row>
    <row r="2333" spans="1:4" ht="13.2" x14ac:dyDescent="0.25">
      <c r="A2333" s="1" t="s">
        <v>2339</v>
      </c>
      <c r="B2333" t="str">
        <f ca="1">IFERROR(__xludf.DUMMYFUNCTION("GOOGLETRANSLATE(B2333,""en"",""hi"")"),"वाह Thora aajib वह बल्ले bahut वह मस्तूल")</f>
        <v>वाह Thora aajib वह बल्ले bahut वह मस्तूल</v>
      </c>
      <c r="C2333" s="1" t="s">
        <v>4</v>
      </c>
      <c r="D2333" s="1" t="s">
        <v>5</v>
      </c>
    </row>
    <row r="2334" spans="1:4" ht="13.2" x14ac:dyDescent="0.25">
      <c r="A2334" s="1" t="s">
        <v>2340</v>
      </c>
      <c r="B2334" t="str">
        <f ca="1">IFERROR(__xludf.DUMMYFUNCTION("GOOGLETRANSLATE(B2334,""en"",""hi"")"),"Aapka dimag साध गया hai")</f>
        <v>Aapka dimag साध गया hai</v>
      </c>
      <c r="C2334" s="1" t="s">
        <v>8</v>
      </c>
      <c r="D2334" s="1" t="s">
        <v>5</v>
      </c>
    </row>
    <row r="2335" spans="1:4" ht="13.2" x14ac:dyDescent="0.25">
      <c r="A2335" s="1" t="s">
        <v>2341</v>
      </c>
      <c r="B2335" t="str">
        <f ca="1">IFERROR(__xludf.DUMMYFUNCTION("GOOGLETRANSLATE(B2335,""en"",""hi"")"),"भाई मुझ्े Lagata hai ki धुन बड़ा गंभीर लिया यार फिल्म Ko फिल्म Ko तारा
देखो tumane Pahle हाय Kaha था और बुरा मुझे itna जलन bc")</f>
        <v>भाई मुझ्े Lagata hai ki धुन बड़ा गंभीर लिया यार फिल्म Ko फिल्म Ko तारा
देखो tumane Pahle हाय Kaha था और बुरा मुझे itna जलन bc</v>
      </c>
      <c r="C2335" s="1" t="s">
        <v>8</v>
      </c>
      <c r="D2335" s="1" t="s">
        <v>15</v>
      </c>
    </row>
    <row r="2336" spans="1:4" ht="13.2" x14ac:dyDescent="0.25">
      <c r="A2336" s="1" t="s">
        <v>2342</v>
      </c>
      <c r="B2336" t="str">
        <f ca="1">IFERROR(__xludf.DUMMYFUNCTION("GOOGLETRANSLATE(B2336,""en"",""hi"")"),"Swesant भाई अगर नाम galat लिखी हो तो भाई ek अनुरोध hai ki 11 अक्टूबर को
जापानी फिल्म आप के साथ anime फिल्म uska भी समीक्षा bana dena या ek अपक्षय
का अनुरोध hai ki uske पदोन्नति मॅई thodi Madad Karna kyuki ISSI फिल्म कश्मीर आधार
सममूल्य भारत मॅई एनिमी फिल्"&amp;"म का भविष्य karta hai निर्भर करते हैं। कृपया bhai🙏🙏")</f>
        <v>Swesant भाई अगर नाम galat लिखी हो तो भाई ek अनुरोध hai ki 11 अक्टूबर को
जापानी फिल्म आप के साथ anime फिल्म uska भी समीक्षा bana dena या ek अपक्षय
का अनुरोध hai ki uske पदोन्नति मॅई thodi Madad Karna kyuki ISSI फिल्म कश्मीर आधार
सममूल्य भारत मॅई एनिमी फिल्म का भविष्य karta hai निर्भर करते हैं। कृपया bhai🙏🙏</v>
      </c>
      <c r="C2336" s="1" t="s">
        <v>4</v>
      </c>
      <c r="D2336" s="1" t="s">
        <v>5</v>
      </c>
    </row>
    <row r="2337" spans="1:4" ht="13.2" x14ac:dyDescent="0.25">
      <c r="A2337" s="1" t="s">
        <v>2343</v>
      </c>
      <c r="B2337" t="str">
        <f ca="1">IFERROR(__xludf.DUMMYFUNCTION("GOOGLETRANSLATE(B2337,""en"",""hi"")"),"इक Gandi बात ख ज भाई लोगो कश्मीर में जो hisaab se bilkul Badiya ज, वासना कथाएँ,
4 अधिक शॉट आदि bekar")</f>
        <v>इक Gandi बात ख ज भाई लोगो कश्मीर में जो hisaab se bilkul Badiya ज, वासना कथाएँ,
4 अधिक शॉट आदि bekar</v>
      </c>
      <c r="C2337" s="1" t="s">
        <v>19</v>
      </c>
      <c r="D2337" s="1" t="s">
        <v>5</v>
      </c>
    </row>
    <row r="2338" spans="1:4" ht="13.2" x14ac:dyDescent="0.25">
      <c r="A2338" s="1" t="s">
        <v>2344</v>
      </c>
      <c r="B2338" t="str">
        <f ca="1">IFERROR(__xludf.DUMMYFUNCTION("GOOGLETRANSLATE(B2338,""en"",""hi"")"),"नही VO उदारवादी और नारीवादी की sabhyata hai!")</f>
        <v>नही VO उदारवादी और नारीवादी की sabhyata hai!</v>
      </c>
      <c r="C2338" s="1" t="s">
        <v>4</v>
      </c>
      <c r="D2338" s="1" t="s">
        <v>5</v>
      </c>
    </row>
    <row r="2339" spans="1:4" ht="13.2" x14ac:dyDescent="0.25">
      <c r="A2339" s="1" t="s">
        <v>2345</v>
      </c>
      <c r="B2339" t="str">
        <f ca="1">IFERROR(__xludf.DUMMYFUNCTION("GOOGLETRANSLATE(B2339,""en"",""hi"")"),"गुंडप्पा Malige nikal lawfe फिर, pehli Fursat मीटर nikal।")</f>
        <v>गुंडप्पा Malige nikal lawfe फिर, pehli Fursat मीटर nikal।</v>
      </c>
      <c r="C2339" s="1" t="s">
        <v>4</v>
      </c>
      <c r="D2339" s="1" t="s">
        <v>5</v>
      </c>
    </row>
    <row r="2340" spans="1:4" ht="13.2" x14ac:dyDescent="0.25">
      <c r="A2340" s="1" t="s">
        <v>2346</v>
      </c>
      <c r="B2340" t="str">
        <f ca="1">IFERROR(__xludf.DUMMYFUNCTION("GOOGLETRANSLATE(B2340,""en"",""hi"")"),"** KYA झूठ BOLA ..... JAHIL ... CAA Padha HAI .... ??? ... कुछ पत्ता TOH HAI
NAHI .... !!! **")</f>
        <v>** KYA झूठ BOLA ..... JAHIL ... CAA Padha HAI .... ??? ... कुछ पत्ता TOH HAI
NAHI .... !!! **</v>
      </c>
      <c r="C2340" s="1" t="s">
        <v>19</v>
      </c>
      <c r="D2340" s="1" t="s">
        <v>5</v>
      </c>
    </row>
    <row r="2341" spans="1:4" ht="13.2" x14ac:dyDescent="0.25">
      <c r="A2341" s="1" t="s">
        <v>2347</v>
      </c>
      <c r="B2341" t="str">
        <f ca="1">IFERROR(__xludf.DUMMYFUNCTION("GOOGLETRANSLATE(B2341,""en"",""hi"")"),"ये वास्तविक प्रेम hain🤣🤣")</f>
        <v>ये वास्तविक प्रेम hain🤣🤣</v>
      </c>
      <c r="C2341" s="1" t="s">
        <v>4</v>
      </c>
      <c r="D2341" s="1" t="s">
        <v>5</v>
      </c>
    </row>
    <row r="2342" spans="1:4" ht="13.2" x14ac:dyDescent="0.25">
      <c r="A2342" s="1" t="s">
        <v>2348</v>
      </c>
      <c r="B2342" t="str">
        <f ca="1">IFERROR(__xludf.DUMMYFUNCTION("GOOGLETRANSLATE(B2342,""en"",""hi"")"),"अधा लोग इन jyadha फिल्म देखा नही Sirf कुछ ट्वीट को कॉपी पेस्ट कर राहा कहते हैं कि
vusko ट्रोल Hona और शिकार कार्ड खेलने कर्ण Acha रहता।")</f>
        <v>अधा लोग इन jyadha फिल्म देखा नही Sirf कुछ ट्वीट को कॉपी पेस्ट कर राहा कहते हैं कि
vusko ट्रोल Hona और शिकार कार्ड खेलने कर्ण Acha रहता।</v>
      </c>
      <c r="C2342" s="1" t="s">
        <v>19</v>
      </c>
      <c r="D2342" s="1" t="s">
        <v>5</v>
      </c>
    </row>
    <row r="2343" spans="1:4" ht="13.2" x14ac:dyDescent="0.25">
      <c r="A2343" s="1" t="s">
        <v>2349</v>
      </c>
      <c r="B2343" t="str">
        <f ca="1">IFERROR(__xludf.DUMMYFUNCTION("GOOGLETRANSLATE(B2343,""en"",""hi"")"),"क्या कुछ तो भी bolne का adhikaar hai?")</f>
        <v>क्या कुछ तो भी bolne का adhikaar hai?</v>
      </c>
      <c r="C2343" s="1" t="s">
        <v>4</v>
      </c>
      <c r="D2343" s="1" t="s">
        <v>5</v>
      </c>
    </row>
    <row r="2344" spans="1:4" ht="13.2" x14ac:dyDescent="0.25">
      <c r="A2344" s="1" t="s">
        <v>2350</v>
      </c>
      <c r="B2344" t="str">
        <f ca="1">IFERROR(__xludf.DUMMYFUNCTION("GOOGLETRANSLATE(B2344,""en"",""hi"")"),"@crazy राम aap mesej kijiye watspp जनसंपर्क")</f>
        <v>@crazy राम aap mesej kijiye watspp जनसंपर्क</v>
      </c>
      <c r="C2344" s="1" t="s">
        <v>4</v>
      </c>
      <c r="D2344" s="1" t="s">
        <v>5</v>
      </c>
    </row>
    <row r="2345" spans="1:4" ht="13.2" x14ac:dyDescent="0.25">
      <c r="A2345" s="1" t="s">
        <v>2351</v>
      </c>
      <c r="B2345" t="str">
        <f ca="1">IFERROR(__xludf.DUMMYFUNCTION("GOOGLETRANSLATE(B2345,""en"",""hi"")"),"बॉलीवुड beinchod 👌🏻🔥")</f>
        <v>बॉलीवुड beinchod 👌🏻🔥</v>
      </c>
      <c r="C2345" s="1" t="s">
        <v>8</v>
      </c>
      <c r="D2345" s="1" t="s">
        <v>15</v>
      </c>
    </row>
    <row r="2346" spans="1:4" ht="13.2" x14ac:dyDescent="0.25">
      <c r="A2346" s="1" t="s">
        <v>2352</v>
      </c>
      <c r="B2346" t="str">
        <f ca="1">IFERROR(__xludf.DUMMYFUNCTION("GOOGLETRANSLATE(B2346,""en"",""hi"")"),"jhute मामले माई एफएएस जाओ करने के लिए ... कानून की वी Thok dena या fasane घाव का निशान ko v Agar
Thok dena .... 😈😈")</f>
        <v>jhute मामले माई एफएएस जाओ करने के लिए ... कानून की वी Thok dena या fasane घाव का निशान ko v Agar
Thok dena .... 😈😈</v>
      </c>
      <c r="C2346" s="1" t="s">
        <v>19</v>
      </c>
      <c r="D2346" s="1" t="s">
        <v>5</v>
      </c>
    </row>
    <row r="2347" spans="1:4" ht="13.2" x14ac:dyDescent="0.25">
      <c r="A2347" s="1" t="s">
        <v>2353</v>
      </c>
      <c r="B2347" t="str">
        <f ca="1">IFERROR(__xludf.DUMMYFUNCTION("GOOGLETRANSLATE(B2347,""en"",""hi"")"),"Milti नी ज लड़की yt bhaiyo wahaa किया बल्लेबाजी ज")</f>
        <v>Milti नी ज लड़की yt bhaiyo wahaa किया बल्लेबाजी ज</v>
      </c>
      <c r="C2347" s="1" t="s">
        <v>4</v>
      </c>
      <c r="D2347" s="1" t="s">
        <v>5</v>
      </c>
    </row>
    <row r="2348" spans="1:4" ht="13.2" x14ac:dyDescent="0.25">
      <c r="A2348" s="1" t="s">
        <v>2354</v>
      </c>
      <c r="B2348" t="str">
        <f ca="1">IFERROR(__xludf.DUMMYFUNCTION("GOOGLETRANSLATE(B2348,""en"",""hi"")"),"प्रतीक भाई फिल्म का समीक्षा करने के लिए माई Sunne आया था ..?")</f>
        <v>प्रतीक भाई फिल्म का समीक्षा करने के लिए माई Sunne आया था ..?</v>
      </c>
      <c r="C2348" s="1" t="s">
        <v>4</v>
      </c>
      <c r="D2348" s="1" t="s">
        <v>5</v>
      </c>
    </row>
    <row r="2349" spans="1:4" ht="13.2" x14ac:dyDescent="0.25">
      <c r="A2349" s="1" t="s">
        <v>2355</v>
      </c>
      <c r="B2349" t="str">
        <f ca="1">IFERROR(__xludf.DUMMYFUNCTION("GOOGLETRANSLATE(B2349,""en"",""hi"")"),"तेरे bolne se कुछ नही होता, bahut संत महात्मा तु kam कर रहे एच। दुनिया
पुरी बकवास sexim ज")</f>
        <v>तेरे bolne se कुछ नही होता, bahut संत महात्मा तु kam कर रहे एच। दुनिया
पुरी बकवास sexim ज</v>
      </c>
      <c r="C2349" s="1" t="s">
        <v>19</v>
      </c>
      <c r="D2349" s="1" t="s">
        <v>5</v>
      </c>
    </row>
    <row r="2350" spans="1:4" ht="13.2" x14ac:dyDescent="0.25">
      <c r="A2350" s="1" t="s">
        <v>2356</v>
      </c>
      <c r="B2350" t="str">
        <f ca="1">IFERROR(__xludf.DUMMYFUNCTION("GOOGLETRANSLATE(B2350,""en"",""hi"")"),"मुंबई मेरा नंबर hai 8286209041")</f>
        <v>मुंबई मेरा नंबर hai 8286209041</v>
      </c>
      <c r="C2350" s="1" t="s">
        <v>4</v>
      </c>
      <c r="D2350" s="1" t="s">
        <v>5</v>
      </c>
    </row>
    <row r="2351" spans="1:4" ht="13.2" x14ac:dyDescent="0.25">
      <c r="A2351" s="1" t="s">
        <v>2357</v>
      </c>
      <c r="B2351" t="str">
        <f ca="1">IFERROR(__xludf.DUMMYFUNCTION("GOOGLETRANSLATE(B2351,""en"",""hi"")"),"उसको मंदिर नही प्रतिमा Bolte hai")</f>
        <v>उसको मंदिर नही प्रतिमा Bolte hai</v>
      </c>
      <c r="C2351" s="1" t="s">
        <v>4</v>
      </c>
      <c r="D2351" s="1" t="s">
        <v>5</v>
      </c>
    </row>
    <row r="2352" spans="1:4" ht="13.2" x14ac:dyDescent="0.25">
      <c r="A2352" s="1" t="s">
        <v>2358</v>
      </c>
      <c r="B2352" t="str">
        <f ca="1">IFERROR(__xludf.DUMMYFUNCTION("GOOGLETRANSLATE(B2352,""en"",""hi"")"),"मैं आपको भी ये Keeda Kaat लिया, नारीवादी ko Achhi nhi मसाला फिल्म भी करने लगी
महान कृति हो Gyi, यू से इस उम्मीद नहीं")</f>
        <v>मैं आपको भी ये Keeda Kaat लिया, नारीवादी ko Achhi nhi मसाला फिल्म भी करने लगी
महान कृति हो Gyi, यू से इस उम्मीद नहीं</v>
      </c>
      <c r="C2352" s="1" t="s">
        <v>19</v>
      </c>
      <c r="D2352" s="1" t="s">
        <v>5</v>
      </c>
    </row>
    <row r="2353" spans="1:4" ht="13.2" x14ac:dyDescent="0.25">
      <c r="A2353" s="1" t="s">
        <v>2359</v>
      </c>
      <c r="B2353" t="str">
        <f ca="1">IFERROR(__xludf.DUMMYFUNCTION("GOOGLETRANSLATE(B2353,""en"",""hi"")"),"तुम्हारा परम्परा Itni Achhi hai? बाह! लिबरल matlab अफजल गुरु का समर्थक
hai? वाह!")</f>
        <v>तुम्हारा परम्परा Itni Achhi hai? बाह! लिबरल matlab अफजल गुरु का समर्थक
hai? वाह!</v>
      </c>
      <c r="C2353" s="1" t="s">
        <v>19</v>
      </c>
      <c r="D2353" s="1" t="s">
        <v>5</v>
      </c>
    </row>
    <row r="2354" spans="1:4" ht="13.2" x14ac:dyDescent="0.25">
      <c r="A2354" s="1" t="s">
        <v>2360</v>
      </c>
      <c r="B2354" t="str">
        <f ca="1">IFERROR(__xludf.DUMMYFUNCTION("GOOGLETRANSLATE(B2354,""en"",""hi"")"),"बॉलीवुड मुख्य अध्ययन ke alawa sb कुछ होता hai 😂😂😂")</f>
        <v>बॉलीवुड मुख्य अध्ययन ke alawa sb कुछ होता hai 😂😂😂</v>
      </c>
      <c r="C2354" s="1" t="s">
        <v>4</v>
      </c>
      <c r="D2354" s="1" t="s">
        <v>5</v>
      </c>
    </row>
    <row r="2355" spans="1:4" ht="13.2" x14ac:dyDescent="0.25">
      <c r="A2355" s="1" t="s">
        <v>2361</v>
      </c>
      <c r="B2355" t="str">
        <f ca="1">IFERROR(__xludf.DUMMYFUNCTION("GOOGLETRANSLATE(B2355,""en"",""hi"")"),"Bikari Khavi vi
धानी नही हो sakta")</f>
        <v>Bikari Khavi vi
धानी नही हो sakta</v>
      </c>
      <c r="C2355" s="1" t="s">
        <v>8</v>
      </c>
      <c r="D2355" s="1" t="s">
        <v>5</v>
      </c>
    </row>
    <row r="2356" spans="1:4" ht="13.2" x14ac:dyDescent="0.25">
      <c r="A2356" s="1" t="s">
        <v>2362</v>
      </c>
      <c r="B2356" t="str">
        <f ca="1">IFERROR(__xludf.DUMMYFUNCTION("GOOGLETRANSLATE(B2356,""en"",""hi"")"),"@Sachin सैनी 😡")</f>
        <v>@Sachin सैनी 😡</v>
      </c>
      <c r="C2356" s="1" t="s">
        <v>4</v>
      </c>
      <c r="D2356" s="1" t="s">
        <v>5</v>
      </c>
    </row>
    <row r="2357" spans="1:4" ht="13.2" x14ac:dyDescent="0.25">
      <c r="A2357" s="1" t="s">
        <v>2363</v>
      </c>
      <c r="B2357" t="str">
        <f ca="1">IFERROR(__xludf.DUMMYFUNCTION("GOOGLETRANSLATE(B2357,""en"",""hi"")"),"अर्जुन रेड्डी पर देख कश्मीर pehele से पाटा था wo निर्दोष hai..Pure प्यार ...")</f>
        <v>अर्जुन रेड्डी पर देख कश्मीर pehele से पाटा था wo निर्दोष hai..Pure प्यार ...</v>
      </c>
      <c r="C2357" s="1" t="s">
        <v>4</v>
      </c>
      <c r="D2357" s="1" t="s">
        <v>5</v>
      </c>
    </row>
    <row r="2358" spans="1:4" ht="13.2" x14ac:dyDescent="0.25">
      <c r="A2358" s="1" t="s">
        <v>2364</v>
      </c>
      <c r="B2358" t="str">
        <f ca="1">IFERROR(__xludf.DUMMYFUNCTION("GOOGLETRANSLATE(B2358,""en"",""hi"")"),"मेरा एक सवाल है???? मैं यू पूछ सकता हूँ '' '' '' सोको अगर ish पीढ़ी कश्मीर sare
बाख समलैंगिक aur समलैंगिक होंगे तो बाख Kaha se honge🤣🤣🤣")</f>
        <v>मेरा एक सवाल है???? मैं यू पूछ सकता हूँ '' '' '' सोको अगर ish पीढ़ी कश्मीर sare
बाख समलैंगिक aur समलैंगिक होंगे तो बाख Kaha se honge🤣🤣🤣</v>
      </c>
      <c r="C2358" s="1" t="s">
        <v>19</v>
      </c>
      <c r="D2358" s="1" t="s">
        <v>15</v>
      </c>
    </row>
    <row r="2359" spans="1:4" ht="13.2" x14ac:dyDescent="0.25">
      <c r="A2359" s="1" t="s">
        <v>2365</v>
      </c>
      <c r="B2359" t="str">
        <f ca="1">IFERROR(__xludf.DUMMYFUNCTION("GOOGLETRANSLATE(B2359,""en"",""hi"")"),"लगता है प्रतीक की किसी लड़की ने बेइज़्ज़ती कर दी है। असफल प्रेमी जहर उगला रहा है
अपना। जानवर कबीर सिंग की इतनी बड़ाई किसी ने नही की। भाई को अपने जैसा लगा इसलिए
खुश हो गया।")</f>
        <v>लगता है प्रतीक की किसी लड़की ने बेइज़्ज़ती कर दी है। असफल प्रेमी जहर उगला रहा है
अपना। जानवर कबीर सिंग की इतनी बड़ाई किसी ने नही की। भाई को अपने जैसा लगा इसलिए
खुश हो गया।</v>
      </c>
      <c r="C2359" s="1" t="s">
        <v>19</v>
      </c>
      <c r="D2359" s="1" t="s">
        <v>5</v>
      </c>
    </row>
    <row r="2360" spans="1:4" ht="13.2" x14ac:dyDescent="0.25">
      <c r="A2360" s="1" t="s">
        <v>2366</v>
      </c>
      <c r="B2360" t="str">
        <f ca="1">IFERROR(__xludf.DUMMYFUNCTION("GOOGLETRANSLATE(B2360,""en"",""hi"")"),"अबे बो सामान्य कुछ nhi जनता ..... समलैंगिकता ..... सामान्य है")</f>
        <v>अबे बो सामान्य कुछ nhi जनता ..... समलैंगिकता ..... सामान्य है</v>
      </c>
      <c r="C2360" s="1" t="s">
        <v>19</v>
      </c>
      <c r="D2360" s="1" t="s">
        <v>5</v>
      </c>
    </row>
    <row r="2361" spans="1:4" ht="13.2" x14ac:dyDescent="0.25">
      <c r="A2361" s="1" t="s">
        <v>2367</v>
      </c>
      <c r="B2361" t="str">
        <f ca="1">IFERROR(__xludf.DUMMYFUNCTION("GOOGLETRANSLATE(B2361,""en"",""hi"")"),"क्या किया साहिल ne?")</f>
        <v>क्या किया साहिल ne?</v>
      </c>
      <c r="C2361" s="1" t="s">
        <v>4</v>
      </c>
      <c r="D2361" s="1" t="s">
        <v>5</v>
      </c>
    </row>
    <row r="2362" spans="1:4" ht="13.2" x14ac:dyDescent="0.25">
      <c r="A2362" s="1" t="s">
        <v>2368</v>
      </c>
      <c r="B2362" t="str">
        <f ca="1">IFERROR(__xludf.DUMMYFUNCTION("GOOGLETRANSLATE(B2362,""en"",""hi"")"),"कश्मीर liye तु फिल्म मेरी fav अभिनय ki शाहिद। हाई और ओ फिल्म sibgh jaise kabis
नही बन्ना hai तु mesage बालू के टीले के liye बनाया gya hai😘😘")</f>
        <v>कश्मीर liye तु फिल्म मेरी fav अभिनय ki शाहिद। हाई और ओ फिल्म sibgh jaise kabis
नही बन्ना hai तु mesage बालू के टीले के liye बनाया gya hai😘😘</v>
      </c>
      <c r="C2362" s="1" t="s">
        <v>4</v>
      </c>
      <c r="D2362" s="1" t="s">
        <v>5</v>
      </c>
    </row>
    <row r="2363" spans="1:4" ht="13.2" x14ac:dyDescent="0.25">
      <c r="A2363" s="1" t="s">
        <v>2369</v>
      </c>
      <c r="B2363" t="str">
        <f ca="1">IFERROR(__xludf.DUMMYFUNCTION("GOOGLETRANSLATE(B2363,""en"",""hi"")"),"कोई kam मुझे पैसा, mehnat का मूल्य lallantop ko pata nhi hai, इसको lagta hai
हम (lallantop) jaise हाय bakwass kam करते है सब उसी tarah karta hoga")</f>
        <v>कोई kam मुझे पैसा, mehnat का मूल्य lallantop ko pata nhi hai, इसको lagta hai
हम (lallantop) jaise हाय bakwass kam करते है सब उसी tarah karta hoga</v>
      </c>
      <c r="C2363" s="1" t="s">
        <v>19</v>
      </c>
      <c r="D2363" s="1" t="s">
        <v>5</v>
      </c>
    </row>
    <row r="2364" spans="1:4" ht="13.2" x14ac:dyDescent="0.25">
      <c r="A2364" s="1" t="s">
        <v>2370</v>
      </c>
      <c r="B2364" t="str">
        <f ca="1">IFERROR(__xludf.DUMMYFUNCTION("GOOGLETRANSLATE(B2364,""en"",""hi"")"),"@sanjay amarnani haha ​​मैं तुम्हें ... Jhat कश्मीर बाल बराबर हो नी जैसे लोगों से प्यार है ..
चले हो andpadh gawar गटर अध्याय क्रने ..... Tm jaiso ki कोई ijjat Waise हाय नी
hai .. ना समाज मेई na घर मेई .... मां chuda तू phate गुब्बारे को कश्मीर natige ..."&amp;".")</f>
        <v>@sanjay amarnani haha ​​मैं तुम्हें ... Jhat कश्मीर बाल बराबर हो नी जैसे लोगों से प्यार है ..
चले हो andpadh gawar गटर अध्याय क्रने ..... Tm jaiso ki कोई ijjat Waise हाय नी
hai .. ना समाज मेई na घर मेई .... मां chuda तू phate गुब्बारे को कश्मीर natige ....</v>
      </c>
      <c r="C2364" s="1" t="s">
        <v>8</v>
      </c>
      <c r="D2364" s="1" t="s">
        <v>15</v>
      </c>
    </row>
    <row r="2365" spans="1:4" ht="13.2" x14ac:dyDescent="0.25">
      <c r="A2365" s="1" t="s">
        <v>2371</v>
      </c>
      <c r="B2365" t="str">
        <f ca="1">IFERROR(__xludf.DUMMYFUNCTION("GOOGLETRANSLATE(B2365,""en"",""hi"")"),"लोगो में @Avinash अग्निहोत्री जनसंपर्क ko ladkio या समलैंगिक की चाटने से Fursat मील
तो देश, सेना कश्मीर Vare mein sochege na ...... FOJ mein गांडू Barti krlo पीटीए Nai
खा का अनुशासन hai ....... चीन जैसे sakhat लोंडे BNO .... tabi देश aje
badega ..... मर्द"&amp;" हो kr chudvane से नही")</f>
        <v>लोगो में @Avinash अग्निहोत्री जनसंपर्क ko ladkio या समलैंगिक की चाटने से Fursat मील
तो देश, सेना कश्मीर Vare mein sochege na ...... FOJ mein गांडू Barti krlo पीटीए Nai
खा का अनुशासन hai ....... चीन जैसे sakhat लोंडे BNO .... tabi देश aje
badega ..... मर्द हो kr chudvane से नही</v>
      </c>
      <c r="C2365" s="1" t="s">
        <v>8</v>
      </c>
      <c r="D2365" s="1" t="s">
        <v>15</v>
      </c>
    </row>
    <row r="2366" spans="1:4" ht="13.2" x14ac:dyDescent="0.25">
      <c r="A2366" s="1" t="s">
        <v>2372</v>
      </c>
      <c r="B2366" t="str">
        <f ca="1">IFERROR(__xludf.DUMMYFUNCTION("GOOGLETRANSLATE(B2366,""en"",""hi"")"),"@Kristina संगीत साही Kaha apne 👍")</f>
        <v>@Kristina संगीत साही Kaha apne 👍</v>
      </c>
      <c r="C2366" s="1" t="s">
        <v>4</v>
      </c>
      <c r="D2366" s="1" t="s">
        <v>5</v>
      </c>
    </row>
    <row r="2367" spans="1:4" ht="13.2" x14ac:dyDescent="0.25">
      <c r="A2367" s="1" t="s">
        <v>2373</v>
      </c>
      <c r="B2367" t="str">
        <f ca="1">IFERROR(__xludf.DUMMYFUNCTION("GOOGLETRANSLATE(B2367,""en"",""hi"")"),"Shakal से ही हाई तु अरुंधति chudail!")</f>
        <v>Shakal से ही हाई तु अरुंधति chudail!</v>
      </c>
      <c r="C2367" s="1" t="s">
        <v>8</v>
      </c>
      <c r="D2367" s="1" t="s">
        <v>5</v>
      </c>
    </row>
    <row r="2368" spans="1:4" ht="13.2" x14ac:dyDescent="0.25">
      <c r="A2368" s="1" t="s">
        <v>2374</v>
      </c>
      <c r="B2368" t="str">
        <f ca="1">IFERROR(__xludf.DUMMYFUNCTION("GOOGLETRANSLATE(B2368,""en"",""hi"")"),"Aapna hotey तो हमारा क्या hotha
On नहीं यू सर ♥ ️")</f>
        <v>Aapna hotey तो हमारा क्या hotha
On नहीं यू सर ♥ ️</v>
      </c>
      <c r="C2368" s="1" t="s">
        <v>4</v>
      </c>
      <c r="D2368" s="1" t="s">
        <v>5</v>
      </c>
    </row>
    <row r="2369" spans="1:4" ht="13.2" x14ac:dyDescent="0.25">
      <c r="A2369" s="1" t="s">
        <v>2375</v>
      </c>
      <c r="B2369" t="str">
        <f ca="1">IFERROR(__xludf.DUMMYFUNCTION("GOOGLETRANSLATE(B2369,""en"",""hi"")"),"अब्बे bh9adiyoo की .. मां chudaoo बराबर Ladko ko क्यु bicch मेई laa RII Haii Salli
bhadwi")</f>
        <v>अब्बे bh9adiyoo की .. मां chudaoo बराबर Ladko ko क्यु bicch मेई laa RII Haii Salli
bhadwi</v>
      </c>
      <c r="C2369" s="1" t="s">
        <v>8</v>
      </c>
      <c r="D2369" s="1" t="s">
        <v>15</v>
      </c>
    </row>
    <row r="2370" spans="1:4" ht="13.2" x14ac:dyDescent="0.25">
      <c r="A2370" s="1" t="s">
        <v>2376</v>
      </c>
      <c r="B2370" t="str">
        <f ca="1">IFERROR(__xludf.DUMMYFUNCTION("GOOGLETRANSLATE(B2370,""en"",""hi"")"),"स्पॉइलर डे दिया हो। क्या jarurt थी btane की wo गर्भवती rhti aur bachha hmesha
की Tarha नायक हेरोइन का हाय रहता एच। NYI बल्ले nhi।")</f>
        <v>स्पॉइलर डे दिया हो। क्या jarurt थी btane की wo गर्भवती rhti aur bachha hmesha
की Tarha नायक हेरोइन का हाय रहता एच। NYI बल्ले nhi।</v>
      </c>
      <c r="C2370" s="1" t="s">
        <v>4</v>
      </c>
      <c r="D2370" s="1" t="s">
        <v>5</v>
      </c>
    </row>
    <row r="2371" spans="1:4" ht="13.2" x14ac:dyDescent="0.25">
      <c r="A2371" s="1" t="s">
        <v>2377</v>
      </c>
      <c r="B2371" t="str">
        <f ca="1">IFERROR(__xludf.DUMMYFUNCTION("GOOGLETRANSLATE(B2371,""en"",""hi"")"),"यू धन्यवाद ... ho देते achhe समीक्षा aap")</f>
        <v>यू धन्यवाद ... ho देते achhe समीक्षा aap</v>
      </c>
      <c r="C2371" s="1" t="s">
        <v>4</v>
      </c>
      <c r="D2371" s="1" t="s">
        <v>5</v>
      </c>
    </row>
    <row r="2372" spans="1:4" ht="13.2" x14ac:dyDescent="0.25">
      <c r="A2372" s="1" t="s">
        <v>2378</v>
      </c>
      <c r="B2372" t="str">
        <f ca="1">IFERROR(__xludf.DUMMYFUNCTION("GOOGLETRANSLATE(B2372,""en"",""hi"")"),"ek नहीं। फिल्म hai .... मात्र जीवन का सबसे अच्छा फिल्म hai ..... बस खत्म होने वाली Chhor कश्मीर साब
मात्र जीवन कुछ se 70% releted hain .... मैं इस फिल्म प्यार .... मुख्य 9 Saal picche
चला गया था ....")</f>
        <v>ek नहीं। फिल्म hai .... मात्र जीवन का सबसे अच्छा फिल्म hai ..... बस खत्म होने वाली Chhor कश्मीर साब
मात्र जीवन कुछ se 70% releted hain .... मैं इस फिल्म प्यार .... मुख्य 9 Saal picche
चला गया था ....</v>
      </c>
      <c r="C2372" s="1" t="s">
        <v>4</v>
      </c>
      <c r="D2372" s="1" t="s">
        <v>5</v>
      </c>
    </row>
    <row r="2373" spans="1:4" ht="13.2" x14ac:dyDescent="0.25">
      <c r="A2373" s="1" t="s">
        <v>2379</v>
      </c>
      <c r="B2373" t="str">
        <f ca="1">IFERROR(__xludf.DUMMYFUNCTION("GOOGLETRANSLATE(B2373,""en"",""hi"")"),"Acha, batiye, आजतक Kisi Nahi Dekha apka महाकाव्य गुप्त तर्क जो।")</f>
        <v>Acha, batiye, आजतक Kisi Nahi Dekha apka महाकाव्य गुप्त तर्क जो।</v>
      </c>
      <c r="C2373" s="1" t="s">
        <v>19</v>
      </c>
      <c r="D2373" s="1" t="s">
        <v>15</v>
      </c>
    </row>
    <row r="2374" spans="1:4" ht="13.2" x14ac:dyDescent="0.25">
      <c r="A2374" s="1" t="s">
        <v>2380</v>
      </c>
      <c r="B2374" t="str">
        <f ca="1">IFERROR(__xludf.DUMMYFUNCTION("GOOGLETRANSLATE(B2374,""en"",""hi"")"),"इन्हे आजकल लिब्राडुं कहा जाता है।")</f>
        <v>इन्हे आजकल लिब्राडुं कहा जाता है।</v>
      </c>
      <c r="C2374" s="1" t="s">
        <v>8</v>
      </c>
      <c r="D2374" s="1" t="s">
        <v>15</v>
      </c>
    </row>
    <row r="2375" spans="1:4" ht="13.2" x14ac:dyDescent="0.25">
      <c r="A2375" s="1" t="s">
        <v>2381</v>
      </c>
      <c r="B2375" t="str">
        <f ca="1">IFERROR(__xludf.DUMMYFUNCTION("GOOGLETRANSLATE(B2375,""en"",""hi"")"),"अच्छा भाई ranu का lya आसा वह bolna छैंया .......")</f>
        <v>अच्छा भाई ranu का lya आसा वह bolna छैंया .......</v>
      </c>
      <c r="C2375" s="1" t="s">
        <v>4</v>
      </c>
      <c r="D2375" s="1" t="s">
        <v>5</v>
      </c>
    </row>
    <row r="2376" spans="1:4" ht="13.2" x14ac:dyDescent="0.25">
      <c r="A2376" s="1" t="s">
        <v>2382</v>
      </c>
      <c r="B2376" t="str">
        <f ca="1">IFERROR(__xludf.DUMMYFUNCTION("GOOGLETRANSLATE(B2376,""en"",""hi"")"),"Bhiii तेरा या शाहिद का प्रशंसक हो gya")</f>
        <v>Bhiii तेरा या शाहिद का प्रशंसक हो gya</v>
      </c>
      <c r="C2376" s="1" t="s">
        <v>4</v>
      </c>
      <c r="D2376" s="1" t="s">
        <v>5</v>
      </c>
    </row>
    <row r="2377" spans="1:4" ht="13.2" x14ac:dyDescent="0.25">
      <c r="A2377" s="1" t="s">
        <v>2383</v>
      </c>
      <c r="B2377" t="str">
        <f ca="1">IFERROR(__xludf.DUMMYFUNCTION("GOOGLETRANSLATE(B2377,""en"",""hi"")"),"ए.ए. tooo GHADHADEE HAI -")</f>
        <v>ए.ए. tooo GHADHADEE HAI -</v>
      </c>
      <c r="C2377" s="1" t="s">
        <v>8</v>
      </c>
      <c r="D2377" s="1" t="s">
        <v>5</v>
      </c>
    </row>
    <row r="2378" spans="1:4" ht="13.2" x14ac:dyDescent="0.25">
      <c r="A2378" s="1" t="s">
        <v>2384</v>
      </c>
      <c r="B2378" t="str">
        <f ca="1">IFERROR(__xludf.DUMMYFUNCTION("GOOGLETRANSLATE(B2378,""en"",""hi"")"),"कैसे पता चलता है की कौन गे है")</f>
        <v>कैसे पता चलता है की कौन गे है</v>
      </c>
      <c r="C2378" s="1" t="s">
        <v>4</v>
      </c>
      <c r="D2378" s="1" t="s">
        <v>5</v>
      </c>
    </row>
    <row r="2379" spans="1:4" ht="13.2" x14ac:dyDescent="0.25">
      <c r="A2379" s="1" t="s">
        <v>2385</v>
      </c>
      <c r="B2379" t="str">
        <f ca="1">IFERROR(__xludf.DUMMYFUNCTION("GOOGLETRANSLATE(B2379,""en"",""hi"")"),"भाई की मा बहन chodta ज 🤣🤣🤣🤣🤣bhai bahaut मुश्किल")</f>
        <v>भाई की मा बहन chodta ज 🤣🤣🤣🤣🤣bhai bahaut मुश्किल</v>
      </c>
      <c r="C2379" s="1" t="s">
        <v>8</v>
      </c>
      <c r="D2379" s="1" t="s">
        <v>15</v>
      </c>
    </row>
    <row r="2380" spans="1:4" ht="13.2" x14ac:dyDescent="0.25">
      <c r="A2380" s="1" t="s">
        <v>2386</v>
      </c>
      <c r="B2380" t="str">
        <f ca="1">IFERROR(__xludf.DUMMYFUNCTION("GOOGLETRANSLATE(B2380,""en"",""hi"")"),"मोदी ने Sabko नंगा कर दिया वह ... ये सब libranduo का एस्ली चेहरा सामने Agaya
hai ... लोकतंत्र तभी तक प्रहार तक Hamari सरकार")</f>
        <v>मोदी ने Sabko नंगा कर दिया वह ... ये सब libranduo का एस्ली चेहरा सामने Agaya
hai ... लोकतंत्र तभी तक प्रहार तक Hamari सरकार</v>
      </c>
      <c r="C2380" s="1" t="s">
        <v>8</v>
      </c>
      <c r="D2380" s="1" t="s">
        <v>15</v>
      </c>
    </row>
    <row r="2381" spans="1:4" ht="13.2" x14ac:dyDescent="0.25">
      <c r="A2381" s="1" t="s">
        <v>2387</v>
      </c>
      <c r="B2381" t="str">
        <f ca="1">IFERROR(__xludf.DUMMYFUNCTION("GOOGLETRANSLATE(B2381,""en"",""hi"")"),"वाग बिक्री")</f>
        <v>वाग बिक्री</v>
      </c>
      <c r="C2381" s="1" t="s">
        <v>8</v>
      </c>
      <c r="D2381" s="1" t="s">
        <v>5</v>
      </c>
    </row>
    <row r="2382" spans="1:4" ht="13.2" x14ac:dyDescent="0.25">
      <c r="A2382" s="1" t="s">
        <v>2388</v>
      </c>
      <c r="B2382" t="str">
        <f ca="1">IFERROR(__xludf.DUMMYFUNCTION("GOOGLETRANSLATE(B2382,""en"",""hi"")"),"@ak 98 ..ek ""FMF"" नाम का चैनल hai .. वहां जाओ ... aur देखो की तु बॉलीवुड
कितना विरोधी हिंदू hai")</f>
        <v>@ak 98 ..ek "FMF" नाम का चैनल hai .. वहां जाओ ... aur देखो की तु बॉलीवुड
कितना विरोधी हिंदू hai</v>
      </c>
      <c r="C2382" s="1" t="s">
        <v>4</v>
      </c>
      <c r="D2382" s="1" t="s">
        <v>5</v>
      </c>
    </row>
    <row r="2383" spans="1:4" ht="13.2" x14ac:dyDescent="0.25">
      <c r="A2383" s="1" t="s">
        <v>2389</v>
      </c>
      <c r="B2383" t="str">
        <f ca="1">IFERROR(__xludf.DUMMYFUNCTION("GOOGLETRANSLATE(B2383,""en"",""hi"")"),"रोज ke Peksha 😂")</f>
        <v>रोज ke Peksha 😂</v>
      </c>
      <c r="C2383" s="1" t="s">
        <v>4</v>
      </c>
      <c r="D2383" s="1" t="s">
        <v>5</v>
      </c>
    </row>
    <row r="2384" spans="1:4" ht="13.2" x14ac:dyDescent="0.25">
      <c r="A2384" s="1" t="s">
        <v>2390</v>
      </c>
      <c r="B2384" t="str">
        <f ca="1">IFERROR(__xludf.DUMMYFUNCTION("GOOGLETRANSLATE(B2384,""en"",""hi"")"),"क्यूंकि Shayad jlti aapki फिल्म dekhte वाली WKT- 😂😂")</f>
        <v>क्यूंकि Shayad jlti aapki फिल्म dekhte वाली WKT- 😂😂</v>
      </c>
      <c r="C2384" s="1" t="s">
        <v>19</v>
      </c>
      <c r="D2384" s="1" t="s">
        <v>5</v>
      </c>
    </row>
    <row r="2385" spans="1:4" ht="13.2" x14ac:dyDescent="0.25">
      <c r="A2385" s="1" t="s">
        <v>2391</v>
      </c>
      <c r="B2385" t="str">
        <f ca="1">IFERROR(__xludf.DUMMYFUNCTION("GOOGLETRANSLATE(B2385,""en"",""hi"")"),"Uski म्यू मुझे Sabki gu चुर ke marooo भाई")</f>
        <v>Uski म्यू मुझे Sabki gu चुर ke marooo भाई</v>
      </c>
      <c r="C2385" s="1" t="s">
        <v>8</v>
      </c>
      <c r="D2385" s="1" t="s">
        <v>5</v>
      </c>
    </row>
    <row r="2386" spans="1:4" ht="13.2" x14ac:dyDescent="0.25">
      <c r="A2386" s="1" t="s">
        <v>2392</v>
      </c>
      <c r="B2386" t="str">
        <f ca="1">IFERROR(__xludf.DUMMYFUNCTION("GOOGLETRANSLATE(B2386,""en"",""hi"")"),"अच्छी तरह से किया sabhi ko Yesa हाय कर्ण chahiye तभी तु कानून badlega")</f>
        <v>अच्छी तरह से किया sabhi ko Yesa हाय कर्ण chahiye तभी तु कानून badlega</v>
      </c>
      <c r="C2386" s="1" t="s">
        <v>4</v>
      </c>
      <c r="D2386" s="1" t="s">
        <v>5</v>
      </c>
    </row>
    <row r="2387" spans="1:4" ht="13.2" x14ac:dyDescent="0.25">
      <c r="A2387" s="1" t="s">
        <v>2393</v>
      </c>
      <c r="B2387" t="str">
        <f ca="1">IFERROR(__xludf.DUMMYFUNCTION("GOOGLETRANSLATE(B2387,""en"",""hi"")"),"भाग bsdk")</f>
        <v>भाग bsdk</v>
      </c>
      <c r="C2387" s="1" t="s">
        <v>8</v>
      </c>
      <c r="D2387" s="1" t="s">
        <v>15</v>
      </c>
    </row>
    <row r="2388" spans="1:4" ht="13.2" x14ac:dyDescent="0.25">
      <c r="A2388" s="1" t="s">
        <v>2394</v>
      </c>
      <c r="B2388" t="str">
        <f ca="1">IFERROR(__xludf.DUMMYFUNCTION("GOOGLETRANSLATE(B2388,""en"",""hi"")"),"एके बांध sahii बिल्कुल सही !!")</f>
        <v>एके बांध sahii बिल्कुल सही !!</v>
      </c>
      <c r="C2388" s="1" t="s">
        <v>4</v>
      </c>
      <c r="D2388" s="1" t="s">
        <v>5</v>
      </c>
    </row>
    <row r="2389" spans="1:4" ht="13.2" x14ac:dyDescent="0.25">
      <c r="A2389" s="1" t="s">
        <v>2395</v>
      </c>
      <c r="B2389" t="str">
        <f ca="1">IFERROR(__xludf.DUMMYFUNCTION("GOOGLETRANSLATE(B2389,""en"",""hi"")"),"जे श्री राम, वंदे मातरम्")</f>
        <v>जे श्री राम, वंदे मातरम्</v>
      </c>
      <c r="C2389" s="1" t="s">
        <v>4</v>
      </c>
      <c r="D2389" s="1" t="s">
        <v>5</v>
      </c>
    </row>
    <row r="2390" spans="1:4" ht="13.2" x14ac:dyDescent="0.25">
      <c r="A2390" s="1" t="s">
        <v>2396</v>
      </c>
      <c r="B2390" t="str">
        <f ca="1">IFERROR(__xludf.DUMMYFUNCTION("GOOGLETRANSLATE(B2390,""en"",""hi"")"),"ऐसे विषयों पे प्रहार चर्चा होता ज या aap Kisi कश्मीर बिंदु उपयोग करने के लिए Nahi हो सहमत
araam से मन कारो, lekin अगर aap chid jaa साधन aap ये सब apne को हो रहे
Oopar le रहो ho.mera Kahne का अर्थ है sirf itna ज sarkaar ke 2 लाख घाव का निशान
aakde galat ज "&amp;"टिप्पणी padhke Lagta ज तु 10 लाख से jyada ज Warna विषय है
कोई kisiko को पे Nahi करेगा दुरुपयोग")</f>
        <v>ऐसे विषयों पे प्रहार चर्चा होता ज या aap Kisi कश्मीर बिंदु उपयोग करने के लिए Nahi हो सहमत
araam से मन कारो, lekin अगर aap chid jaa साधन aap ये सब apne को हो रहे
Oopar le रहो ho.mera Kahne का अर्थ है sirf itna ज sarkaar ke 2 लाख घाव का निशान
aakde galat ज टिप्पणी padhke Lagta ज तु 10 लाख से jyada ज Warna विषय है
कोई kisiko को पे Nahi करेगा दुरुपयोग</v>
      </c>
      <c r="C2390" s="1" t="s">
        <v>4</v>
      </c>
      <c r="D2390" s="1" t="s">
        <v>5</v>
      </c>
    </row>
    <row r="2391" spans="1:4" ht="13.2" x14ac:dyDescent="0.25">
      <c r="A2391" s="1" t="s">
        <v>2397</v>
      </c>
      <c r="B2391" t="str">
        <f ca="1">IFERROR(__xludf.DUMMYFUNCTION("GOOGLETRANSLATE(B2391,""en"",""hi"")"),"बास दिल की बात चू ली प्रतीक भाई .... में नारीवादी ko inki jagah dikhani
chahiye .... ऐसा lagta hai ke pehle jo auroto की sthiti थी भारत मुझे वाही साही
थी ...
चप्पल ko द्रष्टा पे bethaoge को चप्पल गंडा हाय karegi।")</f>
        <v>बास दिल की बात चू ली प्रतीक भाई .... में नारीवादी ko inki jagah dikhani
chahiye .... ऐसा lagta hai ke pehle jo auroto की sthiti थी भारत मुझे वाही साही
थी ...
चप्पल ko द्रष्टा पे bethaoge को चप्पल गंडा हाय karegi।</v>
      </c>
      <c r="C2391" s="1" t="s">
        <v>8</v>
      </c>
      <c r="D2391" s="1" t="s">
        <v>15</v>
      </c>
    </row>
    <row r="2392" spans="1:4" ht="13.2" x14ac:dyDescent="0.25">
      <c r="A2392" s="1" t="s">
        <v>2398</v>
      </c>
      <c r="B2392" t="str">
        <f ca="1">IFERROR(__xludf.DUMMYFUNCTION("GOOGLETRANSLATE(B2392,""en"",""hi"")"),"Madarchod मुस्लिम ...... मुस्लिम का माँ का गंवार ......")</f>
        <v>Madarchod मुस्लिम ...... मुस्लिम का माँ का गंवार ......</v>
      </c>
      <c r="C2392" s="1" t="s">
        <v>8</v>
      </c>
      <c r="D2392" s="1" t="s">
        <v>15</v>
      </c>
    </row>
    <row r="2393" spans="1:4" ht="13.2" x14ac:dyDescent="0.25">
      <c r="A2393" s="1" t="s">
        <v>2399</v>
      </c>
      <c r="B2393" t="str">
        <f ca="1">IFERROR(__xludf.DUMMYFUNCTION("GOOGLETRANSLATE(B2393,""en"",""hi"")"),"क्यों Thak राहा hai bhai")</f>
        <v>क्यों Thak राहा hai bhai</v>
      </c>
      <c r="C2393" s="1" t="s">
        <v>4</v>
      </c>
      <c r="D2393" s="1" t="s">
        <v>5</v>
      </c>
    </row>
    <row r="2394" spans="1:4" ht="13.2" x14ac:dyDescent="0.25">
      <c r="A2394" s="1" t="s">
        <v>2400</v>
      </c>
      <c r="B2394" t="str">
        <f ca="1">IFERROR(__xludf.DUMMYFUNCTION("GOOGLETRANSLATE(B2394,""en"",""hi"")"),"भाई धुन वीडियो पर देख माई भी बोल RHA hu कबीर सिंह bahut bekar फिल्म hai")</f>
        <v>भाई धुन वीडियो पर देख माई भी बोल RHA hu कबीर सिंह bahut bekar फिल्म hai</v>
      </c>
      <c r="C2394" s="1" t="s">
        <v>4</v>
      </c>
      <c r="D2394" s="1" t="s">
        <v>5</v>
      </c>
    </row>
    <row r="2395" spans="1:4" ht="13.2" x14ac:dyDescent="0.25">
      <c r="A2395" s="1" t="s">
        <v>2401</v>
      </c>
      <c r="B2395" t="str">
        <f ca="1">IFERROR(__xludf.DUMMYFUNCTION("GOOGLETRANSLATE(B2395,""en"",""hi"")"),"Deah बचाओ अभियान Shuru कर्ण पड़ेगा अब")</f>
        <v>Deah बचाओ अभियान Shuru कर्ण पड़ेगा अब</v>
      </c>
      <c r="C2395" s="1" t="s">
        <v>4</v>
      </c>
      <c r="D2395" s="1" t="s">
        <v>5</v>
      </c>
    </row>
    <row r="2396" spans="1:4" ht="13.2" x14ac:dyDescent="0.25">
      <c r="A2396" s="1" t="s">
        <v>2402</v>
      </c>
      <c r="B2396" t="str">
        <f ca="1">IFERROR(__xludf.DUMMYFUNCTION("GOOGLETRANSLATE(B2396,""en"",""hi"")"),"सरकार बराबर ह्यूम विश्वास नही hai। बजे jhuta एचएम jhuta hai। Pls राजदीप मोदी की
गुलामी Choro। क्यू कश्मीर मोदी मैं आपको गुलाम samajta hai")</f>
        <v>सरकार बराबर ह्यूम विश्वास नही hai। बजे jhuta एचएम jhuta hai। Pls राजदीप मोदी की
गुलामी Choro। क्यू कश्मीर मोदी मैं आपको गुलाम samajta hai</v>
      </c>
      <c r="C2396" s="1" t="s">
        <v>19</v>
      </c>
      <c r="D2396" s="1" t="s">
        <v>5</v>
      </c>
    </row>
    <row r="2397" spans="1:4" ht="13.2" x14ac:dyDescent="0.25">
      <c r="A2397" s="1" t="s">
        <v>2403</v>
      </c>
      <c r="B2397" t="str">
        <f ca="1">IFERROR(__xludf.DUMMYFUNCTION("GOOGLETRANSLATE(B2397,""en"",""hi"")"),"सर यह एक अनुरोध है plz एक वीडियो नागरिकता बिल बनाने ... मम् ne smjhya ज लेकिन
achhe nhi aya देखना")</f>
        <v>सर यह एक अनुरोध है plz एक वीडियो नागरिकता बिल बनाने ... मम् ne smjhya ज लेकिन
achhe nhi aya देखना</v>
      </c>
      <c r="C2397" s="1" t="s">
        <v>4</v>
      </c>
      <c r="D2397" s="1" t="s">
        <v>5</v>
      </c>
    </row>
    <row r="2398" spans="1:4" ht="13.2" x14ac:dyDescent="0.25">
      <c r="A2398" s="1" t="s">
        <v>2404</v>
      </c>
      <c r="B2398" t="str">
        <f ca="1">IFERROR(__xludf.DUMMYFUNCTION("GOOGLETRANSLATE(B2398,""en"",""hi"")"),"चंद्रपुर से कोई वह क्या achhe से gand marunga ..")</f>
        <v>चंद्रपुर से कोई वह क्या achhe से gand marunga ..</v>
      </c>
      <c r="C2398" s="1" t="s">
        <v>8</v>
      </c>
      <c r="D2398" s="1" t="s">
        <v>15</v>
      </c>
    </row>
    <row r="2399" spans="1:4" ht="13.2" x14ac:dyDescent="0.25">
      <c r="A2399" s="1" t="s">
        <v>2405</v>
      </c>
      <c r="B2399" t="str">
        <f ca="1">IFERROR(__xludf.DUMMYFUNCTION("GOOGLETRANSLATE(B2399,""en"",""hi"")"),"बाला पे vi apka किया hai wo janna चाहता हू भाई")</f>
        <v>बाला पे vi apka किया hai wo janna चाहता हू भाई</v>
      </c>
      <c r="C2399" s="1" t="s">
        <v>4</v>
      </c>
      <c r="D2399" s="1" t="s">
        <v>5</v>
      </c>
    </row>
    <row r="2400" spans="1:4" ht="13.2" x14ac:dyDescent="0.25">
      <c r="A2400" s="1" t="s">
        <v>2406</v>
      </c>
      <c r="B2400" t="str">
        <f ca="1">IFERROR(__xludf.DUMMYFUNCTION("GOOGLETRANSLATE(B2400,""en"",""hi"")"),"Aapki साड़ी वीडियो होती ज भाई MST")</f>
        <v>Aapki साड़ी वीडियो होती ज भाई MST</v>
      </c>
      <c r="C2400" s="1" t="s">
        <v>4</v>
      </c>
      <c r="D2400" s="1" t="s">
        <v>5</v>
      </c>
    </row>
    <row r="2401" spans="1:4" ht="13.2" x14ac:dyDescent="0.25">
      <c r="A2401" s="1" t="s">
        <v>2407</v>
      </c>
      <c r="B2401" t="str">
        <f ca="1">IFERROR(__xludf.DUMMYFUNCTION("GOOGLETRANSLATE(B2401,""en"",""hi"")"),"क्या करे भाई जो तुम बाटा रहे हो वो हम भी स्वीकार karte वह। Lekin aaju baju
का वातावरण हाय गया वह भर देख bhosdiwalo।")</f>
        <v>क्या करे भाई जो तुम बाटा रहे हो वो हम भी स्वीकार karte वह। Lekin aaju baju
का वातावरण हाय गया वह भर देख bhosdiwalo।</v>
      </c>
      <c r="C2401" s="1" t="s">
        <v>8</v>
      </c>
      <c r="D2401" s="1" t="s">
        <v>15</v>
      </c>
    </row>
    <row r="2402" spans="1:4" ht="13.2" x14ac:dyDescent="0.25">
      <c r="A2402" s="1" t="s">
        <v>2408</v>
      </c>
      <c r="B2402" t="str">
        <f ca="1">IFERROR(__xludf.DUMMYFUNCTION("GOOGLETRANSLATE(B2402,""en"",""hi"")"),"हिंदू, sanskrti, की बात karne घाव का निशान ए जे shadi कश्मीर Pahle सेक्स या हर 1 मिनट मीटर
चुंबन karne ka समर्थन kr रहे ज")</f>
        <v>हिंदू, sanskrti, की बात karne घाव का निशान ए जे shadi कश्मीर Pahle सेक्स या हर 1 मिनट मीटर
चुंबन karne ka समर्थन kr रहे ज</v>
      </c>
      <c r="C2402" s="1" t="s">
        <v>4</v>
      </c>
      <c r="D2402" s="1" t="s">
        <v>5</v>
      </c>
    </row>
    <row r="2403" spans="1:4" ht="13.2" x14ac:dyDescent="0.25">
      <c r="A2403" s="1" t="s">
        <v>2409</v>
      </c>
      <c r="B2403" t="str">
        <f ca="1">IFERROR(__xludf.DUMMYFUNCTION("GOOGLETRANSLATE(B2403,""en"",""hi"")"),"प्रतीक भाई ne पहली बार kisi ko फिल्म 10/10 सितारों hai diye। फिर तु फिल्म के लिए
hai Banti को dekhni।")</f>
        <v>प्रतीक भाई ne पहली बार kisi ko फिल्म 10/10 सितारों hai diye। फिर तु फिल्म के लिए
hai Banti को dekhni।</v>
      </c>
      <c r="C2403" s="1" t="s">
        <v>4</v>
      </c>
      <c r="D2403" s="1" t="s">
        <v>5</v>
      </c>
    </row>
    <row r="2404" spans="1:4" ht="13.2" x14ac:dyDescent="0.25">
      <c r="A2404" s="1" t="s">
        <v>2410</v>
      </c>
      <c r="B2404" t="str">
        <f ca="1">IFERROR(__xludf.DUMMYFUNCTION("GOOGLETRANSLATE(B2404,""en"",""hi"")"),"इक बार ek foaji मिला मुझे ko मात्र Piche पैड गया gaad मार्ने ke liye रात को प्रशिक्षित
kisi tarah बाख गया")</f>
        <v>इक बार ek foaji मिला मुझे ko मात्र Piche पैड गया gaad मार्ने ke liye रात को प्रशिक्षित
kisi tarah बाख गया</v>
      </c>
      <c r="C2404" s="1" t="s">
        <v>4</v>
      </c>
      <c r="D2404" s="1" t="s">
        <v>15</v>
      </c>
    </row>
    <row r="2405" spans="1:4" ht="13.2" x14ac:dyDescent="0.25">
      <c r="A2405" s="1" t="s">
        <v>2411</v>
      </c>
      <c r="B2405" t="str">
        <f ca="1">IFERROR(__xludf.DUMMYFUNCTION("GOOGLETRANSLATE(B2405,""en"",""hi"")"),"प्रतीक भाई, आपकी बाते सुनकर हताशा हुयी। आप महाराष्ट्र से हो, मैं भी एक
महाराष्ट्रीयन हूँ।
महाराष्ट्र की मराठी संस्कृति में औरतों पर उतने जुल्म नही होते जितने हिंदुस्तान
के उत्तरी राज्यो में होते है।
आप तो जानते होंगे कि हरियाणा में लड़की पैदा हो गयो तो"&amp;" उसे दूध में डुबोकर मार
डालते है। आपको ये भी पता होगा कि दिल्ली औरतो के लिए नरक बना है। आज हिंदुस्तान
के उत्तरी राज्य अपने पुरूष प्रधान मानसिकता के चलते स्त्रियों पर इतना जुल्म कर
रहे ही कि अब इनके यहाँ स्त्रीयो की संख्या कम होती जा रही है।
आप इन बातों"&amp;" को नजरअंदाज कर रहे हो क्योंकि आप मराठी है। इस घटिया फ़िल्म को
सपोर्ट करने वाले वही लोग है जो ये मानते है की अगर लड़की ने छोटे कपड़े पहम लिए तो
उसपर रेप करने जायज है, ये वही शैतान है जो औरत को पा ना सके तो उसे मार डालते है
या एसिड फेंक देते है उसके चेहरे "&amp;"पर।
आपसे तो ये उम्मीद नही थी। इन हरामियों की तादात देखकर लग रहा है कि हिंदुस्तान
का भविष्य सही नही होगा। हमारे ग्रंथ ही कह गए है नारी का अपमान होनेवाली जगह कभी
खुशहाल नही रहती।
जय हिंद। जय महाराष्ट्र।")</f>
        <v>प्रतीक भाई, आपकी बाते सुनकर हताशा हुयी। आप महाराष्ट्र से हो, मैं भी एक
महाराष्ट्रीयन हूँ।
महाराष्ट्र की मराठी संस्कृति में औरतों पर उतने जुल्म नही होते जितने हिंदुस्तान
के उत्तरी राज्यो में होते है।
आप तो जानते होंगे कि हरियाणा में लड़की पैदा हो गयो तो उसे दूध में डुबोकर मार
डालते है। आपको ये भी पता होगा कि दिल्ली औरतो के लिए नरक बना है। आज हिंदुस्तान
के उत्तरी राज्य अपने पुरूष प्रधान मानसिकता के चलते स्त्रियों पर इतना जुल्म कर
रहे ही कि अब इनके यहाँ स्त्रीयो की संख्या कम होती जा रही है।
आप इन बातों को नजरअंदाज कर रहे हो क्योंकि आप मराठी है। इस घटिया फ़िल्म को
सपोर्ट करने वाले वही लोग है जो ये मानते है की अगर लड़की ने छोटे कपड़े पहम लिए तो
उसपर रेप करने जायज है, ये वही शैतान है जो औरत को पा ना सके तो उसे मार डालते है
या एसिड फेंक देते है उसके चेहरे पर।
आपसे तो ये उम्मीद नही थी। इन हरामियों की तादात देखकर लग रहा है कि हिंदुस्तान
का भविष्य सही नही होगा। हमारे ग्रंथ ही कह गए है नारी का अपमान होनेवाली जगह कभी
खुशहाल नही रहती।
जय हिंद। जय महाराष्ट्र।</v>
      </c>
      <c r="C2405" s="1" t="s">
        <v>8</v>
      </c>
      <c r="D2405" s="1" t="s">
        <v>15</v>
      </c>
    </row>
    <row r="2406" spans="1:4" ht="13.2" x14ac:dyDescent="0.25">
      <c r="A2406" s="1" t="s">
        <v>2412</v>
      </c>
      <c r="B2406" t="str">
        <f ca="1">IFERROR(__xludf.DUMMYFUNCTION("GOOGLETRANSLATE(B2406,""en"",""hi"")"),"\ ""जब वी मेट तक देश ने मुझे सिनेमा रहेगा लॉग ऑन chutiya Bante rhenge है"" - ramadhir
सिंह")</f>
        <v>\ "जब वी मेट तक देश ने मुझे सिनेमा रहेगा लॉग ऑन chutiya Bante rhenge है" - ramadhir
सिंह</v>
      </c>
      <c r="C2406" s="1" t="s">
        <v>4</v>
      </c>
      <c r="D2406" s="1" t="s">
        <v>5</v>
      </c>
    </row>
    <row r="2407" spans="1:4" ht="13.2" x14ac:dyDescent="0.25">
      <c r="A2407" s="1" t="s">
        <v>2413</v>
      </c>
      <c r="B2407" t="str">
        <f ca="1">IFERROR(__xludf.DUMMYFUNCTION("GOOGLETRANSLATE(B2407,""en"",""hi"")"),"हिंदुस्तान की बात kr rhe ho क्या की @vaty ठग?")</f>
        <v>हिंदुस्तान की बात kr rhe ho क्या की @vaty ठग?</v>
      </c>
      <c r="C2407" s="1" t="s">
        <v>4</v>
      </c>
      <c r="D2407" s="1" t="s">
        <v>5</v>
      </c>
    </row>
    <row r="2408" spans="1:4" ht="13.2" x14ac:dyDescent="0.25">
      <c r="A2408" s="1" t="s">
        <v>2414</v>
      </c>
      <c r="B2408" t="str">
        <f ca="1">IFERROR(__xludf.DUMMYFUNCTION("GOOGLETRANSLATE(B2408,""en"",""hi"")"),"जोकर का reveiw कारो plz")</f>
        <v>जोकर का reveiw कारो plz</v>
      </c>
      <c r="C2408" s="1" t="s">
        <v>4</v>
      </c>
      <c r="D2408" s="1" t="s">
        <v>5</v>
      </c>
    </row>
    <row r="2409" spans="1:4" ht="13.2" x14ac:dyDescent="0.25">
      <c r="A2409" s="1" t="s">
        <v>2415</v>
      </c>
      <c r="B2409" t="str">
        <f ca="1">IFERROR(__xludf.DUMMYFUNCTION("GOOGLETRANSLATE(B2409,""en"",""hi"")"),"Accha हाय हाई, meethe Saale दुश्मनों को गोली maarne की jagah muh maarker आ जाए
😂😂")</f>
        <v>Accha हाय हाई, meethe Saale दुश्मनों को गोली maarne की jagah muh maarker आ जाए
😂😂</v>
      </c>
      <c r="C2409" s="1" t="s">
        <v>19</v>
      </c>
      <c r="D2409" s="1" t="s">
        <v>5</v>
      </c>
    </row>
    <row r="2410" spans="1:4" ht="13.2" x14ac:dyDescent="0.25">
      <c r="A2410" s="1" t="s">
        <v>2416</v>
      </c>
      <c r="B2410" t="str">
        <f ca="1">IFERROR(__xludf.DUMMYFUNCTION("GOOGLETRANSLATE(B2410,""en"",""hi"")"),"100% साही HAI!")</f>
        <v>100% साही HAI!</v>
      </c>
      <c r="C2410" s="1" t="s">
        <v>4</v>
      </c>
      <c r="D2410" s="1" t="s">
        <v>5</v>
      </c>
    </row>
    <row r="2411" spans="1:4" ht="13.2" x14ac:dyDescent="0.25">
      <c r="A2411" s="1" t="s">
        <v>2417</v>
      </c>
      <c r="B2411" t="str">
        <f ca="1">IFERROR(__xludf.DUMMYFUNCTION("GOOGLETRANSLATE(B2411,""en"",""hi"")"),"chainel की खास बल्लेबाजी तु hai ki तु hai deta सोचा खुला kr के विभिन्न है 😘")</f>
        <v>chainel की खास बल्लेबाजी तु hai ki तु hai deta सोचा खुला kr के विभिन्न है 😘</v>
      </c>
      <c r="C2411" s="1" t="s">
        <v>4</v>
      </c>
      <c r="D2411" s="1" t="s">
        <v>5</v>
      </c>
    </row>
    <row r="2412" spans="1:4" ht="13.2" x14ac:dyDescent="0.25">
      <c r="A2412" s="1" t="s">
        <v>2418</v>
      </c>
      <c r="B2412" t="str">
        <f ca="1">IFERROR(__xludf.DUMMYFUNCTION("GOOGLETRANSLATE(B2412,""en"",""hi"")"),"हा भैया अब मुख्य इंसान हू को, हू नही की फिल्म dekhne देखने pehle को vagwan
vabiswavani kardu की मुझ्े असहज महसूस होन वाली हैं! Ab Ekbar पर देख
लिया dubara क्यों देखेंगे भाई! क्या भैया, म्यू itna chalta हैं dimag v
chalao!")</f>
        <v>हा भैया अब मुख्य इंसान हू को, हू नही की फिल्म dekhne देखने pehle को vagwan
vabiswavani kardu की मुझ्े असहज महसूस होन वाली हैं! Ab Ekbar पर देख
लिया dubara क्यों देखेंगे भाई! क्या भैया, म्यू itna chalta हैं dimag v
chalao!</v>
      </c>
      <c r="C2412" s="1" t="s">
        <v>19</v>
      </c>
      <c r="D2412" s="1" t="s">
        <v>5</v>
      </c>
    </row>
    <row r="2413" spans="1:4" ht="13.2" x14ac:dyDescent="0.25">
      <c r="A2413" s="1" t="s">
        <v>2419</v>
      </c>
      <c r="B2413" t="str">
        <f ca="1">IFERROR(__xludf.DUMMYFUNCTION("GOOGLETRANSLATE(B2413,""en"",""hi"")"),"समाज सोच ke AAB पटकथा लेखक likhne baithengein ????? ख हाई, अगर तेरे
mein itna dimaag hai tu स्क्रिप्ट लिख तो .... तेरा चैनल चल हाय राहा hai
dusre ka Accha या बुडा का औचित्य साबित करके ..... तेरा khud का कुछ रचनात्मकता
बाटा ....")</f>
        <v>समाज सोच ke AAB पटकथा लेखक likhne baithengein ????? ख हाई, अगर तेरे
mein itna dimaag hai tu स्क्रिप्ट लिख तो .... तेरा चैनल चल हाय राहा hai
dusre ka Accha या बुडा का औचित्य साबित करके ..... तेरा khud का कुछ रचनात्मकता
बाटा ....</v>
      </c>
      <c r="C2413" s="1" t="s">
        <v>8</v>
      </c>
      <c r="D2413" s="1" t="s">
        <v>5</v>
      </c>
    </row>
    <row r="2414" spans="1:4" ht="13.2" x14ac:dyDescent="0.25">
      <c r="A2414" s="1" t="s">
        <v>2420</v>
      </c>
      <c r="B2414" t="str">
        <f ca="1">IFERROR(__xludf.DUMMYFUNCTION("GOOGLETRANSLATE(B2414,""en"",""hi"")"),"ओह स्त्री frinsip karoogi 😂😂")</f>
        <v>ओह स्त्री frinsip karoogi 😂😂</v>
      </c>
      <c r="C2414" s="1" t="s">
        <v>4</v>
      </c>
      <c r="D2414" s="1" t="s">
        <v>5</v>
      </c>
    </row>
    <row r="2415" spans="1:4" ht="13.2" x14ac:dyDescent="0.25">
      <c r="A2415" s="1" t="s">
        <v>2421</v>
      </c>
      <c r="B2415" t="str">
        <f ca="1">IFERROR(__xludf.DUMMYFUNCTION("GOOGLETRANSLATE(B2415,""en"",""hi"")"),"तु उदारवादी होते Kon ज hmare हिन्दू धरम पे bolne का ... जनता agr apni पे एएआई
na को PKD कश्मीर ज़िदा फूक Degi ESE लोगो को .... 😡😡😡😡😡😡")</f>
        <v>तु उदारवादी होते Kon ज hmare हिन्दू धरम पे bolne का ... जनता agr apni पे एएआई
na को PKD कश्मीर ज़िदा फूक Degi ESE लोगो को .... 😡😡😡😡😡😡</v>
      </c>
      <c r="C2415" s="1" t="s">
        <v>19</v>
      </c>
      <c r="D2415" s="1" t="s">
        <v>5</v>
      </c>
    </row>
    <row r="2416" spans="1:4" ht="13.2" x14ac:dyDescent="0.25">
      <c r="A2416" s="1" t="s">
        <v>2422</v>
      </c>
      <c r="B2416" t="str">
        <f ca="1">IFERROR(__xludf.DUMMYFUNCTION("GOOGLETRANSLATE(B2416,""en"",""hi"")"),"सेना माई aisehi logonko चयन Krna chyie जो apne kam पे फोकस krte हो aur
अपने देश की सेवा krte ho.wo लॉग समलैंगिक hai ya कोई aur है बल्ले से कोई farak
nhi pdta।")</f>
        <v>सेना माई aisehi logonko चयन Krna chyie जो apne kam पे फोकस krte हो aur
अपने देश की सेवा krte ho.wo लॉग समलैंगिक hai ya कोई aur है बल्ले से कोई farak
nhi pdta।</v>
      </c>
      <c r="C2416" s="1" t="s">
        <v>4</v>
      </c>
      <c r="D2416" s="1" t="s">
        <v>5</v>
      </c>
    </row>
    <row r="2417" spans="1:4" ht="13.2" x14ac:dyDescent="0.25">
      <c r="A2417" s="1" t="s">
        <v>2423</v>
      </c>
      <c r="B2417" t="str">
        <f ca="1">IFERROR(__xludf.DUMMYFUNCTION("GOOGLETRANSLATE(B2417,""en"",""hi"")"),"Samlaingikta na sirf humare देश के liye khatra hai बाल्की शुद्ध प्रणाली ke
liye ... उपयोग ना माना जाए वैध कभी")</f>
        <v>Samlaingikta na sirf humare देश के liye khatra hai बाल्की शुद्ध प्रणाली ke
liye ... उपयोग ना माना जाए वैध कभी</v>
      </c>
      <c r="C2417" s="1" t="s">
        <v>8</v>
      </c>
      <c r="D2417" s="1" t="s">
        <v>15</v>
      </c>
    </row>
    <row r="2418" spans="1:4" ht="13.2" x14ac:dyDescent="0.25">
      <c r="A2418" s="1" t="s">
        <v>2424</v>
      </c>
      <c r="B2418" t="str">
        <f ca="1">IFERROR(__xludf.DUMMYFUNCTION("GOOGLETRANSLATE(B2418,""en"",""hi"")"),"विचार का चक्कर बाबू भैया")</f>
        <v>विचार का चक्कर बाबू भैया</v>
      </c>
      <c r="C2418" s="1" t="s">
        <v>4</v>
      </c>
      <c r="D2418" s="1" t="s">
        <v>5</v>
      </c>
    </row>
    <row r="2419" spans="1:4" ht="13.2" x14ac:dyDescent="0.25">
      <c r="A2419" s="1" t="s">
        <v>2425</v>
      </c>
      <c r="B2419" t="str">
        <f ca="1">IFERROR(__xludf.DUMMYFUNCTION("GOOGLETRANSLATE(B2419,""en"",""hi"")"),"अगर दुनिया ko hai hillaana ... 💪💪💪
Tou khud का hillaana बैंड कर्ण hoga ... 😂😂😂")</f>
        <v>अगर दुनिया ko hai hillaana ... 💪💪💪
Tou khud का hillaana बैंड कर्ण hoga ... 😂😂😂</v>
      </c>
      <c r="C2419" s="1" t="s">
        <v>4</v>
      </c>
      <c r="D2419" s="1" t="s">
        <v>5</v>
      </c>
    </row>
    <row r="2420" spans="1:4" ht="13.2" x14ac:dyDescent="0.25">
      <c r="A2420" s="1" t="s">
        <v>2426</v>
      </c>
      <c r="B2420" t="str">
        <f ca="1">IFERROR(__xludf.DUMMYFUNCTION("GOOGLETRANSLATE(B2420,""en"",""hi"")"),"Homoxesual Hona Chahiye साहब भारत सेना मुझे क्योंकि unke Kam बराबर फोकस Krna
व्यक्ति अल जीवन मुझे नही chahiye। कोई समलैंगिक ज Agar को उनका कोई Galti नही
प्राकृतिक ज तु। वो ख लॉग देख की सेवा kr skte एच।
और Uko ख apne kabiliyat साबित कर दिया केन का muaka de"&amp;"na Chahiye।")</f>
        <v>Homoxesual Hona Chahiye साहब भारत सेना मुझे क्योंकि unke Kam बराबर फोकस Krna
व्यक्ति अल जीवन मुझे नही chahiye। कोई समलैंगिक ज Agar को उनका कोई Galti नही
प्राकृतिक ज तु। वो ख लॉग देख की सेवा kr skte एच।
और Uko ख apne kabiliyat साबित कर दिया केन का muaka dena Chahiye।</v>
      </c>
      <c r="C2420" s="1" t="s">
        <v>4</v>
      </c>
      <c r="D2420" s="1" t="s">
        <v>5</v>
      </c>
    </row>
    <row r="2421" spans="1:4" ht="13.2" x14ac:dyDescent="0.25">
      <c r="A2421" s="1" t="s">
        <v>2427</v>
      </c>
      <c r="B2421" t="str">
        <f ca="1">IFERROR(__xludf.DUMMYFUNCTION("GOOGLETRANSLATE(B2421,""en"",""hi"")"),"घंटा बौद्धिक, गूंगा hai bhudiya।")</f>
        <v>घंटा बौद्धिक, गूंगा hai bhudiya।</v>
      </c>
      <c r="C2421" s="1" t="s">
        <v>19</v>
      </c>
      <c r="D2421" s="1" t="s">
        <v>15</v>
      </c>
    </row>
    <row r="2422" spans="1:4" ht="13.2" x14ac:dyDescent="0.25">
      <c r="A2422" s="1" t="s">
        <v>2428</v>
      </c>
      <c r="B2422" t="str">
        <f ca="1">IFERROR(__xludf.DUMMYFUNCTION("GOOGLETRANSLATE(B2422,""en"",""hi"")"),"ये laduda रॉय Kon ज")</f>
        <v>ये laduda रॉय Kon ज</v>
      </c>
      <c r="C2422" s="1" t="s">
        <v>4</v>
      </c>
      <c r="D2422" s="1" t="s">
        <v>5</v>
      </c>
    </row>
    <row r="2423" spans="1:4" ht="13.2" x14ac:dyDescent="0.25">
      <c r="A2423" s="1" t="s">
        <v>2429</v>
      </c>
      <c r="B2423" t="str">
        <f ca="1">IFERROR(__xludf.DUMMYFUNCTION("GOOGLETRANSLATE(B2423,""en"",""hi"")"),"Aap boht साही Jawab देते posinous नारीवादियों में हो ko प्रतीक भाई।")</f>
        <v>Aap boht साही Jawab देते posinous नारीवादियों में हो ko प्रतीक भाई।</v>
      </c>
      <c r="C2423" s="1" t="s">
        <v>19</v>
      </c>
      <c r="D2423" s="1" t="s">
        <v>5</v>
      </c>
    </row>
    <row r="2424" spans="1:4" ht="13.2" x14ac:dyDescent="0.25">
      <c r="A2424" s="1" t="s">
        <v>2430</v>
      </c>
      <c r="B2424" t="str">
        <f ca="1">IFERROR(__xludf.DUMMYFUNCTION("GOOGLETRANSLATE(B2424,""en"",""hi"")"),"भाई plzzz .... जय श्री राम jaise pavitr sabd का Mazak चटाई banne Yarr करना
plzzz .... matlab तु क्या हर वीडियो ke पिछले मुझे जय श्री राम bolna jaroori hai
क्या ... तु ek मंत्र Jaisa hai .... plzzzz")</f>
        <v>भाई plzzz .... जय श्री राम jaise pavitr sabd का Mazak चटाई banne Yarr करना
plzzz .... matlab तु क्या हर वीडियो ke पिछले मुझे जय श्री राम bolna jaroori hai
क्या ... तु ek मंत्र Jaisa hai .... plzzzz</v>
      </c>
      <c r="C2424" s="1" t="s">
        <v>4</v>
      </c>
      <c r="D2424" s="1" t="s">
        <v>5</v>
      </c>
    </row>
    <row r="2425" spans="1:4" ht="13.2" x14ac:dyDescent="0.25">
      <c r="A2425" s="1" t="s">
        <v>2431</v>
      </c>
      <c r="B2425" t="str">
        <f ca="1">IFERROR(__xludf.DUMMYFUNCTION("GOOGLETRANSLATE(B2425,""en"",""hi"")"),"Shatir aurton से saawadh रहे satark रहे .... कुछ jyada वह उठे चुल, तो मठ
इसलिए जाए मारे aur।
 ** Janheet mein Jaari **")</f>
        <v>Shatir aurton से saawadh रहे satark रहे .... कुछ jyada वह उठे चुल, तो मठ
इसलिए जाए मारे aur।
 ** Janheet mein Jaari **</v>
      </c>
      <c r="C2425" s="1" t="s">
        <v>8</v>
      </c>
      <c r="D2425" s="1" t="s">
        <v>15</v>
      </c>
    </row>
    <row r="2426" spans="1:4" ht="13.2" x14ac:dyDescent="0.25">
      <c r="A2426" s="1" t="s">
        <v>2432</v>
      </c>
      <c r="B2426" t="str">
        <f ca="1">IFERROR(__xludf.DUMMYFUNCTION("GOOGLETRANSLATE(B2426,""en"",""hi"")"),"भाई y ज्ञान बालू के टीले का channal nhi hai ... फिल्म का समीक्षा दीया Kro")</f>
        <v>भाई y ज्ञान बालू के टीले का channal nhi hai ... फिल्म का समीक्षा दीया Kro</v>
      </c>
      <c r="C2426" s="1" t="s">
        <v>19</v>
      </c>
      <c r="D2426" s="1" t="s">
        <v>5</v>
      </c>
    </row>
    <row r="2427" spans="1:4" ht="13.2" x14ac:dyDescent="0.25">
      <c r="A2427" s="1" t="s">
        <v>2433</v>
      </c>
      <c r="B2427" t="str">
        <f ca="1">IFERROR(__xludf.DUMMYFUNCTION("GOOGLETRANSLATE(B2427,""en"",""hi"")"),"बास एके moka ke talassh, हो मा अपना susral walo का खून peena चाहता हू, बस
एके moka मिलना chahya को प्राथमिकी मा ne 7 लाशा Bicha दूँगा, हिंदुस्तान का कानून की
मां Kee choot")</f>
        <v>बास एके moka ke talassh, हो मा अपना susral walo का खून peena चाहता हू, बस
एके moka मिलना chahya को प्राथमिकी मा ne 7 लाशा Bicha दूँगा, हिंदुस्तान का कानून की
मां Kee choot</v>
      </c>
      <c r="C2427" s="1" t="s">
        <v>8</v>
      </c>
      <c r="D2427" s="1" t="s">
        <v>15</v>
      </c>
    </row>
    <row r="2428" spans="1:4" ht="13.2" x14ac:dyDescent="0.25">
      <c r="A2428" s="1" t="s">
        <v>2434</v>
      </c>
      <c r="B2428" t="str">
        <f ca="1">IFERROR(__xludf.DUMMYFUNCTION("GOOGLETRANSLATE(B2428,""en"",""hi"")"),"भाई 2019 मुख्य मोदी को वोट karuga और एपी? ❤ हर हर मोदी घर घर मोदी")</f>
        <v>भाई 2019 मुख्य मोदी को वोट karuga और एपी? ❤ हर हर मोदी घर घर मोदी</v>
      </c>
      <c r="C2428" s="1" t="s">
        <v>4</v>
      </c>
      <c r="D2428" s="1" t="s">
        <v>5</v>
      </c>
    </row>
    <row r="2429" spans="1:4" ht="13.2" x14ac:dyDescent="0.25">
      <c r="A2429" s="1" t="s">
        <v>2435</v>
      </c>
      <c r="B2429" t="str">
        <f ca="1">IFERROR(__xludf.DUMMYFUNCTION("GOOGLETRANSLATE(B2429,""en"",""hi"")"),"साही किया मारो एम सी ko जहांगीर भाई
तुम्हे सलाम है")</f>
        <v>साही किया मारो एम सी ko जहांगीर भाई
तुम्हे सलाम है</v>
      </c>
      <c r="C2429" s="1" t="s">
        <v>8</v>
      </c>
      <c r="D2429" s="1" t="s">
        <v>15</v>
      </c>
    </row>
    <row r="2430" spans="1:4" ht="13.2" x14ac:dyDescent="0.25">
      <c r="A2430" s="1" t="s">
        <v>2436</v>
      </c>
      <c r="B2430" t="str">
        <f ca="1">IFERROR(__xludf.DUMMYFUNCTION("GOOGLETRANSLATE(B2430,""en"",""hi"")"),"अरुंधति Shakal, अकाल, vicharon या pahanave से चुड़ैल lagati hai !!!!")</f>
        <v>अरुंधति Shakal, अकाल, vicharon या pahanave से चुड़ैल lagati hai !!!!</v>
      </c>
      <c r="C2430" s="1" t="s">
        <v>8</v>
      </c>
      <c r="D2430" s="1" t="s">
        <v>5</v>
      </c>
    </row>
    <row r="2431" spans="1:4" ht="13.2" x14ac:dyDescent="0.25">
      <c r="A2431" s="1" t="s">
        <v>2437</v>
      </c>
      <c r="B2431" t="str">
        <f ca="1">IFERROR(__xludf.DUMMYFUNCTION("GOOGLETRANSLATE(B2431,""en"",""hi"")"),"अब आया aukaad पे बड़े भाई bolne lgaaa..ab साही ज")</f>
        <v>अब आया aukaad पे बड़े भाई bolne lgaaa..ab साही ज</v>
      </c>
      <c r="C2431" s="1" t="s">
        <v>8</v>
      </c>
      <c r="D2431" s="1" t="s">
        <v>5</v>
      </c>
    </row>
    <row r="2432" spans="1:4" ht="13.2" x14ac:dyDescent="0.25">
      <c r="A2432" s="1" t="s">
        <v>2438</v>
      </c>
      <c r="B2432" t="str">
        <f ca="1">IFERROR(__xludf.DUMMYFUNCTION("GOOGLETRANSLATE(B2432,""en"",""hi"")"),"Banduk chalane कश्मीर bajae apne हाय दाल लेंगे")</f>
        <v>Banduk chalane कश्मीर bajae apne हाय दाल लेंगे</v>
      </c>
      <c r="C2432" s="1" t="s">
        <v>19</v>
      </c>
      <c r="D2432" s="1" t="s">
        <v>5</v>
      </c>
    </row>
    <row r="2433" spans="1:4" ht="13.2" x14ac:dyDescent="0.25">
      <c r="A2433" s="1" t="s">
        <v>2439</v>
      </c>
      <c r="B2433" t="str">
        <f ca="1">IFERROR(__xludf.DUMMYFUNCTION("GOOGLETRANSLATE(B2433,""en"",""hi"")"),"होस्ट chutiya ज ek नहीं की .koi ब्याज हाय नी dikha RHI थी जनसंपर्क पे")</f>
        <v>होस्ट chutiya ज ek नहीं की .koi ब्याज हाय नी dikha RHI थी जनसंपर्क पे</v>
      </c>
      <c r="C2433" s="1" t="s">
        <v>8</v>
      </c>
      <c r="D2433" s="1" t="s">
        <v>5</v>
      </c>
    </row>
    <row r="2434" spans="1:4" ht="13.2" x14ac:dyDescent="0.25">
      <c r="A2434" s="1" t="s">
        <v>2440</v>
      </c>
      <c r="B2434" t="str">
        <f ca="1">IFERROR(__xludf.DUMMYFUNCTION("GOOGLETRANSLATE(B2434,""en"",""hi"")"),"कोई इसको रेलवे स्टेशन चोद kr aaow कृपया")</f>
        <v>कोई इसको रेलवे स्टेशन चोद kr aaow कृपया</v>
      </c>
      <c r="C2434" s="1" t="s">
        <v>4</v>
      </c>
      <c r="D2434" s="1" t="s">
        <v>5</v>
      </c>
    </row>
    <row r="2435" spans="1:4" ht="13.2" x14ac:dyDescent="0.25">
      <c r="A2435" s="1" t="s">
        <v>2441</v>
      </c>
      <c r="B2435" t="str">
        <f ca="1">IFERROR(__xludf.DUMMYFUNCTION("GOOGLETRANSLATE(B2435,""en"",""hi"")"),"किसी का भी नाम बिगाड़ ने से मैं भी सहमत नहीं हूं पर इस कि पहल सबसे पहले बीजेपी
ने कि थी पप्पू नाम लेके")</f>
        <v>किसी का भी नाम बिगाड़ ने से मैं भी सहमत नहीं हूं पर इस कि पहल सबसे पहले बीजेपी
ने कि थी पप्पू नाम लेके</v>
      </c>
      <c r="C2435" s="1" t="s">
        <v>4</v>
      </c>
      <c r="D2435" s="1" t="s">
        <v>5</v>
      </c>
    </row>
    <row r="2436" spans="1:4" ht="13.2" x14ac:dyDescent="0.25">
      <c r="A2436" s="1" t="s">
        <v>2442</v>
      </c>
      <c r="B2436" t="str">
        <f ca="1">IFERROR(__xludf.DUMMYFUNCTION("GOOGLETRANSLATE(B2436,""en"",""hi"")"),"@simanchal मिश्रा साही Kaha")</f>
        <v>@simanchal मिश्रा साही Kaha</v>
      </c>
      <c r="C2436" s="1" t="s">
        <v>4</v>
      </c>
      <c r="D2436" s="1" t="s">
        <v>5</v>
      </c>
    </row>
    <row r="2437" spans="1:4" ht="13.2" x14ac:dyDescent="0.25">
      <c r="A2437" s="1" t="s">
        <v>2443</v>
      </c>
      <c r="B2437" t="str">
        <f ca="1">IFERROR(__xludf.DUMMYFUNCTION("GOOGLETRANSLATE(B2437,""en"",""hi"")"),"मा की choot बॉलीवुड की या मा का bhosda कबीर सिंह का")</f>
        <v>मा की choot बॉलीवुड की या मा का bhosda कबीर सिंह का</v>
      </c>
      <c r="C2437" s="1" t="s">
        <v>8</v>
      </c>
      <c r="D2437" s="1" t="s">
        <v>15</v>
      </c>
    </row>
    <row r="2438" spans="1:4" ht="13.2" x14ac:dyDescent="0.25">
      <c r="A2438" s="1" t="s">
        <v>2444</v>
      </c>
      <c r="B2438" t="str">
        <f ca="1">IFERROR(__xludf.DUMMYFUNCTION("GOOGLETRANSLATE(B2438,""en"",""hi"")"),"aapke हाय बराबर माई गया हू फिल्म ..... bahut hi Acchi फिल्म hai तु Kahne")</f>
        <v>aapke हाय बराबर माई गया हू फिल्म ..... bahut hi Acchi फिल्म hai तु Kahne</v>
      </c>
      <c r="C2438" s="1" t="s">
        <v>4</v>
      </c>
      <c r="D2438" s="1" t="s">
        <v>5</v>
      </c>
    </row>
    <row r="2439" spans="1:4" ht="13.2" x14ac:dyDescent="0.25">
      <c r="A2439" s="1" t="s">
        <v>2445</v>
      </c>
      <c r="B2439" t="str">
        <f ca="1">IFERROR(__xludf.DUMMYFUNCTION("GOOGLETRANSLATE(B2439,""en"",""hi"")"),"बादी lekhak !!!!!!")</f>
        <v>बादी lekhak !!!!!!</v>
      </c>
      <c r="C2439" s="1" t="s">
        <v>4</v>
      </c>
      <c r="D2439" s="1" t="s">
        <v>5</v>
      </c>
    </row>
    <row r="2440" spans="1:4" ht="13.2" x14ac:dyDescent="0.25">
      <c r="A2440" s="1" t="s">
        <v>2446</v>
      </c>
      <c r="B2440" t="str">
        <f ca="1">IFERROR(__xludf.DUMMYFUNCTION("GOOGLETRANSLATE(B2440,""en"",""hi"")"),"नेहा गुप्ता बोल रही hai ki .. शेर k Mooh से daant nikal le liye गए ... वाह
वाह .. matlab औरत शेर hai .. कानून की नज़र मे")</f>
        <v>नेहा गुप्ता बोल रही hai ki .. शेर k Mooh से daant nikal le liye गए ... वाह
वाह .. matlab औरत शेर hai .. कानून की नज़र मे</v>
      </c>
      <c r="C2440" s="1" t="s">
        <v>4</v>
      </c>
      <c r="D2440" s="1" t="s">
        <v>5</v>
      </c>
    </row>
    <row r="2441" spans="1:4" ht="13.2" x14ac:dyDescent="0.25">
      <c r="A2441" s="1" t="s">
        <v>2447</v>
      </c>
      <c r="B2441" t="str">
        <f ca="1">IFERROR(__xludf.DUMMYFUNCTION("GOOGLETRANSLATE(B2441,""en"",""hi"")"),"क्या बताऊं आपको क्या फिल्म है यह। अभी 2 घंटे पहले ही वापस आया हूँ यह फिल्म देख
के। एकदम ज़बरदस्त। बड़ी ख़ूबसूरती से डायरेक्टर ने दोनों पक्षों का चित्रण किया है।
डायरेक्टर ने इतनी ख़ूबसूरती से फिल्म बनाई है की ना ही औरतो का कोई पक्ष या कोई
संगठन इसकी खिलाफ"&amp;"त कर सकता है और ना ही कोई मर्दों का पक्ष खिलाफत कर सकता है। ना
कोई फ़ालतू का गाना ना कोई फ़ालतू का डांस ना ही कोई हवा में गुंडों को उड़ाने वाला
एक्शन। एक मिनट के लिए भी आपको यह फिल्म सीट से उठने नहीं देगी। इस फिल्म न कोई
गाली गलोच है। ना कोई ऐसा अश्लील दृ"&amp;"श्य है की आप अपने भाई बहन या माँ बाप के साथ
ना देख सकें। मैं अपने एक दोस्त को ले के गया था जो की सलमान खान का फ़ालतू फैन
था। अब उस दोस्त का भी फ़िल्में देखने का नजरिया बदल गया है। और मुझे बड़ा अच्छा
लगा की वीरे दी वेडिंग जैसी फ़िल्में देखने वाले उस दोस्त "&amp;"के फिल्म देखने के
नज़रिये को मैंने बदल दिया। लेकिन एक अफ़सोस यह है की यह फिल्म 100-200 करोड़ नहीं
कमा पाएगी। तारीफ़ ज़रूर मिलेगी इस फिल्म को जनता की लेकिन व्यापारिक तोर पर
प्रोत्साहन नहीं मिल पायेगा क्योंकि इस फिल्म में किसी तरह का वीरता नहीं था।
और लगभग "&amp;"40% हाल खाली पड़ा था वो भी दिल्ली जैसे शहर में। भाइयो मेरी आपसे यही
दरख्वास्त है की हमें ही शुरुवात करनी पड़ेगी। किसी हीरो का इंतज़ार मत कीजिये। यह
मत सोचिये की कोई आएगा और वो हालात सुधरेगा। खुद से शुरुवात कीजिये। दिन ज़रूर
बदलेंगे। फिर वो चाहे पांच ट्रिल"&amp;"ियन की इकॉनमी हो या जनसँख्या नियंत्रण हो या फिर
कोई अपराध और अन्याय हो। मुझे वीडियो एडिटिंग नहीं आती वरना मैं भी प्रतिक बोराडे
भाई जी के जैसे जागरूकता वीडियो बना कर यूट्यूब चैनल चलाता। दिमाग में बातें बहुत
सारी हैं आइडियाज बहुत सारे हैं पर बस अभी तो अपने "&amp;"आस पास के अलावा यूट्यूब और
ट्विटर फेसबुक के कमैंट्स के ज़रिये ही बाँट रहा हूँ। फिल्म को ज़रूर देखिये और
बाकियों को भी कहिये देखने के लिए। ड्रीम गर्ल एक असली एंटरटेनिंग फिल्म है और
375 एक जागरूक करने वाली फिल्म है जिसको ज़रूरत है साबित करने की ऐसी हिला देन"&amp;"े
वाली फिल्में भी भारत में चल सकती हैं। ज़रूर देखिये।
जय हिन्द
वंदे मातरम")</f>
        <v>क्या बताऊं आपको क्या फिल्म है यह। अभी 2 घंटे पहले ही वापस आया हूँ यह फिल्म देख
के। एकदम ज़बरदस्त। बड़ी ख़ूबसूरती से डायरेक्टर ने दोनों पक्षों का चित्रण किया है।
डायरेक्टर ने इतनी ख़ूबसूरती से फिल्म बनाई है की ना ही औरतो का कोई पक्ष या कोई
संगठन इसकी खिलाफत कर सकता है और ना ही कोई मर्दों का पक्ष खिलाफत कर सकता है। ना
कोई फ़ालतू का गाना ना कोई फ़ालतू का डांस ना ही कोई हवा में गुंडों को उड़ाने वाला
एक्शन। एक मिनट के लिए भी आपको यह फिल्म सीट से उठने नहीं देगी। इस फिल्म न कोई
गाली गलोच है। ना कोई ऐसा अश्लील दृश्य है की आप अपने भाई बहन या माँ बाप के साथ
ना देख सकें। मैं अपने एक दोस्त को ले के गया था जो की सलमान खान का फ़ालतू फैन
था। अब उस दोस्त का भी फ़िल्में देखने का नजरिया बदल गया है। और मुझे बड़ा अच्छा
लगा की वीरे दी वेडिंग जैसी फ़िल्में देखने वाले उस दोस्त के फिल्म देखने के
नज़रिये को मैंने बदल दिया। लेकिन एक अफ़सोस यह है की यह फिल्म 100-200 करोड़ नहीं
कमा पाएगी। तारीफ़ ज़रूर मिलेगी इस फिल्म को जनता की लेकिन व्यापारिक तोर पर
प्रोत्साहन नहीं मिल पायेगा क्योंकि इस फिल्म में किसी तरह का वीरता नहीं था।
और लगभग 40% हाल खाली पड़ा था वो भी दिल्ली जैसे शहर में। भाइयो मेरी आपसे यही
दरख्वास्त है की हमें ही शुरुवात करनी पड़ेगी। किसी हीरो का इंतज़ार मत कीजिये। यह
मत सोचिये की कोई आएगा और वो हालात सुधरेगा। खुद से शुरुवात कीजिये। दिन ज़रूर
बदलेंगे। फिर वो चाहे पांच ट्रिलियन की इकॉनमी हो या जनसँख्या नियंत्रण हो या फिर
कोई अपराध और अन्याय हो। मुझे वीडियो एडिटिंग नहीं आती वरना मैं भी प्रतिक बोराडे
भाई जी के जैसे जागरूकता वीडियो बना कर यूट्यूब चैनल चलाता। दिमाग में बातें बहुत
सारी हैं आइडियाज बहुत सारे हैं पर बस अभी तो अपने आस पास के अलावा यूट्यूब और
ट्विटर फेसबुक के कमैंट्स के ज़रिये ही बाँट रहा हूँ। फिल्म को ज़रूर देखिये और
बाकियों को भी कहिये देखने के लिए। ड्रीम गर्ल एक असली एंटरटेनिंग फिल्म है और
375 एक जागरूक करने वाली फिल्म है जिसको ज़रूरत है साबित करने की ऐसी हिला देने
वाली फिल्में भी भारत में चल सकती हैं। ज़रूर देखिये।
जय हिन्द
वंदे मातरम</v>
      </c>
      <c r="C2441" s="1" t="s">
        <v>4</v>
      </c>
      <c r="D2441" s="1" t="s">
        <v>5</v>
      </c>
    </row>
    <row r="2442" spans="1:4" ht="13.2" x14ac:dyDescent="0.25">
      <c r="A2442" s="1" t="s">
        <v>2448</v>
      </c>
      <c r="B2442" t="str">
        <f ca="1">IFERROR(__xludf.DUMMYFUNCTION("GOOGLETRANSLATE(B2442,""en"",""hi"")"),"सारे अंग्रेज ke chude हम
Akshy खाना ko साही हिंदी नही आती wo भी angrezi बोल राहा hai")</f>
        <v>सारे अंग्रेज ke chude हम
Akshy खाना ko साही हिंदी नही आती wo भी angrezi बोल राहा hai</v>
      </c>
      <c r="C2442" s="1" t="s">
        <v>8</v>
      </c>
      <c r="D2442" s="1" t="s">
        <v>5</v>
      </c>
    </row>
    <row r="2443" spans="1:4" ht="13.2" x14ac:dyDescent="0.25">
      <c r="A2443" s="1" t="s">
        <v>2449</v>
      </c>
      <c r="B2443" t="str">
        <f ca="1">IFERROR(__xludf.DUMMYFUNCTION("GOOGLETRANSLATE(B2443,""en"",""hi"")"),"Bossdk")</f>
        <v>Bossdk</v>
      </c>
      <c r="C2443" s="1" t="s">
        <v>8</v>
      </c>
      <c r="D2443" s="1" t="s">
        <v>15</v>
      </c>
    </row>
    <row r="2444" spans="1:4" ht="13.2" x14ac:dyDescent="0.25">
      <c r="A2444" s="1" t="s">
        <v>2450</v>
      </c>
      <c r="B2444" t="str">
        <f ca="1">IFERROR(__xludf.DUMMYFUNCTION("GOOGLETRANSLATE(B2444,""en"",""hi"")"),"Arrey बाल कहां से agaye फिर बाबा")</f>
        <v>Arrey बाल कहां से agaye फिर बाबा</v>
      </c>
      <c r="C2444" s="1" t="s">
        <v>4</v>
      </c>
      <c r="D2444" s="1" t="s">
        <v>5</v>
      </c>
    </row>
    <row r="2445" spans="1:4" ht="13.2" x14ac:dyDescent="0.25">
      <c r="A2445" s="1" t="s">
        <v>2451</v>
      </c>
      <c r="B2445" t="str">
        <f ca="1">IFERROR(__xludf.DUMMYFUNCTION("GOOGLETRANSLATE(B2445,""en"",""hi"")"),"Gf ki shadi हो राहु hai bhai मेरी gand fati padi hai कृपया, इसके upar vedio
बनाओ")</f>
        <v>Gf ki shadi हो राहु hai bhai मेरी gand fati padi hai कृपया, इसके upar vedio
बनाओ</v>
      </c>
      <c r="C2445" s="1" t="s">
        <v>4</v>
      </c>
      <c r="D2445" s="1" t="s">
        <v>5</v>
      </c>
    </row>
    <row r="2446" spans="1:4" ht="13.2" x14ac:dyDescent="0.25">
      <c r="A2446" s="1" t="s">
        <v>2452</v>
      </c>
      <c r="B2446" t="str">
        <f ca="1">IFERROR(__xludf.DUMMYFUNCTION("GOOGLETRANSLATE(B2446,""en"",""hi"")"),"अबे जान डी jadha चटाई बोल")</f>
        <v>अबे जान डी jadha चटाई बोल</v>
      </c>
      <c r="C2446" s="1" t="s">
        <v>19</v>
      </c>
      <c r="D2446" s="1" t="s">
        <v>5</v>
      </c>
    </row>
    <row r="2447" spans="1:4" ht="13.2" x14ac:dyDescent="0.25">
      <c r="A2447" s="1" t="s">
        <v>2453</v>
      </c>
      <c r="B2447" t="str">
        <f ca="1">IFERROR(__xludf.DUMMYFUNCTION("GOOGLETRANSLATE(B2447,""en"",""hi"")"),"करने के लिए बाहिया तू चुप ही रहे")</f>
        <v>करने के लिए बाहिया तू चुप ही रहे</v>
      </c>
      <c r="C2447" s="1" t="s">
        <v>19</v>
      </c>
      <c r="D2447" s="1" t="s">
        <v>5</v>
      </c>
    </row>
    <row r="2448" spans="1:4" ht="13.2" x14ac:dyDescent="0.25">
      <c r="A2448" s="1" t="s">
        <v>2454</v>
      </c>
      <c r="B2448" t="str">
        <f ca="1">IFERROR(__xludf.DUMMYFUNCTION("GOOGLETRANSLATE(B2448,""en"",""hi"")"),"भाई फिल्म मनोरंजन के liye dekhte hai
प्रेरणा के liye नही
प्रेरणा ke hai dekhte तेरा वीडियो liye
हर गाल isliye mein bakchodi चटाई pelo😂😂")</f>
        <v>भाई फिल्म मनोरंजन के liye dekhte hai
प्रेरणा के liye नही
प्रेरणा ke hai dekhte तेरा वीडियो liye
हर गाल isliye mein bakchodi चटाई pelo😂😂</v>
      </c>
      <c r="C2448" s="1" t="s">
        <v>4</v>
      </c>
      <c r="D2448" s="1" t="s">
        <v>5</v>
      </c>
    </row>
    <row r="2449" spans="1:4" ht="13.2" x14ac:dyDescent="0.25">
      <c r="A2449" s="1" t="s">
        <v>2455</v>
      </c>
      <c r="B2449" t="str">
        <f ca="1">IFERROR(__xludf.DUMMYFUNCTION("GOOGLETRANSLATE(B2449,""en"",""hi"")"),"Tambakoo की समीक्षा khake कर राहा hai maderchod")</f>
        <v>Tambakoo की समीक्षा khake कर राहा hai maderchod</v>
      </c>
      <c r="C2449" s="1" t="s">
        <v>8</v>
      </c>
      <c r="D2449" s="1" t="s">
        <v>15</v>
      </c>
    </row>
    <row r="2450" spans="1:4" ht="13.2" x14ac:dyDescent="0.25">
      <c r="A2450" s="1" t="s">
        <v>2456</v>
      </c>
      <c r="B2450" t="str">
        <f ca="1">IFERROR(__xludf.DUMMYFUNCTION("GOOGLETRANSLATE(B2450,""en"",""hi"")"),"स्त्री दोस्ती कब karegi?")</f>
        <v>स्त्री दोस्ती कब karegi?</v>
      </c>
      <c r="C2450" s="1" t="s">
        <v>4</v>
      </c>
      <c r="D2450" s="1" t="s">
        <v>5</v>
      </c>
    </row>
    <row r="2451" spans="1:4" ht="13.2" x14ac:dyDescent="0.25">
      <c r="A2451" s="1" t="s">
        <v>2457</v>
      </c>
      <c r="B2451" t="str">
        <f ca="1">IFERROR(__xludf.DUMMYFUNCTION("GOOGLETRANSLATE(B2451,""en"",""hi"")"),"सब baval h😉 के भाई तु फिल्म छोड़ दो")</f>
        <v>सब baval h😉 के भाई तु फिल्म छोड़ दो</v>
      </c>
      <c r="C2451" s="1" t="s">
        <v>19</v>
      </c>
      <c r="D2451" s="1" t="s">
        <v>5</v>
      </c>
    </row>
    <row r="2452" spans="1:4" ht="13.2" x14ac:dyDescent="0.25">
      <c r="A2452" s="1" t="s">
        <v>2458</v>
      </c>
      <c r="B2452" t="str">
        <f ca="1">IFERROR(__xludf.DUMMYFUNCTION("GOOGLETRANSLATE(B2452,""en"",""hi"")"),"Gantaa .. ये 377 ला Bht Galt कर दिया bencho ..... क्यु .. की mera ek Swal। एच ..
बास uskaa jabab डी .. डी .. अगर कोई .. लड़की। लड़की .. Se यौन संपर्क Karata ..
तेरा BAP Kon .. होता।
मैं और तू दुनिया मुझे .. जनम .. Kaise leti BTA ...... Hai Kio Jawab है .."&amp;".... 😡")</f>
        <v>Gantaa .. ये 377 ला Bht Galt कर दिया bencho ..... क्यु .. की mera ek Swal। एच ..
बास uskaa jabab डी .. डी .. अगर कोई .. लड़की। लड़की .. Se यौन संपर्क Karata ..
तेरा BAP Kon .. होता।
मैं और तू दुनिया मुझे .. जनम .. Kaise leti BTA ...... Hai Kio Jawab है ...... 😡</v>
      </c>
      <c r="C2452" s="1" t="s">
        <v>8</v>
      </c>
      <c r="D2452" s="1" t="s">
        <v>15</v>
      </c>
    </row>
    <row r="2453" spans="1:4" ht="13.2" x14ac:dyDescent="0.25">
      <c r="A2453" s="1" t="s">
        <v>2459</v>
      </c>
      <c r="B2453" t="str">
        <f ca="1">IFERROR(__xludf.DUMMYFUNCTION("GOOGLETRANSLATE(B2453,""en"",""hi"")"),"जय हिंद जय भारत।")</f>
        <v>जय हिंद जय भारत।</v>
      </c>
      <c r="C2453" s="1" t="s">
        <v>4</v>
      </c>
      <c r="D2453" s="1" t="s">
        <v>5</v>
      </c>
    </row>
    <row r="2454" spans="1:4" ht="13.2" x14ac:dyDescent="0.25">
      <c r="A2454" s="1" t="s">
        <v>2460</v>
      </c>
      <c r="B2454" t="str">
        <f ca="1">IFERROR(__xludf.DUMMYFUNCTION("GOOGLETRANSLATE(B2454,""en"",""hi"")"),"@Marrie शर्मा ""सार्वजनिक साधन में नहीं"" महोदया मेन भी तो हाय खा wo wo हैं
सार्वजनिक mein nhi सुस्त jaise Pahle निजी mein karte Waise हाय सुस्त
Lekin ab वो सबके सामने अपना संबंध Ko स्वीकार कर pyenge 🙏🙏 Faltu mein
क्यु daant RHI hain।")</f>
        <v>@Marrie शर्मा "सार्वजनिक साधन में नहीं" महोदया मेन भी तो हाय खा wo wo हैं
सार्वजनिक mein nhi सुस्त jaise Pahle निजी mein karte Waise हाय सुस्त
Lekin ab वो सबके सामने अपना संबंध Ko स्वीकार कर pyenge 🙏🙏 Faltu mein
क्यु daant RHI hain।</v>
      </c>
      <c r="C2454" s="1" t="s">
        <v>4</v>
      </c>
      <c r="D2454" s="1" t="s">
        <v>5</v>
      </c>
    </row>
    <row r="2455" spans="1:4" ht="13.2" x14ac:dyDescent="0.25">
      <c r="A2455" s="1" t="s">
        <v>2461</v>
      </c>
      <c r="B2455" t="str">
        <f ca="1">IFERROR(__xludf.DUMMYFUNCTION("GOOGLETRANSLATE(B2455,""en"",""hi"")"),"सर टैब सबी ko Shanghi का lebal नही dena chahiye")</f>
        <v>सर टैब सबी ko Shanghi का lebal नही dena chahiye</v>
      </c>
      <c r="C2455" s="1" t="s">
        <v>4</v>
      </c>
      <c r="D2455" s="1" t="s">
        <v>5</v>
      </c>
    </row>
    <row r="2456" spans="1:4" ht="13.2" x14ac:dyDescent="0.25">
      <c r="A2456" s="1" t="s">
        <v>2462</v>
      </c>
      <c r="B2456" t="str">
        <f ca="1">IFERROR(__xludf.DUMMYFUNCTION("GOOGLETRANSLATE(B2456,""en"",""hi"")"),"तेरे jaise chutiyo ke vidio हम nhi dekhte पाटा nhi Kaha से आ gya तेरा vidio")</f>
        <v>तेरे jaise chutiyo ke vidio हम nhi dekhte पाटा nhi Kaha से आ gya तेरा vidio</v>
      </c>
      <c r="C2456" s="1" t="s">
        <v>8</v>
      </c>
      <c r="D2456" s="1" t="s">
        <v>5</v>
      </c>
    </row>
    <row r="2457" spans="1:4" ht="13.2" x14ac:dyDescent="0.25">
      <c r="A2457" s="1" t="s">
        <v>2463</v>
      </c>
      <c r="B2457" t="str">
        <f ca="1">IFERROR(__xludf.DUMMYFUNCTION("GOOGLETRANSLATE(B2457,""en"",""hi"")"),"मेरी राय में, feminisis और उदारवादियों में ko गंभीरता से कर कर ध्यान न दें। ये Gandi
सोच वाले नकारात्मकता को कर समाज ko aur युवाओं को भी apni नकारात्मक को बढ़ावा देने के
सोच का शिकार banane मुझे लगे रंग hain")</f>
        <v>मेरी राय में, feminisis और उदारवादियों में ko गंभीरता से कर कर ध्यान न दें। ये Gandi
सोच वाले नकारात्मकता को कर समाज ko aur युवाओं को भी apni नकारात्मक को बढ़ावा देने के
सोच का शिकार banane मुझे लगे रंग hain</v>
      </c>
      <c r="C2457" s="1" t="s">
        <v>19</v>
      </c>
      <c r="D2457" s="1" t="s">
        <v>5</v>
      </c>
    </row>
    <row r="2458" spans="1:4" ht="13.2" x14ac:dyDescent="0.25">
      <c r="A2458" s="1" t="s">
        <v>2464</v>
      </c>
      <c r="B2458" t="str">
        <f ca="1">IFERROR(__xludf.DUMMYFUNCTION("GOOGLETRANSLATE(B2458,""en"",""hi"")"),"जो नापसंद कर rahai hai iss वीडियो ko VO कम्युनिस्ट और उदार hai हम जय पता
hind🇮🇳🇮🇳")</f>
        <v>जो नापसंद कर rahai hai iss वीडियो ko VO कम्युनिस्ट और उदार hai हम जय पता
hind🇮🇳🇮🇳</v>
      </c>
      <c r="C2458" s="1" t="s">
        <v>19</v>
      </c>
      <c r="D2458" s="1" t="s">
        <v>5</v>
      </c>
    </row>
    <row r="2459" spans="1:4" ht="13.2" x14ac:dyDescent="0.25">
      <c r="A2459" s="1" t="s">
        <v>2465</v>
      </c>
      <c r="B2459" t="str">
        <f ca="1">IFERROR(__xludf.DUMMYFUNCTION("GOOGLETRANSLATE(B2459,""en"",""hi"")"),"इस आदमी को सलाम ekdam साही किया झूठे मुकदमा दर्ज करने वाले के लिए यही होना
चाहिए लड़के की जिन्दगी बर्बाद की लड़की और उसके परिवार ने खून का बदला खून")</f>
        <v>इस आदमी को सलाम ekdam साही किया झूठे मुकदमा दर्ज करने वाले के लिए यही होना
चाहिए लड़के की जिन्दगी बर्बाद की लड़की और उसके परिवार ने खून का बदला खून</v>
      </c>
      <c r="C2459" s="1" t="s">
        <v>4</v>
      </c>
      <c r="D2459" s="1" t="s">
        <v>5</v>
      </c>
    </row>
    <row r="2460" spans="1:4" ht="13.2" x14ac:dyDescent="0.25">
      <c r="A2460" s="1" t="s">
        <v>2466</v>
      </c>
      <c r="B2460" t="str">
        <f ca="1">IFERROR(__xludf.DUMMYFUNCTION("GOOGLETRANSLATE(B2460,""en"",""hi"")"),"सोच badlo प्राथमिकी")</f>
        <v>सोच badlo प्राथमिकी</v>
      </c>
      <c r="C2460" s="1" t="s">
        <v>4</v>
      </c>
      <c r="D2460" s="1" t="s">
        <v>5</v>
      </c>
    </row>
    <row r="2461" spans="1:4" ht="13.2" x14ac:dyDescent="0.25">
      <c r="A2461" s="1" t="s">
        <v>2467</v>
      </c>
      <c r="B2461" t="str">
        <f ca="1">IFERROR(__xludf.DUMMYFUNCTION("GOOGLETRANSLATE(B2461,""en"",""hi"")"),"निष्कर्ष: प्रहार तक हिंदुस्तान mein सिनेमा hai लोग इन chutiya Bante rahenge")</f>
        <v>निष्कर्ष: प्रहार तक हिंदुस्तान mein सिनेमा hai लोग इन chutiya Bante rahenge</v>
      </c>
      <c r="C2461" s="1" t="s">
        <v>19</v>
      </c>
      <c r="D2461" s="1" t="s">
        <v>5</v>
      </c>
    </row>
    <row r="2462" spans="1:4" ht="13.2" x14ac:dyDescent="0.25">
      <c r="A2462" s="1" t="s">
        <v>2468</v>
      </c>
      <c r="B2462" t="str">
        <f ca="1">IFERROR(__xludf.DUMMYFUNCTION("GOOGLETRANSLATE(B2462,""en"",""hi"")"),"फिल्म उरी ke baad उदारवादी 'jaherila rastdabad' ke नाम बाजार मुझे लाया था,
अभि 'jaherila purushbaad' (!!!!)। उदारवादियों में ko भारतीय होन मुझे itna Sarm
क्यूं अता hain.😡😡😡")</f>
        <v>फिल्म उरी ke baad उदारवादी 'jaherila rastdabad' ke नाम बाजार मुझे लाया था,
अभि 'jaherila purushbaad' (!!!!)। उदारवादियों में ko भारतीय होन मुझे itna Sarm
क्यूं अता hain.😡😡😡</v>
      </c>
      <c r="C2462" s="1" t="s">
        <v>19</v>
      </c>
      <c r="D2462" s="1" t="s">
        <v>5</v>
      </c>
    </row>
    <row r="2463" spans="1:4" ht="13.2" x14ac:dyDescent="0.25">
      <c r="A2463" s="1" t="s">
        <v>2469</v>
      </c>
      <c r="B2463" t="str">
        <f ca="1">IFERROR(__xludf.DUMMYFUNCTION("GOOGLETRANSLATE(B2463,""en"",""hi"")"),"भाई छाता अकादमी का अगले सत्र कब ayega?")</f>
        <v>भाई छाता अकादमी का अगले सत्र कब ayega?</v>
      </c>
      <c r="C2463" s="1" t="s">
        <v>4</v>
      </c>
      <c r="D2463" s="1" t="s">
        <v>5</v>
      </c>
    </row>
    <row r="2464" spans="1:4" ht="13.2" x14ac:dyDescent="0.25">
      <c r="A2464" s="1" t="s">
        <v>2470</v>
      </c>
      <c r="B2464" t="str">
        <f ca="1">IFERROR(__xludf.DUMMYFUNCTION("GOOGLETRANSLATE(B2464,""en"",""hi"")"),"भाई पानी पेशाब रा था ..लेकिन अचानक से
[13:08] (https://www.youtube.com/watch?v=N_ZMfQMZos0&amp;t=13m08s) sunkr ... दोस्त कश्मीर
muh जनसंपर्क pichkaari पैड gyi😂😂😂")</f>
        <v>भाई पानी पेशाब रा था ..लेकिन अचानक से
[13:08] (https://www.youtube.com/watch?v=N_ZMfQMZos0&amp;t=13m08s) sunkr ... दोस्त कश्मीर
muh जनसंपर्क pichkaari पैड gyi😂😂😂</v>
      </c>
      <c r="C2464" s="1" t="s">
        <v>4</v>
      </c>
      <c r="D2464" s="1" t="s">
        <v>5</v>
      </c>
    </row>
    <row r="2465" spans="1:4" ht="13.2" x14ac:dyDescent="0.25">
      <c r="A2465" s="1" t="s">
        <v>2471</v>
      </c>
      <c r="B2465" t="str">
        <f ca="1">IFERROR(__xludf.DUMMYFUNCTION("GOOGLETRANSLATE(B2465,""en"",""hi"")"),"फिल्म समीक्षा की jagah कहानी कर्रा hain पता चला फिर इसको गणित लल्लन शीर्ष Digao
मुख्य")</f>
        <v>फिल्म समीक्षा की jagah कहानी कर्रा hain पता चला फिर इसको गणित लल्लन शीर्ष Digao
मुख्य</v>
      </c>
      <c r="C2465" s="1" t="s">
        <v>19</v>
      </c>
      <c r="D2465" s="1" t="s">
        <v>5</v>
      </c>
    </row>
    <row r="2466" spans="1:4" ht="13.2" x14ac:dyDescent="0.25">
      <c r="A2466" s="1" t="s">
        <v>2472</v>
      </c>
      <c r="B2466" t="str">
        <f ca="1">IFERROR(__xludf.DUMMYFUNCTION("GOOGLETRANSLATE(B2466,""en"",""hi"")"),"कौन है ये उदारवादी नारीवादी aur ..?")</f>
        <v>कौन है ये उदारवादी नारीवादी aur ..?</v>
      </c>
      <c r="C2466" s="1" t="s">
        <v>4</v>
      </c>
      <c r="D2466" s="1" t="s">
        <v>5</v>
      </c>
    </row>
    <row r="2467" spans="1:4" ht="13.2" x14ac:dyDescent="0.25">
      <c r="A2467" s="1" t="s">
        <v>2473</v>
      </c>
      <c r="B2467" t="str">
        <f ca="1">IFERROR(__xludf.DUMMYFUNCTION("GOOGLETRANSLATE(B2467,""en"",""hi"")"),"क्यु भाई क्या हुआ")</f>
        <v>क्यु भाई क्या हुआ</v>
      </c>
      <c r="C2467" s="1" t="s">
        <v>4</v>
      </c>
      <c r="D2467" s="1" t="s">
        <v>5</v>
      </c>
    </row>
    <row r="2468" spans="1:4" ht="13.2" x14ac:dyDescent="0.25">
      <c r="A2468" s="1" t="s">
        <v>2474</v>
      </c>
      <c r="B2468" t="str">
        <f ca="1">IFERROR(__xludf.DUMMYFUNCTION("GOOGLETRANSLATE(B2468,""en"",""hi"")"),"[00:04] (https://www.youtube.com/watch?v=N_ZMfQMZos0&amp;t=0m04s) गैंग्स ऑफ वासेपुर
पर देख ke aya ज भाई: डी")</f>
        <v>[00:04] (https://www.youtube.com/watch?v=N_ZMfQMZos0&amp;t=0m04s) गैंग्स ऑफ वासेपुर
पर देख ke aya ज भाई: डी</v>
      </c>
      <c r="C2468" s="1" t="s">
        <v>4</v>
      </c>
      <c r="D2468" s="1" t="s">
        <v>5</v>
      </c>
    </row>
    <row r="2469" spans="1:4" ht="13.2" x14ac:dyDescent="0.25">
      <c r="A2469" s="1" t="s">
        <v>2475</v>
      </c>
      <c r="B2469" t="str">
        <f ca="1">IFERROR(__xludf.DUMMYFUNCTION("GOOGLETRANSLATE(B2469,""en"",""hi"")"),"हाँ .... bahut हाय Badiya फिल्म ज")</f>
        <v>हाँ .... bahut हाय Badiya फिल्म ज</v>
      </c>
      <c r="C2469" s="1" t="s">
        <v>4</v>
      </c>
      <c r="D2469" s="1" t="s">
        <v>5</v>
      </c>
    </row>
    <row r="2470" spans="1:4" ht="13.2" x14ac:dyDescent="0.25">
      <c r="A2470" s="1" t="s">
        <v>2476</v>
      </c>
      <c r="B2470" t="str">
        <f ca="1">IFERROR(__xludf.DUMMYFUNCTION("GOOGLETRANSLATE(B2470,""en"",""hi"")"),"पैसा, choot, aur duniyadaari mein माँ chuda ke tum भी एक दिन दुनिया चोद
jaogo, jhant ना तुम ukhad paoge दुनिया mein aur नही शाहिद फिर निदेशक
थोडा सा अपना लंड घुमा ke gaand mein दाल लिया Kro apni शांति मिलेगी तुम्हे
😂🤣")</f>
        <v>पैसा, choot, aur duniyadaari mein माँ chuda ke tum भी एक दिन दुनिया चोद
jaogo, jhant ना तुम ukhad paoge दुनिया mein aur नही शाहिद फिर निदेशक
थोडा सा अपना लंड घुमा ke gaand mein दाल लिया Kro apni शांति मिलेगी तुम्हे
😂🤣</v>
      </c>
      <c r="C2470" s="1" t="s">
        <v>8</v>
      </c>
      <c r="D2470" s="1" t="s">
        <v>15</v>
      </c>
    </row>
    <row r="2471" spans="1:4" ht="13.2" x14ac:dyDescent="0.25">
      <c r="A2471" s="1" t="s">
        <v>2477</v>
      </c>
      <c r="B2471" t="str">
        <f ca="1">IFERROR(__xludf.DUMMYFUNCTION("GOOGLETRANSLATE(B2471,""en"",""hi"")"),"यूट्यूब पे esa के लिए कोई वह जो कबीर गाओ का Faltu bakwas संदेश समझा या BTA
रा वह")</f>
        <v>यूट्यूब पे esa के लिए कोई वह जो कबीर गाओ का Faltu bakwas संदेश समझा या BTA
रा वह</v>
      </c>
      <c r="C2471" s="1" t="s">
        <v>4</v>
      </c>
      <c r="D2471" s="1" t="s">
        <v>5</v>
      </c>
    </row>
    <row r="2472" spans="1:4" ht="13.2" x14ac:dyDescent="0.25">
      <c r="A2472" s="1" t="s">
        <v>2478</v>
      </c>
      <c r="B2472" t="str">
        <f ca="1">IFERROR(__xludf.DUMMYFUNCTION("GOOGLETRANSLATE(B2472,""en"",""hi"")"),"फिल्म समीक्षा करो plz, Kisi faminist ko Jawab बालू के टीले ko Alag वीडियो plz Banao")</f>
        <v>फिल्म समीक्षा करो plz, Kisi faminist ko Jawab बालू के टीले ko Alag वीडियो plz Banao</v>
      </c>
      <c r="C2472" s="1" t="s">
        <v>4</v>
      </c>
      <c r="D2472" s="1" t="s">
        <v>5</v>
      </c>
    </row>
    <row r="2473" spans="1:4" ht="13.2" x14ac:dyDescent="0.25">
      <c r="A2473" s="1" t="s">
        <v>2479</v>
      </c>
      <c r="B2473" t="str">
        <f ca="1">IFERROR(__xludf.DUMMYFUNCTION("GOOGLETRANSLATE(B2473,""en"",""hi"")"),"भाई इस्लाम मुझे ladkiya नारीवादी nhi होती")</f>
        <v>भाई इस्लाम मुझे ladkiya नारीवादी nhi होती</v>
      </c>
      <c r="C2473" s="1" t="s">
        <v>4</v>
      </c>
      <c r="D2473" s="1" t="s">
        <v>15</v>
      </c>
    </row>
    <row r="2474" spans="1:4" ht="13.2" x14ac:dyDescent="0.25">
      <c r="A2474" s="1" t="s">
        <v>2480</v>
      </c>
      <c r="B2474" t="str">
        <f ca="1">IFERROR(__xludf.DUMMYFUNCTION("GOOGLETRANSLATE(B2474,""en"",""hi"")"),"नायिका चरित्र का प्रस्तुति मुझ्े Acha नही laga.ithni seedi सादी
सभ्य लड़की कबीर jaise धूम्रपान न करने alkoholic लड़का ko kaise ithni assan से स्वीकार
karthi hein.aur पुरुषों के स्नातकोत्तर mein jaakar कबीर ke rehtha हेन aur सेक्स भी karthi
हेन ...! ये मैन"&amp;"े seh नही paya ....! कोई aur tareeke से dikha saktha था
नायिका चरित्र ko.iss ke नंगा mein क्या कहेंगे prathik जी")</f>
        <v>नायिका चरित्र का प्रस्तुति मुझ्े Acha नही laga.ithni seedi सादी
सभ्य लड़की कबीर jaise धूम्रपान न करने alkoholic लड़का ko kaise ithni assan से स्वीकार
karthi hein.aur पुरुषों के स्नातकोत्तर mein jaakar कबीर ke rehtha हेन aur सेक्स भी karthi
हेन ...! ये मैने seh नही paya ....! कोई aur tareeke से dikha saktha था
नायिका चरित्र ko.iss ke नंगा mein क्या कहेंगे prathik जी</v>
      </c>
      <c r="C2474" s="1" t="s">
        <v>19</v>
      </c>
      <c r="D2474" s="1" t="s">
        <v>5</v>
      </c>
    </row>
    <row r="2475" spans="1:4" ht="13.2" x14ac:dyDescent="0.25">
      <c r="A2475" s="1" t="s">
        <v>2481</v>
      </c>
      <c r="B2475" t="str">
        <f ca="1">IFERROR(__xludf.DUMMYFUNCTION("GOOGLETRANSLATE(B2475,""en"",""hi"")"),"एतराज मेरे fav अभिनेता अक्षय कुमार ... dkhye गुलाबी aur की मेरे fav फिल्मों की 1 है
एतराज dono hi apne jagah साही hain ... गुलाबी मुख्य तु संदेश dya की अगर auraat
देर एन 8 पार्टी फिर 6ote kapre pehne wo यू हमेशा हाय galat ya ghatiya nhi को करे
hain .... a"&amp;"ur एतराज मुख्य बोला hain ki अगर औरत मर्द कश्मीर Khilaf आवाज़ uthaye फिर
औरत Iska matlab एसआरएफ Yahi nhi ki एसआरएफ मर्द को ko thappad घोड़ी देवदार मर्द हाय
galat hain ... औरत की vi galto हो सकती हैं !!!")</f>
        <v>एतराज मेरे fav अभिनेता अक्षय कुमार ... dkhye गुलाबी aur की मेरे fav फिल्मों की 1 है
एतराज dono hi apne jagah साही hain ... गुलाबी मुख्य तु संदेश dya की अगर auraat
देर एन 8 पार्टी फिर 6ote kapre pehne wo यू हमेशा हाय galat ya ghatiya nhi को करे
hain .... aur एतराज मुख्य बोला hain ki अगर औरत मर्द कश्मीर Khilaf आवाज़ uthaye फिर
औरत Iska matlab एसआरएफ Yahi nhi ki एसआरएफ मर्द को ko thappad घोड़ी देवदार मर्द हाय
galat hain ... औरत की vi galto हो सकती हैं !!!</v>
      </c>
      <c r="C2475" s="1" t="s">
        <v>4</v>
      </c>
      <c r="D2475" s="1" t="s">
        <v>5</v>
      </c>
    </row>
    <row r="2476" spans="1:4" ht="13.2" x14ac:dyDescent="0.25">
      <c r="A2476" s="1" t="s">
        <v>2482</v>
      </c>
      <c r="B2476" t="str">
        <f ca="1">IFERROR(__xludf.DUMMYFUNCTION("GOOGLETRANSLATE(B2476,""en"",""hi"")"),"[01:37] (http://www.youtube.com/watch?v=ZzsAuDkXq1M&amp;t=1m37s) भाई पालतू संभल
देवदार बोल कुछ। Bhadwo की कामी नही hai")</f>
        <v>[01:37] (http://www.youtube.com/watch?v=ZzsAuDkXq1M&amp;t=1m37s) भाई पालतू संभल
देवदार बोल कुछ। Bhadwo की कामी नही hai</v>
      </c>
      <c r="C2476" s="1" t="s">
        <v>8</v>
      </c>
      <c r="D2476" s="1" t="s">
        <v>5</v>
      </c>
    </row>
    <row r="2477" spans="1:4" ht="13.2" x14ac:dyDescent="0.25">
      <c r="A2477" s="1" t="s">
        <v>2483</v>
      </c>
      <c r="B2477" t="str">
        <f ca="1">IFERROR(__xludf.DUMMYFUNCTION("GOOGLETRANSLATE(B2477,""en"",""hi"")"),"Chutiye ज sb पश्चिमी संस्कृति कश्मीर pichhe भाग rhe ho। भैया तु sb प्रकृति कश्मीर
Khilaf एच। kbho nhi Hona chahiye को ईएसए भारत मुझे।")</f>
        <v>Chutiye ज sb पश्चिमी संस्कृति कश्मीर pichhe भाग rhe ho। भैया तु sb प्रकृति कश्मीर
Khilaf एच। kbho nhi Hona chahiye को ईएसए भारत मुझे।</v>
      </c>
      <c r="C2477" s="1" t="s">
        <v>19</v>
      </c>
      <c r="D2477" s="1" t="s">
        <v>5</v>
      </c>
    </row>
    <row r="2478" spans="1:4" ht="13.2" x14ac:dyDescent="0.25">
      <c r="A2478" s="1" t="s">
        <v>2484</v>
      </c>
      <c r="B2478" t="str">
        <f ca="1">IFERROR(__xludf.DUMMYFUNCTION("GOOGLETRANSLATE(B2478,""en"",""hi"")"),"देवदार Shayad aap कबीर सिंह ke चरित्र Ko Samjhe हाय नही ...
कबीर Ko हमें लड़की ne हाय घर पे Bulaya था ... वो करने के लिए Mangetar आया isliye VO
उपयोग जेन के liye Kehti Hai ... मैं और VO चला भी jata hai ... बास thodi der ke
liye ghussa एटीए hai का उपयोग कर"&amp;"ें! मैं और ghussa हाय uski kamjor फिल्म मुझे dikhayi hai!")</f>
        <v>देवदार Shayad aap कबीर सिंह ke चरित्र Ko Samjhe हाय नही ...
कबीर Ko हमें लड़की ne हाय घर पे Bulaya था ... वो करने के लिए Mangetar आया isliye VO
उपयोग जेन के liye Kehti Hai ... मैं और VO चला भी jata hai ... बास thodi der ke
liye ghussa एटीए hai का उपयोग करें! मैं और ghussa हाय uski kamjor फिल्म मुझे dikhayi hai!</v>
      </c>
      <c r="C2478" s="1" t="s">
        <v>4</v>
      </c>
      <c r="D2478" s="1" t="s">
        <v>5</v>
      </c>
    </row>
    <row r="2479" spans="1:4" ht="13.2" x14ac:dyDescent="0.25">
      <c r="A2479" s="1" t="s">
        <v>2485</v>
      </c>
      <c r="B2479" t="str">
        <f ca="1">IFERROR(__xludf.DUMMYFUNCTION("GOOGLETRANSLATE(B2479,""en"",""hi"")"),"Es लिया manay 3 साल का कहना है कि कोई फिल्म Daki, कचरा दाल na बंधन ने कोर दिया ...")</f>
        <v>Es लिया manay 3 साल का कहना है कि कोई फिल्म Daki, कचरा दाल na बंधन ने कोर दिया ...</v>
      </c>
      <c r="C2479" s="1" t="s">
        <v>4</v>
      </c>
      <c r="D2479" s="1" t="s">
        <v>5</v>
      </c>
    </row>
    <row r="2480" spans="1:4" ht="13.2" x14ac:dyDescent="0.25">
      <c r="A2480" s="1" t="s">
        <v>2486</v>
      </c>
      <c r="B2480" t="str">
        <f ca="1">IFERROR(__xludf.DUMMYFUNCTION("GOOGLETRANSLATE(B2480,""en"",""hi"")"),"वाहियाद मूवी है, हर जगह गाली गलौज सेक्स और नशाखोरी, पूरा लेवल गिर चूका है
बॉलीवुड है, फैमली के साथ मत जाना")</f>
        <v>वाहियाद मूवी है, हर जगह गाली गलौज सेक्स और नशाखोरी, पूरा लेवल गिर चूका है
बॉलीवुड है, फैमली के साथ मत जाना</v>
      </c>
      <c r="C2480" s="1" t="s">
        <v>19</v>
      </c>
      <c r="D2480" s="1" t="s">
        <v>5</v>
      </c>
    </row>
    <row r="2481" spans="1:4" ht="13.2" x14ac:dyDescent="0.25">
      <c r="A2481" s="1" t="s">
        <v>2487</v>
      </c>
      <c r="B2481" t="str">
        <f ca="1">IFERROR(__xludf.DUMMYFUNCTION("GOOGLETRANSLATE(B2481,""en"",""hi"")"),"Loda विषाक्त फिल्म थी। सुंदर लड़की है फिल्म मुझे Itni बड़ी gandphattu थी अगर
कबीर सिंह uske Saath na माँ Chudi होती uski को होता। मैं और जो दौरान वास्तविक था
tharak और सेक्स लड़के ne chaaku dikhaaya और सीओ कोई maarne नी waala था उपयोग")</f>
        <v>Loda विषाक्त फिल्म थी। सुंदर लड़की है फिल्म मुझे Itni बड़ी gandphattu थी अगर
कबीर सिंह uske Saath na माँ Chudi होती uski को होता। मैं और जो दौरान वास्तविक था
tharak और सेक्स लड़के ne chaaku dikhaaya और सीओ कोई maarne नी waala था उपयोग</v>
      </c>
      <c r="C2481" s="1" t="s">
        <v>8</v>
      </c>
      <c r="D2481" s="1" t="s">
        <v>15</v>
      </c>
    </row>
    <row r="2482" spans="1:4" ht="13.2" x14ac:dyDescent="0.25">
      <c r="A2482" s="1" t="s">
        <v>2488</v>
      </c>
      <c r="B2482" t="str">
        <f ca="1">IFERROR(__xludf.DUMMYFUNCTION("GOOGLETRANSLATE(B2482,""en"",""hi"")"),"सर अगर देश सेवा Krna chahata wo वह तु आची पहले बल्लेबाजी करने का वह na
ह्यूम uske kam पे ध्यान देना chaiye वह Kon wo uske upar नही
Krna chaiye की अनुमति दें")</f>
        <v>सर अगर देश सेवा Krna chahata wo वह तु आची पहले बल्लेबाजी करने का वह na
ह्यूम uske kam पे ध्यान देना chaiye वह Kon wo uske upar नही
Krna chaiye की अनुमति दें</v>
      </c>
      <c r="C2482" s="1" t="s">
        <v>4</v>
      </c>
      <c r="D2482" s="1" t="s">
        <v>5</v>
      </c>
    </row>
    <row r="2483" spans="1:4" ht="13.2" x14ac:dyDescent="0.25">
      <c r="A2483" s="1" t="s">
        <v>2489</v>
      </c>
      <c r="B2483" t="str">
        <f ca="1">IFERROR(__xludf.DUMMYFUNCTION("GOOGLETRANSLATE(B2483,""en"",""hi"")"),"वेयरवोल्फ • मैं इसे पसंद .. मुख्य ये samjh लू को ke aap सब aur behano Apni लॉग इन करें
betiyon ko कबीर सिंह jaise से 550 बार सेक्स की अनुमति देंगे वो भी
शादी से pehle।
महान सोच
भारत sachmuch बादल राहा hai।")</f>
        <v>वेयरवोल्फ • मैं इसे पसंद .. मुख्य ये samjh लू को ke aap सब aur behano Apni लॉग इन करें
betiyon ko कबीर सिंह jaise से 550 बार सेक्स की अनुमति देंगे वो भी
शादी से pehle।
महान सोच
भारत sachmuch बादल राहा hai।</v>
      </c>
      <c r="C2483" s="1" t="s">
        <v>19</v>
      </c>
      <c r="D2483" s="1" t="s">
        <v>15</v>
      </c>
    </row>
    <row r="2484" spans="1:4" ht="13.2" x14ac:dyDescent="0.25">
      <c r="A2484" s="1" t="s">
        <v>2490</v>
      </c>
      <c r="B2484" t="str">
        <f ca="1">IFERROR(__xludf.DUMMYFUNCTION("GOOGLETRANSLATE(B2484,""en"",""hi"")"),"@Chirag Apni Agyanta का Pradarshan karne ke liye Dhanyawad ... लगे Rahiye ...
भाई, सममूल्य थोड़ा अपना ज्ञान badhaiye ... नही करने के लिए हांसी ke पत्र Bankar रह जाओगे
🙏")</f>
        <v>@Chirag Apni Agyanta का Pradarshan karne ke liye Dhanyawad ... लगे Rahiye ...
भाई, सममूल्य थोड़ा अपना ज्ञान badhaiye ... नही करने के लिए हांसी ke पत्र Bankar रह जाओगे
🙏</v>
      </c>
      <c r="C2484" s="1" t="s">
        <v>4</v>
      </c>
      <c r="D2484" s="1" t="s">
        <v>5</v>
      </c>
    </row>
    <row r="2485" spans="1:4" ht="13.2" x14ac:dyDescent="0.25">
      <c r="A2485" s="1" t="s">
        <v>2491</v>
      </c>
      <c r="B2485" t="str">
        <f ca="1">IFERROR(__xludf.DUMMYFUNCTION("GOOGLETRANSLATE(B2485,""en"",""hi"")"),"ओह भाई ..... इक ldka jo अव्वल hai sugreon hai wo Khud ko bekar kr RHA hai ek
loundiya कश्मीर liye .... क्या ये thik hai क्या असर pdega युवाओं जनसंपर्क")</f>
        <v>ओह भाई ..... इक ldka jo अव्वल hai sugreon hai wo Khud ko bekar kr RHA hai ek
loundiya कश्मीर liye .... क्या ये thik hai क्या असर pdega युवाओं जनसंपर्क</v>
      </c>
      <c r="C2485" s="1" t="s">
        <v>19</v>
      </c>
      <c r="D2485" s="1" t="s">
        <v>5</v>
      </c>
    </row>
    <row r="2486" spans="1:4" ht="13.2" x14ac:dyDescent="0.25">
      <c r="A2486" s="1" t="s">
        <v>2492</v>
      </c>
      <c r="B2486" t="str">
        <f ca="1">IFERROR(__xludf.DUMMYFUNCTION("GOOGLETRANSLATE(B2486,""en"",""hi"")"),"@Gaurav सिंह प्रकृति को लाइव bilkul केला chaiye, उदारवादी ke gand mein डंडा,
fodo unki chhati mein anda।")</f>
        <v>@Gaurav सिंह प्रकृति को लाइव bilkul केला chaiye, उदारवादी ke gand mein डंडा,
fodo unki chhati mein anda।</v>
      </c>
      <c r="C2486" s="1" t="s">
        <v>8</v>
      </c>
      <c r="D2486" s="1" t="s">
        <v>15</v>
      </c>
    </row>
    <row r="2487" spans="1:4" ht="13.2" x14ac:dyDescent="0.25">
      <c r="A2487" s="1" t="s">
        <v>2493</v>
      </c>
      <c r="B2487" t="str">
        <f ca="1">IFERROR(__xludf.DUMMYFUNCTION("GOOGLETRANSLATE(B2487,""en"",""hi"")"),"lardka diljala hai")</f>
        <v>lardka diljala hai</v>
      </c>
      <c r="C2487" s="1" t="s">
        <v>4</v>
      </c>
      <c r="D2487" s="1" t="s">
        <v>5</v>
      </c>
    </row>
    <row r="2488" spans="1:4" ht="13.2" x14ac:dyDescent="0.25">
      <c r="A2488" s="1" t="s">
        <v>2494</v>
      </c>
      <c r="B2488" t="str">
        <f ca="1">IFERROR(__xludf.DUMMYFUNCTION("GOOGLETRANSLATE(B2488,""en"",""hi"")"),"थ्योरी Chhodiye व्यावहारिक रूप से sochiye ... Keval भारत मुझे हाय नही पुरी दुनिया मुझे
उदारवादी Yahi कर रहे है, isliye आज लिबरल तु शब्द ek गली पर प्रतिबंध लगाने गया hai!
नाम Janne हो तु वीडियो के लिए देखिए Kafi sare नाम मिल जाएंगे -
&lt;Https://youtu.be/YNu-"&amp;"zrvMYTA&gt;")</f>
        <v>थ्योरी Chhodiye व्यावहारिक रूप से sochiye ... Keval भारत मुझे हाय नही पुरी दुनिया मुझे
उदारवादी Yahi कर रहे है, isliye आज लिबरल तु शब्द ek गली पर प्रतिबंध लगाने गया hai!
नाम Janne हो तु वीडियो के लिए देखिए Kafi sare नाम मिल जाएंगे -
&lt;Https://youtu.be/YNu-zrvMYTA&gt;</v>
      </c>
      <c r="C2488" s="1" t="s">
        <v>19</v>
      </c>
      <c r="D2488" s="1" t="s">
        <v>5</v>
      </c>
    </row>
    <row r="2489" spans="1:4" ht="13.2" x14ac:dyDescent="0.25">
      <c r="A2489" s="1" t="s">
        <v>2495</v>
      </c>
      <c r="B2489" t="str">
        <f ca="1">IFERROR(__xludf.DUMMYFUNCTION("GOOGLETRANSLATE(B2489,""en"",""hi"")"),"जब तक बॉलीवुड hai टैब लोग इन ताल chutiya Bante rahege ... 😂")</f>
        <v>जब तक बॉलीवुड hai टैब लोग इन ताल chutiya Bante rahege ... 😂</v>
      </c>
      <c r="C2489" s="1" t="s">
        <v>19</v>
      </c>
      <c r="D2489" s="1" t="s">
        <v>5</v>
      </c>
    </row>
    <row r="2490" spans="1:4" ht="13.2" x14ac:dyDescent="0.25">
      <c r="A2490" s="1" t="s">
        <v>2496</v>
      </c>
      <c r="B2490" t="str">
        <f ca="1">IFERROR(__xludf.DUMMYFUNCTION("GOOGLETRANSLATE(B2490,""en"",""hi"")"),"भाई आज पूर्ण रूप म घं
इक हाय दिन 3-3 वीडियो m 🔥😎")</f>
        <v>भाई आज पूर्ण रूप म घं
इक हाय दिन 3-3 वीडियो m 🔥😎</v>
      </c>
      <c r="C2490" s="1" t="s">
        <v>4</v>
      </c>
      <c r="D2490" s="1" t="s">
        <v>5</v>
      </c>
    </row>
    <row r="2491" spans="1:4" ht="13.2" x14ac:dyDescent="0.25">
      <c r="A2491" s="1" t="s">
        <v>2497</v>
      </c>
      <c r="B2491" t="str">
        <f ca="1">IFERROR(__xludf.DUMMYFUNCTION("GOOGLETRANSLATE(B2491,""en"",""hi"")"),"bilkul नही")</f>
        <v>bilkul नही</v>
      </c>
      <c r="C2491" s="1" t="s">
        <v>4</v>
      </c>
      <c r="D2491" s="1" t="s">
        <v>5</v>
      </c>
    </row>
    <row r="2492" spans="1:4" ht="13.2" x14ac:dyDescent="0.25">
      <c r="A2492" s="1" t="s">
        <v>2498</v>
      </c>
      <c r="B2492" t="str">
        <f ca="1">IFERROR(__xludf.DUMMYFUNCTION("GOOGLETRANSLATE(B2492,""en"",""hi"")"),"लिख राहा को @Mayur देशमुख hahaha .... Mujhhe sachchayi पाटा को hai isiliye
हुन। मुख्य कोई टीवी समाचार चैनल वाला नही हूं जो propganda karoonga।
Brahmano ne Yahan ke moolniwasiyon ko गुलाम banane ke liye apne आदमी mutabik
jhhoothe ग्रंथ likhwaye। Khud ko"&amp;" ईश्वर का दूत बताया aur moolniwasiyon ko
Kaha की Hamari सेवा ईश्वर की प्राप्ति होगी करने के लिए करोगे।
Jaisa की ज्योतिबा फुले ne apni kitabon मुझे लिखी hai।
Brahmano ne Yahan ke moolniwasiyon ko mansik aur sharirik taur बराबर अपना gulaam
bana लिया।")</f>
        <v>लिख राहा को @Mayur देशमुख hahaha .... Mujhhe sachchayi पाटा को hai isiliye
हुन। मुख्य कोई टीवी समाचार चैनल वाला नही हूं जो propganda karoonga।
Brahmano ne Yahan ke moolniwasiyon ko गुलाम banane ke liye apne आदमी mutabik
jhhoothe ग्रंथ likhwaye। Khud ko ईश्वर का दूत बताया aur moolniwasiyon ko
Kaha की Hamari सेवा ईश्वर की प्राप्ति होगी करने के लिए करोगे।
Jaisa की ज्योतिबा फुले ne apni kitabon मुझे लिखी hai।
Brahmano ne Yahan ke moolniwasiyon ko mansik aur sharirik taur बराबर अपना gulaam
bana लिया।</v>
      </c>
      <c r="C2492" s="1" t="s">
        <v>19</v>
      </c>
      <c r="D2492" s="1" t="s">
        <v>5</v>
      </c>
    </row>
    <row r="2493" spans="1:4" ht="13.2" x14ac:dyDescent="0.25">
      <c r="A2493" s="1" t="s">
        <v>2499</v>
      </c>
      <c r="B2493" t="str">
        <f ca="1">IFERROR(__xludf.DUMMYFUNCTION("GOOGLETRANSLATE(B2493,""en"",""hi"")"),"Pic देख ke लगा Shayad खरब समीक्षा दीया, चला 10/10 पाटा बराबर baad मीटर")</f>
        <v>Pic देख ke लगा Shayad खरब समीक्षा दीया, चला 10/10 पाटा बराबर baad मीटर</v>
      </c>
      <c r="C2493" s="1" t="s">
        <v>4</v>
      </c>
      <c r="D2493" s="1" t="s">
        <v>5</v>
      </c>
    </row>
    <row r="2494" spans="1:4" ht="13.2" x14ac:dyDescent="0.25">
      <c r="A2494" s="1" t="s">
        <v>2500</v>
      </c>
      <c r="B2494" t="str">
        <f ca="1">IFERROR(__xludf.DUMMYFUNCTION("GOOGLETRANSLATE(B2494,""en"",""hi"")"),"[07:42] (https://www.youtube.com/watch?v=N_ZMfQMZos0&amp;t=7m42s) ..😂😂😂maja Aagya
कबीर सिंह कश्मीर परिचय me😂😂😂")</f>
        <v>[07:42] (https://www.youtube.com/watch?v=N_ZMfQMZos0&amp;t=7m42s) ..😂😂😂maja Aagya
कबीर सिंह कश्मीर परिचय me😂😂😂</v>
      </c>
      <c r="C2494" s="1" t="s">
        <v>4</v>
      </c>
      <c r="D2494" s="1" t="s">
        <v>5</v>
      </c>
    </row>
    <row r="2495" spans="1:4" ht="13.2" x14ac:dyDescent="0.25">
      <c r="A2495" s="1" t="s">
        <v>2501</v>
      </c>
      <c r="B2495" t="str">
        <f ca="1">IFERROR(__xludf.DUMMYFUNCTION("GOOGLETRANSLATE(B2495,""en"",""hi"")"),"भाई बराबर वीडियो Banao plz ..... &lt;https://youtu.be/Wh1583naLkQ&gt; है")</f>
        <v>भाई बराबर वीडियो Banao plz ..... &lt;https://youtu.be/Wh1583naLkQ&gt; है</v>
      </c>
      <c r="C2495" s="1" t="s">
        <v>4</v>
      </c>
      <c r="D2495" s="1" t="s">
        <v>5</v>
      </c>
    </row>
    <row r="2496" spans="1:4" ht="13.2" x14ac:dyDescent="0.25">
      <c r="A2496" s="1" t="s">
        <v>2502</v>
      </c>
      <c r="B2496" t="str">
        <f ca="1">IFERROR(__xludf.DUMMYFUNCTION("GOOGLETRANSLATE(B2496,""en"",""hi"")"),"हे भाई बिंदु पे aana भाई कहना क्या चाहता है")</f>
        <v>हे भाई बिंदु पे aana भाई कहना क्या चाहता है</v>
      </c>
      <c r="C2496" s="1" t="s">
        <v>4</v>
      </c>
      <c r="D2496" s="1" t="s">
        <v>5</v>
      </c>
    </row>
    <row r="2497" spans="1:4" ht="13.2" x14ac:dyDescent="0.25">
      <c r="A2497" s="1" t="s">
        <v>2503</v>
      </c>
      <c r="B2497" t="str">
        <f ca="1">IFERROR(__xludf.DUMMYFUNCTION("GOOGLETRANSLATE(B2497,""en"",""hi"")"),"समीक्षा देखो करने के लिए")</f>
        <v>समीक्षा देखो करने के लिए</v>
      </c>
      <c r="C2497" s="1" t="s">
        <v>4</v>
      </c>
      <c r="D2497" s="1" t="s">
        <v>5</v>
      </c>
    </row>
    <row r="2498" spans="1:4" ht="13.2" x14ac:dyDescent="0.25">
      <c r="A2498" s="1" t="s">
        <v>2504</v>
      </c>
      <c r="B2498" t="str">
        <f ca="1">IFERROR(__xludf.DUMMYFUNCTION("GOOGLETRANSLATE(B2498,""en"",""hi"")"),"bhraasss निकल ली भाई ने ... lmao")</f>
        <v>bhraasss निकल ली भाई ने ... lmao</v>
      </c>
      <c r="C2498" s="1" t="s">
        <v>4</v>
      </c>
      <c r="D2498" s="1" t="s">
        <v>5</v>
      </c>
    </row>
    <row r="2499" spans="1:4" ht="13.2" x14ac:dyDescent="0.25">
      <c r="A2499" s="1" t="s">
        <v>2505</v>
      </c>
      <c r="B2499" t="str">
        <f ca="1">IFERROR(__xludf.DUMMYFUNCTION("GOOGLETRANSLATE(B2499,""en"",""hi"")"),"@j ज राजनीति वाली फिल्म dekhte wakt dimag खरब nhi होता ज")</f>
        <v>@j ज राजनीति वाली फिल्म dekhte wakt dimag खरब nhi होता ज</v>
      </c>
      <c r="C2499" s="1" t="s">
        <v>4</v>
      </c>
      <c r="D2499" s="1" t="s">
        <v>5</v>
      </c>
    </row>
    <row r="2500" spans="1:4" ht="13.2" x14ac:dyDescent="0.25">
      <c r="A2500" s="1" t="s">
        <v>2506</v>
      </c>
      <c r="B2500" t="str">
        <f ca="1">IFERROR(__xludf.DUMMYFUNCTION("GOOGLETRANSLATE(B2500,""en"",""hi"")"),"रानो ke बैटन Mein Ohkar की बात Sunai Deti Hai Kaise Lagta Hai मुझे Maloom
lekin मुझसे रानो जी की पर्व की आवाज़ मुझे ekdum Pasand तो नहीं हुआ तो नहीं।")</f>
        <v>रानो ke बैटन Mein Ohkar की बात Sunai Deti Hai Kaise Lagta Hai मुझे Maloom
lekin मुझसे रानो जी की पर्व की आवाज़ मुझे ekdum Pasand तो नहीं हुआ तो नहीं।</v>
      </c>
      <c r="C2500" s="1" t="s">
        <v>4</v>
      </c>
      <c r="D2500" s="1" t="s">
        <v>5</v>
      </c>
    </row>
    <row r="2501" spans="1:4" ht="13.2" x14ac:dyDescent="0.25">
      <c r="A2501" s="1" t="s">
        <v>2507</v>
      </c>
      <c r="B2501" t="str">
        <f ca="1">IFERROR(__xludf.DUMMYFUNCTION("GOOGLETRANSLATE(B2501,""en"",""hi"")"),"सममूल्य bhagavo yahase🤣🤣🤣🤣😂😂😂😂😂😂😂😂🤣🤣🤣🤣🤣 hai चैनल आए 1.7k नारीवाद")</f>
        <v>सममूल्य bhagavo yahase🤣🤣🤣🤣😂😂😂😂😂😂😂😂🤣🤣🤣🤣🤣 hai चैनल आए 1.7k नारीवाद</v>
      </c>
      <c r="C2501" s="1" t="s">
        <v>19</v>
      </c>
      <c r="D2501" s="1" t="s">
        <v>5</v>
      </c>
    </row>
    <row r="2502" spans="1:4" ht="13.2" x14ac:dyDescent="0.25">
      <c r="A2502" s="1" t="s">
        <v>2508</v>
      </c>
      <c r="B2502" t="str">
        <f ca="1">IFERROR(__xludf.DUMMYFUNCTION("GOOGLETRANSLATE(B2502,""en"",""hi"")"),"वाह शेरा बीटा हो तो ऐसा")</f>
        <v>वाह शेरा बीटा हो तो ऐसा</v>
      </c>
      <c r="C2502" s="1" t="s">
        <v>4</v>
      </c>
      <c r="D2502" s="1" t="s">
        <v>5</v>
      </c>
    </row>
    <row r="2503" spans="1:4" ht="13.2" x14ac:dyDescent="0.25">
      <c r="A2503" s="1" t="s">
        <v>2509</v>
      </c>
      <c r="B2503" t="str">
        <f ca="1">IFERROR(__xludf.DUMMYFUNCTION("GOOGLETRANSLATE(B2503,""en"",""hi"")"),"कल Hachi एक कुत्ता टेल वाला ayega रोटा हुआ समीक्षा mangane")</f>
        <v>कल Hachi एक कुत्ता टेल वाला ayega रोटा हुआ समीक्षा mangane</v>
      </c>
      <c r="C2503" s="1" t="s">
        <v>19</v>
      </c>
      <c r="D2503" s="1" t="s">
        <v>15</v>
      </c>
    </row>
    <row r="2504" spans="1:4" ht="13.2" x14ac:dyDescent="0.25">
      <c r="A2504" s="1" t="s">
        <v>2510</v>
      </c>
      <c r="B2504" t="str">
        <f ca="1">IFERROR(__xludf.DUMMYFUNCTION("GOOGLETRANSLATE(B2504,""en"",""hi"")"),"Marwale apni")</f>
        <v>Marwale apni</v>
      </c>
      <c r="C2504" s="1" t="s">
        <v>8</v>
      </c>
      <c r="D2504" s="1" t="s">
        <v>5</v>
      </c>
    </row>
    <row r="2505" spans="1:4" ht="13.2" x14ac:dyDescent="0.25">
      <c r="A2505" s="1" t="s">
        <v>2511</v>
      </c>
      <c r="B2505" t="str">
        <f ca="1">IFERROR(__xludf.DUMMYFUNCTION("GOOGLETRANSLATE(B2505,""en"",""hi"")"),"भाई पंजाबी फिल्म का समीक्षा Kro")</f>
        <v>भाई पंजाबी फिल्म का समीक्षा Kro</v>
      </c>
      <c r="C2505" s="1" t="s">
        <v>4</v>
      </c>
      <c r="D2505" s="1" t="s">
        <v>5</v>
      </c>
    </row>
    <row r="2506" spans="1:4" ht="13.2" x14ac:dyDescent="0.25">
      <c r="A2506" s="1" t="s">
        <v>2512</v>
      </c>
      <c r="B2506" t="str">
        <f ca="1">IFERROR(__xludf.DUMMYFUNCTION("GOOGLETRANSLATE(B2506,""en"",""hi"")"),"सुनील Barmade 😃")</f>
        <v>सुनील Barmade 😃</v>
      </c>
      <c r="C2506" s="1" t="s">
        <v>4</v>
      </c>
      <c r="D2506" s="1" t="s">
        <v>5</v>
      </c>
    </row>
    <row r="2507" spans="1:4" ht="13.2" x14ac:dyDescent="0.25">
      <c r="A2507" s="1" t="s">
        <v>2513</v>
      </c>
      <c r="B2507" t="str">
        <f ca="1">IFERROR(__xludf.DUMMYFUNCTION("GOOGLETRANSLATE(B2507,""en"",""hi"")"),"राजदीप jaise chutiye देश मुझे Khoob hai jo Saale gyane kam dangai jyada है
lagte hai")</f>
        <v>राजदीप jaise chutiye देश मुझे Khoob hai jo Saale gyane kam dangai jyada है
lagte hai</v>
      </c>
      <c r="C2507" s="1" t="s">
        <v>19</v>
      </c>
      <c r="D2507" s="1" t="s">
        <v>5</v>
      </c>
    </row>
    <row r="2508" spans="1:4" ht="13.2" x14ac:dyDescent="0.25">
      <c r="A2508" s="1" t="s">
        <v>2514</v>
      </c>
      <c r="B2508" t="str">
        <f ca="1">IFERROR(__xludf.DUMMYFUNCTION("GOOGLETRANSLATE(B2508,""en"",""hi"")"),"Jabarjast वीडियो 👌👌")</f>
        <v>Jabarjast वीडियो 👌👌</v>
      </c>
      <c r="C2508" s="1" t="s">
        <v>4</v>
      </c>
      <c r="D2508" s="1" t="s">
        <v>5</v>
      </c>
    </row>
    <row r="2509" spans="1:4" ht="13.2" x14ac:dyDescent="0.25">
      <c r="A2509" s="1" t="s">
        <v>2515</v>
      </c>
      <c r="B2509" t="str">
        <f ca="1">IFERROR(__xludf.DUMMYFUNCTION("GOOGLETRANSLATE(B2509,""en"",""hi"")"),"@Rupan देबनाथ हा हा हा .... appko Galia मनोरंजक लगती hai ..... lekin गली
aur गंदा शब्द के बारे में कुछ farak Haii .....")</f>
        <v>@Rupan देबनाथ हा हा हा .... appko Galia मनोरंजक लगती hai ..... lekin गली
aur गंदा शब्द के बारे में कुछ farak Haii .....</v>
      </c>
      <c r="C2509" s="1" t="s">
        <v>19</v>
      </c>
      <c r="D2509" s="1" t="s">
        <v>5</v>
      </c>
    </row>
    <row r="2510" spans="1:4" ht="13.2" x14ac:dyDescent="0.25">
      <c r="A2510" s="1" t="s">
        <v>2516</v>
      </c>
      <c r="B2510" t="str">
        <f ca="1">IFERROR(__xludf.DUMMYFUNCTION("GOOGLETRANSLATE(B2510,""en"",""hi"")"),"नेहा गुप्ता जी chahati Hai की पति jo Apani बीबी bachcho ke liye दिन रात wo
paresan हो कर रोटी kamakar लता Hai अब apane हाय घर मुझे Apani हाय बीबी से wo
hamesa Darta रहे awor usaki gulamai करे चाहे wo jo भी बात फिर faisala leti
हो usake faisle बीना को ko अ"&amp;"याल नही zanch ke हाय पुलिस उपयोग giraftar कार Legi।
देवदार अगर itana हाय डार हाई mardo से ही सादी को नही करे na किया jarurat Hai।
कानून केला chahiye माई कानून ke Khilaf नही हू। Lekin अगर पति dishi
paya कादी से कड़ी सज़ा के लिए zaye। Awor अगर jhuti kesh ka"&amp;"rane वली को हो पटनी
का उपयोग भी utani हाय सज़ा di zaye miloud jitana की हमें bekashur पति को सज़ा dilane
ke liye Aligesan Lagaye। देवदार aap rigalt khud पर देख ले पुरा kesh हाय khatam
सब apane apane awokat मुझे rakhane lagenge। Awor अन dono का divirs भी अ"&amp;"दालत
turant कारा डी उसी समय की tum dono एके sath rakhane ke kabil नही हो .. मेरा
Garanti Hai की 80% kesh मशीन मुझे दीन हाय khatam sare jaj अदालत मुझे Nind पुरा
karne lagenge")</f>
        <v>नेहा गुप्ता जी chahati Hai की पति jo Apani बीबी bachcho ke liye दिन रात wo
paresan हो कर रोटी kamakar लता Hai अब apane हाय घर मुझे Apani हाय बीबी से wo
hamesa Darta रहे awor usaki gulamai करे चाहे wo jo भी बात फिर faisala leti
हो usake faisle बीना को ko अयाल नही zanch ke हाय पुलिस उपयोग giraftar कार Legi।
देवदार अगर itana हाय डार हाई mardo से ही सादी को नही करे na किया jarurat Hai।
कानून केला chahiye माई कानून ke Khilaf नही हू। Lekin अगर पति dishi
paya कादी से कड़ी सज़ा के लिए zaye। Awor अगर jhuti kesh karane वली को हो पटनी
का उपयोग भी utani हाय सज़ा di zaye miloud jitana की हमें bekashur पति को सज़ा dilane
ke liye Aligesan Lagaye। देवदार aap rigalt khud पर देख ले पुरा kesh हाय khatam
सब apane apane awokat मुझे rakhane lagenge। Awor अन dono का divirs भी अदालत
turant कारा डी उसी समय की tum dono एके sath rakhane ke kabil नही हो .. मेरा
Garanti Hai की 80% kesh मशीन मुझे दीन हाय khatam sare jaj अदालत मुझे Nind पुरा
karne lagenge</v>
      </c>
      <c r="C2510" s="1" t="s">
        <v>19</v>
      </c>
      <c r="D2510" s="1" t="s">
        <v>5</v>
      </c>
    </row>
    <row r="2511" spans="1:4" ht="13.2" x14ac:dyDescent="0.25">
      <c r="A2511" s="1" t="s">
        <v>2517</v>
      </c>
      <c r="B2511" t="str">
        <f ca="1">IFERROR(__xludf.DUMMYFUNCTION("GOOGLETRANSLATE(B2511,""en"",""hi"")"),"जे श्री राम
वंदे मातरम")</f>
        <v>जे श्री राम
वंदे मातरम</v>
      </c>
      <c r="C2511" s="1" t="s">
        <v>4</v>
      </c>
      <c r="D2511" s="1" t="s">
        <v>5</v>
      </c>
    </row>
    <row r="2512" spans="1:4" ht="13.2" x14ac:dyDescent="0.25">
      <c r="A2512" s="1" t="s">
        <v>2518</v>
      </c>
      <c r="B2512" t="str">
        <f ca="1">IFERROR(__xludf.DUMMYFUNCTION("GOOGLETRANSLATE(B2512,""en"",""hi"")"),"@Bharat बेहरा फेसबुक आईडी apni करना")</f>
        <v>@Bharat बेहरा फेसबुक आईडी apni करना</v>
      </c>
      <c r="C2512" s="1" t="s">
        <v>4</v>
      </c>
      <c r="D2512" s="1" t="s">
        <v>5</v>
      </c>
    </row>
    <row r="2513" spans="1:4" ht="13.2" x14ac:dyDescent="0.25">
      <c r="A2513" s="1" t="s">
        <v>2519</v>
      </c>
      <c r="B2513" t="str">
        <f ca="1">IFERROR(__xludf.DUMMYFUNCTION("GOOGLETRANSLATE(B2513,""en"",""hi"")"),"Sorabh जी ... मैं आपको अपना चैनल chalane ke liye ... राजदीप jaise ... Mansikta
Waale लोगो की aavshakyta क्यु ज .... मैं आपको विचार Krna chahiye .... देश की जनता
ne भाजपा को 303 सीटें Jita kr भेजा ज .... Kaise aap kah skte ज देश की जनता
सरकार ke ज के खिलाफ"&amp;" .... अगर जनता होती के खिलाफ करने के लिए ... भाजपा 303 सीटों पर जीत nhi
कर आती ... Aap देश की जनता का है tarah से anadhar nhi ​​kr skte ... जो rastr
विरोधी ज ... उनको aap itna बड़ा Chada kr क्यु dikhate ज .... अगर मैं आपको lagta
ज ... Arundati aur राजदीप "&amp;"jaise ... देश ko achhe से चला skte ज है करने के लिए ... Nxt
चुनाव भार रखना के खिलाफ समय बजे कश्मीर ...
Aapse ek अनुरोध ज की ... Sirf देश ke मेरे खिलाफ हाय चटाई dikhaya kre .... जो लॉग
देश कश्मीर saath ज ... जो देश की unnti chahte ज ... देश k liye kaam kr "&amp;"rhe ज ...
उनको द्वि dikhaye ...")</f>
        <v>Sorabh जी ... मैं आपको अपना चैनल chalane ke liye ... राजदीप jaise ... Mansikta
Waale लोगो की aavshakyta क्यु ज .... मैं आपको विचार Krna chahiye .... देश की जनता
ne भाजपा को 303 सीटें Jita kr भेजा ज .... Kaise aap kah skte ज देश की जनता
सरकार ke ज के खिलाफ .... अगर जनता होती के खिलाफ करने के लिए ... भाजपा 303 सीटों पर जीत nhi
कर आती ... Aap देश की जनता का है tarah से anadhar nhi ​​kr skte ... जो rastr
विरोधी ज ... उनको aap itna बड़ा Chada kr क्यु dikhate ज .... अगर मैं आपको lagta
ज ... Arundati aur राजदीप jaise ... देश ko achhe से चला skte ज है करने के लिए ... Nxt
चुनाव भार रखना के खिलाफ समय बजे कश्मीर ...
Aapse ek अनुरोध ज की ... Sirf देश ke मेरे खिलाफ हाय चटाई dikhaya kre .... जो लॉग
देश कश्मीर saath ज ... जो देश की unnti chahte ज ... देश k liye kaam kr rhe ज ...
उनको द्वि dikhaye ...</v>
      </c>
      <c r="C2513" s="1" t="s">
        <v>19</v>
      </c>
      <c r="D2513" s="1" t="s">
        <v>5</v>
      </c>
    </row>
    <row r="2514" spans="1:4" ht="13.2" x14ac:dyDescent="0.25">
      <c r="A2514" s="1" t="s">
        <v>2520</v>
      </c>
      <c r="B2514" t="str">
        <f ca="1">IFERROR(__xludf.DUMMYFUNCTION("GOOGLETRANSLATE(B2514,""en"",""hi"")"),"@Pratik Borade फिल्म पर देख ली भाई। साही galat हमको भी smajhta hai। n उर
दृष्टिकोण भी पर देख लिया।")</f>
        <v>@Pratik Borade फिल्म पर देख ली भाई। साही galat हमको भी smajhta hai। n उर
दृष्टिकोण भी पर देख लिया।</v>
      </c>
      <c r="C2514" s="1" t="s">
        <v>4</v>
      </c>
      <c r="D2514" s="1" t="s">
        <v>5</v>
      </c>
    </row>
    <row r="2515" spans="1:4" ht="13.2" x14ac:dyDescent="0.25">
      <c r="A2515" s="1" t="s">
        <v>2521</v>
      </c>
      <c r="B2515" t="str">
        <f ca="1">IFERROR(__xludf.DUMMYFUNCTION("GOOGLETRANSLATE(B2515,""en"",""hi"")"),"आईएसएस chutiya ko ab विश्लेषण Krna hai ... मूवी रिलीज़ ke 3 महीने baad😂😂😂
किस किस इसको glti से sunke kan se खून aata hai😂😂😂")</f>
        <v>आईएसएस chutiya ko ab विश्लेषण Krna hai ... मूवी रिलीज़ ke 3 महीने baad😂😂😂
किस किस इसको glti से sunke kan se खून aata hai😂😂😂</v>
      </c>
      <c r="C2515" s="1" t="s">
        <v>19</v>
      </c>
      <c r="D2515" s="1" t="s">
        <v>5</v>
      </c>
    </row>
    <row r="2516" spans="1:4" ht="13.2" x14ac:dyDescent="0.25">
      <c r="A2516" s="1" t="s">
        <v>2522</v>
      </c>
      <c r="B2516" t="str">
        <f ca="1">IFERROR(__xludf.DUMMYFUNCTION("GOOGLETRANSLATE(B2516,""en"",""hi"")"),"Jisne मुझे भी कबीर सिंह की burai क्रि uske की तरह नापसंद se jyada चाहे wo
राजीव हो फिर कोई aur
अर्जुन raddy n कबीर सिंह डोनी मास्टर टुकड़ा ज कोई संदेह नहीं है")</f>
        <v>Jisne मुझे भी कबीर सिंह की burai क्रि uske की तरह नापसंद se jyada चाहे wo
राजीव हो फिर कोई aur
अर्जुन raddy n कबीर सिंह डोनी मास्टर टुकड़ा ज कोई संदेह नहीं है</v>
      </c>
      <c r="C2516" s="1" t="s">
        <v>4</v>
      </c>
      <c r="D2516" s="1" t="s">
        <v>5</v>
      </c>
    </row>
    <row r="2517" spans="1:4" ht="13.2" x14ac:dyDescent="0.25">
      <c r="A2517" s="1" t="s">
        <v>2523</v>
      </c>
      <c r="B2517" t="str">
        <f ca="1">IFERROR(__xludf.DUMMYFUNCTION("GOOGLETRANSLATE(B2517,""en"",""hi"")"),"चश्मा utar ke वीडियो शूट कर lete भाई ISME mafi mangane वाली क्या करने के लिए कर रहे हैं
बल्ले थी")</f>
        <v>चश्मा utar ke वीडियो शूट कर lete भाई ISME mafi mangane वाली क्या करने के लिए कर रहे हैं
बल्ले थी</v>
      </c>
      <c r="C2517" s="1" t="s">
        <v>4</v>
      </c>
      <c r="D2517" s="1" t="s">
        <v>5</v>
      </c>
    </row>
    <row r="2518" spans="1:4" ht="13.2" x14ac:dyDescent="0.25">
      <c r="A2518" s="1" t="s">
        <v>2524</v>
      </c>
      <c r="B2518" t="str">
        <f ca="1">IFERROR(__xludf.DUMMYFUNCTION("GOOGLETRANSLATE(B2518,""en"",""hi"")"),"Launde")</f>
        <v>Launde</v>
      </c>
      <c r="C2518" s="1" t="s">
        <v>4</v>
      </c>
      <c r="D2518" s="1" t="s">
        <v>5</v>
      </c>
    </row>
    <row r="2519" spans="1:4" ht="13.2" x14ac:dyDescent="0.25">
      <c r="A2519" s="1" t="s">
        <v>2525</v>
      </c>
      <c r="B2519" t="str">
        <f ca="1">IFERROR(__xludf.DUMMYFUNCTION("GOOGLETRANSLATE(B2519,""en"",""hi"")"),"Iski दक्षिण mein ek aur तमिल भाषा mein रीमेक bann राही hai")</f>
        <v>Iski दक्षिण mein ek aur तमिल भाषा mein रीमेक bann राही hai</v>
      </c>
      <c r="C2519" s="1" t="s">
        <v>4</v>
      </c>
      <c r="D2519" s="1" t="s">
        <v>5</v>
      </c>
    </row>
    <row r="2520" spans="1:4" ht="13.2" x14ac:dyDescent="0.25">
      <c r="A2520" s="1" t="s">
        <v>2526</v>
      </c>
      <c r="B2520" t="str">
        <f ca="1">IFERROR(__xludf.DUMMYFUNCTION("GOOGLETRANSLATE(B2520,""en"",""hi"")"),"भाई aapke समीक्षा होते ज सही यू हमेशा 👌👌👍
फिल्म bohot Acchi ज मेने Dekhi शाहिद कपूर ne faadu अभिनय ki🔥")</f>
        <v>भाई aapke समीक्षा होते ज सही यू हमेशा 👌👌👍
फिल्म bohot Acchi ज मेने Dekhi शाहिद कपूर ne faadu अभिनय ki🔥</v>
      </c>
      <c r="C2520" s="1" t="s">
        <v>4</v>
      </c>
      <c r="D2520" s="1" t="s">
        <v>5</v>
      </c>
    </row>
    <row r="2521" spans="1:4" ht="13.2" x14ac:dyDescent="0.25">
      <c r="A2521" s="1" t="s">
        <v>2527</v>
      </c>
      <c r="B2521" t="str">
        <f ca="1">IFERROR(__xludf.DUMMYFUNCTION("GOOGLETRANSLATE(B2521,""en"",""hi"")"),"Bahut Khoob")</f>
        <v>Bahut Khoob</v>
      </c>
      <c r="C2521" s="1" t="s">
        <v>4</v>
      </c>
      <c r="D2521" s="1" t="s">
        <v>5</v>
      </c>
    </row>
    <row r="2522" spans="1:4" ht="13.2" x14ac:dyDescent="0.25">
      <c r="A2522" s="1" t="s">
        <v>2528</v>
      </c>
      <c r="B2522" t="str">
        <f ca="1">IFERROR(__xludf.DUMMYFUNCTION("GOOGLETRANSLATE(B2522,""en"",""hi"")"),"Hlo हीरो जी")</f>
        <v>Hlo हीरो जी</v>
      </c>
      <c r="C2522" s="1" t="s">
        <v>4</v>
      </c>
      <c r="D2522" s="1" t="s">
        <v>5</v>
      </c>
    </row>
    <row r="2523" spans="1:4" ht="13.2" x14ac:dyDescent="0.25">
      <c r="A2523" s="1" t="s">
        <v>2529</v>
      </c>
      <c r="B2523" t="str">
        <f ca="1">IFERROR(__xludf.DUMMYFUNCTION("GOOGLETRANSLATE(B2523,""en"",""hi"")"),"Ladkio ke पास करने के लिए केला के लिए होता हाय नही फिर kysa? 🤔
उत्तर:। Laath gusede ge🖕")</f>
        <v>Ladkio ke पास करने के लिए केला के लिए होता हाय नही फिर kysa? 🤔
उत्तर:। Laath gusede ge🖕</v>
      </c>
      <c r="C2523" s="1" t="s">
        <v>8</v>
      </c>
      <c r="D2523" s="1" t="s">
        <v>15</v>
      </c>
    </row>
    <row r="2524" spans="1:4" ht="13.2" x14ac:dyDescent="0.25">
      <c r="A2524" s="1" t="s">
        <v>2530</v>
      </c>
      <c r="B2524" t="str">
        <f ca="1">IFERROR(__xludf.DUMMYFUNCTION("GOOGLETRANSLATE(B2524,""en"",""hi"")"),"[03:47] (https://www.youtube.com/watch?v=ZzsAuDkXq1M&amp;t=3m47s) मेरे tereko khatam
कार doongi
असभ्य सूअर")</f>
        <v>[03:47] (https://www.youtube.com/watch?v=ZzsAuDkXq1M&amp;t=3m47s) मेरे tereko khatam
कार doongi
असभ्य सूअर</v>
      </c>
      <c r="C2524" s="1" t="s">
        <v>8</v>
      </c>
      <c r="D2524" s="1" t="s">
        <v>5</v>
      </c>
    </row>
    <row r="2525" spans="1:4" ht="13.2" x14ac:dyDescent="0.25">
      <c r="A2525" s="1" t="s">
        <v>2531</v>
      </c>
      <c r="B2525" t="str">
        <f ca="1">IFERROR(__xludf.DUMMYFUNCTION("GOOGLETRANSLATE(B2525,""en"",""hi"")"),"gayhind")</f>
        <v>gayhind</v>
      </c>
      <c r="C2525" s="1" t="s">
        <v>4</v>
      </c>
      <c r="D2525" s="1" t="s">
        <v>5</v>
      </c>
    </row>
    <row r="2526" spans="1:4" ht="13.2" x14ac:dyDescent="0.25">
      <c r="A2526" s="1" t="s">
        <v>2532</v>
      </c>
      <c r="B2526" t="str">
        <f ca="1">IFERROR(__xludf.DUMMYFUNCTION("GOOGLETRANSLATE(B2526,""en"",""hi"")"),"साली को मार्च करना")</f>
        <v>साली को मार्च करना</v>
      </c>
      <c r="C2526" s="1" t="s">
        <v>8</v>
      </c>
      <c r="D2526" s="1" t="s">
        <v>5</v>
      </c>
    </row>
    <row r="2527" spans="1:4" ht="13.2" x14ac:dyDescent="0.25">
      <c r="A2527" s="1" t="s">
        <v>2533</v>
      </c>
      <c r="B2527" t="str">
        <f ca="1">IFERROR(__xludf.DUMMYFUNCTION("GOOGLETRANSLATE(B2527,""en"",""hi"")"),"टीयू na गधा hai ullu NAATI हो")</f>
        <v>टीयू na गधा hai ullu NAATI हो</v>
      </c>
      <c r="C2527" s="1" t="s">
        <v>19</v>
      </c>
      <c r="D2527" s="1" t="s">
        <v>5</v>
      </c>
    </row>
    <row r="2528" spans="1:4" ht="13.2" x14ac:dyDescent="0.25">
      <c r="A2528" s="1" t="s">
        <v>2534</v>
      </c>
      <c r="B2528" t="str">
        <f ca="1">IFERROR(__xludf.DUMMYFUNCTION("GOOGLETRANSLATE(B2528,""en"",""hi"")"),"लाजवाब फिल्म")</f>
        <v>लाजवाब फिल्म</v>
      </c>
      <c r="C2528" s="1" t="s">
        <v>4</v>
      </c>
      <c r="D2528" s="1" t="s">
        <v>5</v>
      </c>
    </row>
    <row r="2529" spans="1:4" ht="13.2" x14ac:dyDescent="0.25">
      <c r="A2529" s="1" t="s">
        <v>2535</v>
      </c>
      <c r="B2529" t="str">
        <f ca="1">IFERROR(__xludf.DUMMYFUNCTION("GOOGLETRANSLATE(B2529,""en"",""hi"")"),"Bhosdike तो चटाई पर देख uske वीडियो
Gandoo")</f>
        <v>Bhosdike तो चटाई पर देख uske वीडियो
Gandoo</v>
      </c>
      <c r="C2529" s="1" t="s">
        <v>8</v>
      </c>
      <c r="D2529" s="1" t="s">
        <v>15</v>
      </c>
    </row>
    <row r="2530" spans="1:4" ht="13.2" x14ac:dyDescent="0.25">
      <c r="A2530" s="1" t="s">
        <v>2536</v>
      </c>
      <c r="B2530" t="str">
        <f ca="1">IFERROR(__xludf.DUMMYFUNCTION("GOOGLETRANSLATE(B2530,""en"",""hi"")"),"ओ स्त्री दोस्ती करोगी - haha ​​इस आदमी के साथ नहीं।")</f>
        <v>ओ स्त्री दोस्ती करोगी - haha ​​इस आदमी के साथ नहीं।</v>
      </c>
      <c r="C2530" s="1" t="s">
        <v>4</v>
      </c>
      <c r="D2530" s="1" t="s">
        <v>5</v>
      </c>
    </row>
    <row r="2531" spans="1:4" ht="13.2" x14ac:dyDescent="0.25">
      <c r="A2531" s="1" t="s">
        <v>2537</v>
      </c>
      <c r="B2531" t="str">
        <f ca="1">IFERROR(__xludf.DUMMYFUNCTION("GOOGLETRANSLATE(B2531,""en"",""hi"")"),"भविष्य का समीक्षा kijie plzz अनुरोध करने के लिए सर plzz टाइटैनिक फिल्म aur वापस")</f>
        <v>भविष्य का समीक्षा kijie plzz अनुरोध करने के लिए सर plzz टाइटैनिक फिल्म aur वापस</v>
      </c>
      <c r="C2531" s="1" t="s">
        <v>4</v>
      </c>
      <c r="D2531" s="1" t="s">
        <v>5</v>
      </c>
    </row>
    <row r="2532" spans="1:4" ht="13.2" x14ac:dyDescent="0.25">
      <c r="A2532" s="1" t="s">
        <v>2538</v>
      </c>
      <c r="B2532" t="str">
        <f ca="1">IFERROR(__xludf.DUMMYFUNCTION("GOOGLETRANSLATE(B2532,""en"",""hi"")"),"जन्म कॉन होता ज समलैंगिक द्वारा 🤣🤣🤣🤣🤣")</f>
        <v>जन्म कॉन होता ज समलैंगिक द्वारा 🤣🤣🤣🤣🤣</v>
      </c>
      <c r="C2532" s="1" t="s">
        <v>8</v>
      </c>
      <c r="D2532" s="1" t="s">
        <v>5</v>
      </c>
    </row>
    <row r="2533" spans="1:4" ht="13.2" x14ac:dyDescent="0.25">
      <c r="A2533" s="1" t="s">
        <v>2539</v>
      </c>
      <c r="B2533" t="str">
        <f ca="1">IFERROR(__xludf.DUMMYFUNCTION("GOOGLETRANSLATE(B2533,""en"",""hi"")"),"तू क्या कहना chataha एसएएफ एसएएफ bata..Confuse चटाई kr")</f>
        <v>तू क्या कहना chataha एसएएफ एसएएफ bata..Confuse चटाई kr</v>
      </c>
      <c r="C2533" s="1" t="s">
        <v>4</v>
      </c>
      <c r="D2533" s="1" t="s">
        <v>5</v>
      </c>
    </row>
    <row r="2534" spans="1:4" ht="13.2" x14ac:dyDescent="0.25">
      <c r="A2534" s="1" t="s">
        <v>2540</v>
      </c>
      <c r="B2534" t="str">
        <f ca="1">IFERROR(__xludf.DUMMYFUNCTION("GOOGLETRANSLATE(B2534,""en"",""hi"")"),"सेना मुझे लॉग ऑन मर्द Jate hai Ganduo ko gand Marwani hai aur कही marwaye।
Maderchod प्रहार Goli चलती hai टैब गांडू बराबर gand हाथ राख कर भाग Jayega।
Saalo सेना ko Bakhas करते हैं। हरामी लोग इन yaha भी samlagiketa ko लाना chahete
hai। मेरे बस jitne भी गां"&amp;"डू hai उनको ek samunder बराबर kisi tapu बराबर करने के लिए challe
bhej du वाही साले apni ek dusere की gand घोड़ी yaha gand na करे। धन्यवाद। kisi
गांडू ko मेरी बात बुरी लगे uske के लिये खेद hai।")</f>
        <v>सेना मुझे लॉग ऑन मर्द Jate hai Ganduo ko gand Marwani hai aur कही marwaye।
Maderchod प्रहार Goli चलती hai टैब गांडू बराबर gand हाथ राख कर भाग Jayega।
Saalo सेना ko Bakhas करते हैं। हरामी लोग इन yaha भी samlagiketa ko लाना chahete
hai। मेरे बस jitne भी गांडू hai उनको ek samunder बराबर kisi tapu बराबर करने के लिए challe
bhej du वाही साले apni ek dusere की gand घोड़ी yaha gand na करे। धन्यवाद। kisi
गांडू ko मेरी बात बुरी लगे uske के लिये खेद hai।</v>
      </c>
      <c r="C2534" s="1" t="s">
        <v>8</v>
      </c>
      <c r="D2534" s="1" t="s">
        <v>15</v>
      </c>
    </row>
    <row r="2535" spans="1:4" ht="13.2" x14ac:dyDescent="0.25">
      <c r="A2535" s="1" t="s">
        <v>2541</v>
      </c>
      <c r="B2535" t="str">
        <f ca="1">IFERROR(__xludf.DUMMYFUNCTION("GOOGLETRANSLATE(B2535,""en"",""hi"")"),"सीबीआई बराबर vedio chahiye .........")</f>
        <v>सीबीआई बराबर vedio chahiye .........</v>
      </c>
      <c r="C2535" s="1" t="s">
        <v>4</v>
      </c>
      <c r="D2535" s="1" t="s">
        <v>5</v>
      </c>
    </row>
    <row r="2536" spans="1:4" ht="13.2" x14ac:dyDescent="0.25">
      <c r="A2536" s="1" t="s">
        <v>2542</v>
      </c>
      <c r="B2536" t="str">
        <f ca="1">IFERROR(__xludf.DUMMYFUNCTION("GOOGLETRANSLATE(B2536,""en"",""hi"")"),"सर ek शि जीवन साथी kaise चयन किया जाए क्या क्या cheezein ध्यान मुझे
लड़कों के लिए rakhni chahiye ISPE वीडियो bnaye ..")</f>
        <v>सर ek शि जीवन साथी kaise चयन किया जाए क्या क्या cheezein ध्यान मुझे
लड़कों के लिए rakhni chahiye ISPE वीडियो bnaye ..</v>
      </c>
      <c r="C2536" s="1" t="s">
        <v>4</v>
      </c>
      <c r="D2536" s="1" t="s">
        <v>5</v>
      </c>
    </row>
    <row r="2537" spans="1:4" ht="13.2" x14ac:dyDescent="0.25">
      <c r="A2537" s="1" t="s">
        <v>2543</v>
      </c>
      <c r="B2537" t="str">
        <f ca="1">IFERROR(__xludf.DUMMYFUNCTION("GOOGLETRANSLATE(B2537,""en"",""hi"")"),"सर टिक टोक जनसंपर्क एन bnao वीडियो")</f>
        <v>सर टिक टोक जनसंपर्क एन bnao वीडियो</v>
      </c>
      <c r="C2537" s="1" t="s">
        <v>4</v>
      </c>
      <c r="D2537" s="1" t="s">
        <v>5</v>
      </c>
    </row>
    <row r="2538" spans="1:4" ht="13.2" x14ac:dyDescent="0.25">
      <c r="A2538" s="1" t="s">
        <v>2544</v>
      </c>
      <c r="B2538" t="str">
        <f ca="1">IFERROR(__xludf.DUMMYFUNCTION("GOOGLETRANSLATE(B2538,""en"",""hi"")"),"गुरु hain मात्र aap")</f>
        <v>गुरु hain मात्र aap</v>
      </c>
      <c r="C2538" s="1" t="s">
        <v>4</v>
      </c>
      <c r="D2538" s="1" t="s">
        <v>5</v>
      </c>
    </row>
    <row r="2539" spans="1:4" ht="13.2" x14ac:dyDescent="0.25">
      <c r="A2539" s="1" t="s">
        <v>2545</v>
      </c>
      <c r="B2539" t="str">
        <f ca="1">IFERROR(__xludf.DUMMYFUNCTION("GOOGLETRANSLATE(B2539,""en"",""hi"")"),"Vipan सिंह राजपूत वह chutya tu")</f>
        <v>Vipan सिंह राजपूत वह chutya tu</v>
      </c>
      <c r="C2539" s="1" t="s">
        <v>8</v>
      </c>
      <c r="D2539" s="1" t="s">
        <v>15</v>
      </c>
    </row>
    <row r="2540" spans="1:4" ht="13.2" x14ac:dyDescent="0.25">
      <c r="A2540" s="1" t="s">
        <v>2546</v>
      </c>
      <c r="B2540" t="str">
        <f ca="1">IFERROR(__xludf.DUMMYFUNCTION("GOOGLETRANSLATE(B2540,""en"",""hi"")"),"नारीवाद ke नाम जनसंपर्क अब बस chutiyapa होता वह")</f>
        <v>नारीवाद ke नाम जनसंपर्क अब बस chutiyapa होता वह</v>
      </c>
      <c r="C2540" s="1" t="s">
        <v>8</v>
      </c>
      <c r="D2540" s="1" t="s">
        <v>5</v>
      </c>
    </row>
    <row r="2541" spans="1:4" ht="13.2" x14ac:dyDescent="0.25">
      <c r="A2541" s="1" t="s">
        <v>2547</v>
      </c>
      <c r="B2541" t="str">
        <f ca="1">IFERROR(__xludf.DUMMYFUNCTION("GOOGLETRANSLATE(B2541,""en"",""hi"")"),"ये वास्तव मे पृकति के खिलाफ है")</f>
        <v>ये वास्तव मे पृकति के खिलाफ है</v>
      </c>
      <c r="C2541" s="1" t="s">
        <v>4</v>
      </c>
      <c r="D2541" s="1" t="s">
        <v>5</v>
      </c>
    </row>
    <row r="2542" spans="1:4" ht="13.2" x14ac:dyDescent="0.25">
      <c r="A2542" s="1" t="s">
        <v>2548</v>
      </c>
      <c r="B2542" t="str">
        <f ca="1">IFERROR(__xludf.DUMMYFUNCTION("GOOGLETRANSLATE(B2542,""en"",""hi"")"),"Salaa जब तक हिंदुस्तान मुझे SaneeMa hai ..... लॉग Chutiya bnte rahenge..😶")</f>
        <v>Salaa जब तक हिंदुस्तान मुझे SaneeMa hai ..... लॉग Chutiya bnte rahenge..😶</v>
      </c>
      <c r="C2542" s="1" t="s">
        <v>19</v>
      </c>
      <c r="D2542" s="1" t="s">
        <v>5</v>
      </c>
    </row>
    <row r="2543" spans="1:4" ht="13.2" x14ac:dyDescent="0.25">
      <c r="A2543" s="1" t="s">
        <v>2549</v>
      </c>
      <c r="B2543" t="str">
        <f ca="1">IFERROR(__xludf.DUMMYFUNCTION("GOOGLETRANSLATE(B2543,""en"",""hi"")"),"कोई जांच नही होती ऐसे हाय Dharr लिया jata hai")</f>
        <v>कोई जांच नही होती ऐसे हाय Dharr लिया jata hai</v>
      </c>
      <c r="C2543" s="1" t="s">
        <v>4</v>
      </c>
      <c r="D2543" s="1" t="s">
        <v>5</v>
      </c>
    </row>
    <row r="2544" spans="1:4" ht="13.2" x14ac:dyDescent="0.25">
      <c r="A2544" s="1" t="s">
        <v>2550</v>
      </c>
      <c r="B2544" t="str">
        <f ca="1">IFERROR(__xludf.DUMMYFUNCTION("GOOGLETRANSLATE(B2544,""en"",""hi"")"),"@Pravin Nimje achhese chodunga tuje संख्या करते")</f>
        <v>@Pravin Nimje achhese chodunga tuje संख्या करते</v>
      </c>
      <c r="C2544" s="1" t="s">
        <v>8</v>
      </c>
      <c r="D2544" s="1" t="s">
        <v>15</v>
      </c>
    </row>
    <row r="2545" spans="1:4" ht="13.2" x14ac:dyDescent="0.25">
      <c r="A2545" s="1" t="s">
        <v>2551</v>
      </c>
      <c r="B2545" t="str">
        <f ca="1">IFERROR(__xludf.DUMMYFUNCTION("GOOGLETRANSLATE(B2545,""en"",""hi"")"),"भाई chutiya bnate hai bs, वास्तविक जीवन माई कोई लेना देना nhi होता 🙂")</f>
        <v>भाई chutiya bnate hai bs, वास्तविक जीवन माई कोई लेना देना nhi होता 🙂</v>
      </c>
      <c r="C2545" s="1" t="s">
        <v>19</v>
      </c>
      <c r="D2545" s="1" t="s">
        <v>5</v>
      </c>
    </row>
    <row r="2546" spans="1:4" ht="13.2" x14ac:dyDescent="0.25">
      <c r="A2546" s="1" t="s">
        <v>2552</v>
      </c>
      <c r="B2546" t="str">
        <f ca="1">IFERROR(__xludf.DUMMYFUNCTION("GOOGLETRANSLATE(B2546,""en"",""hi"")"),"करने के लिए भाई तु बात ramadhir सिंह ne bohot Pahle हाय बोल di थी ...
जब तक भारत मुझे hai रस chutiya हाय Bante rahenge बॉलीवुड ....")</f>
        <v>करने के लिए भाई तु बात ramadhir सिंह ne bohot Pahle हाय बोल di थी ...
जब तक भारत मुझे hai रस chutiya हाय Bante rahenge बॉलीवुड ....</v>
      </c>
      <c r="C2546" s="1" t="s">
        <v>4</v>
      </c>
      <c r="D2546" s="1" t="s">
        <v>5</v>
      </c>
    </row>
    <row r="2547" spans="1:4" ht="13.2" x14ac:dyDescent="0.25">
      <c r="A2547" s="1" t="s">
        <v>2553</v>
      </c>
      <c r="B2547" t="str">
        <f ca="1">IFERROR(__xludf.DUMMYFUNCTION("GOOGLETRANSLATE(B2547,""en"",""hi"")"),"@ डिजिटल लंड भक्त विकास प्राधिकरण मात्र भाई Pahle, इसके लिए पर देख ले विषय के लिए वीडियो
मुझे नंगा ज हाय नी aur jo तो नारीवादी ज na VO लोग इन बुलाया ladkiyon ke aese अलघ
Alag logi से सेक्स karne ko badhava de rhe ज तु हमें मुझे बोला ज usne नंगा")</f>
        <v>@ डिजिटल लंड भक्त विकास प्राधिकरण मात्र भाई Pahle, इसके लिए पर देख ले विषय के लिए वीडियो
मुझे नंगा ज हाय नी aur jo तो नारीवादी ज na VO लोग इन बुलाया ladkiyon ke aese अलघ
Alag logi से सेक्स karne ko badhava de rhe ज तु हमें मुझे बोला ज usne नंगा</v>
      </c>
      <c r="C2547" s="1" t="s">
        <v>8</v>
      </c>
      <c r="D2547" s="1" t="s">
        <v>15</v>
      </c>
    </row>
    <row r="2548" spans="1:4" ht="13.2" x14ac:dyDescent="0.25">
      <c r="A2548" s="1" t="s">
        <v>2554</v>
      </c>
      <c r="B2548" t="str">
        <f ca="1">IFERROR(__xludf.DUMMYFUNCTION("GOOGLETRANSLATE(B2548,""en"",""hi"")"),"Shwetank से समीक्षा चटाई Karaya करो
उपयोग bolna भी nhi aata")</f>
        <v>Shwetank से समीक्षा चटाई Karaya करो
उपयोग bolna भी nhi aata</v>
      </c>
      <c r="C2548" s="1" t="s">
        <v>19</v>
      </c>
      <c r="D2548" s="1" t="s">
        <v>5</v>
      </c>
    </row>
    <row r="2549" spans="1:4" ht="13.2" x14ac:dyDescent="0.25">
      <c r="A2549" s="1" t="s">
        <v>2555</v>
      </c>
      <c r="B2549" t="str">
        <f ca="1">IFERROR(__xludf.DUMMYFUNCTION("GOOGLETRANSLATE(B2549,""en"",""hi"")"),"प्रतीक tuje कोई फिल्म pasand अति की नही ...")</f>
        <v>प्रतीक tuje कोई फिल्म pasand अति की नही ...</v>
      </c>
      <c r="C2549" s="1" t="s">
        <v>19</v>
      </c>
      <c r="D2549" s="1" t="s">
        <v>5</v>
      </c>
    </row>
    <row r="2550" spans="1:4" ht="13.2" x14ac:dyDescent="0.25">
      <c r="A2550" s="1" t="s">
        <v>2556</v>
      </c>
      <c r="B2550" t="str">
        <f ca="1">IFERROR(__xludf.DUMMYFUNCTION("GOOGLETRANSLATE(B2550,""en"",""hi"")"),"यार सब Jaao dekhne ... samjh नही aata Itni Acchi फिल्म लॉग क्यु नही
dekhte ... सपना लड़की या chichore Jaisi bakwas सामग्री हाय pasand आटे hain लॉगऑन
ko।")</f>
        <v>यार सब Jaao dekhne ... samjh नही aata Itni Acchi फिल्म लॉग क्यु नही
dekhte ... सपना लड़की या chichore Jaisi bakwas सामग्री हाय pasand आटे hain लॉगऑन
ko।</v>
      </c>
      <c r="C2550" s="1" t="s">
        <v>19</v>
      </c>
      <c r="D2550" s="1" t="s">
        <v>5</v>
      </c>
    </row>
    <row r="2551" spans="1:4" ht="13.2" x14ac:dyDescent="0.25">
      <c r="A2551" s="1" t="s">
        <v>2557</v>
      </c>
      <c r="B2551" t="str">
        <f ca="1">IFERROR(__xludf.DUMMYFUNCTION("GOOGLETRANSLATE(B2551,""en"",""hi"")"),"भाई मुझ्े तु बाटा चाकू बिंदु पे कोई बलात्कार खतरा karta hai; तु विषाक्त
मर्दानगी nhi hai? बड़े होते हैं, chutiye!")</f>
        <v>भाई मुझ्े तु बाटा चाकू बिंदु पे कोई बलात्कार खतरा karta hai; तु विषाक्त
मर्दानगी nhi hai? बड़े होते हैं, chutiye!</v>
      </c>
      <c r="C2551" s="1" t="s">
        <v>8</v>
      </c>
      <c r="D2551" s="1" t="s">
        <v>5</v>
      </c>
    </row>
    <row r="2552" spans="1:4" ht="13.2" x14ac:dyDescent="0.25">
      <c r="A2552" s="1" t="s">
        <v>2558</v>
      </c>
      <c r="B2552" t="str">
        <f ca="1">IFERROR(__xludf.DUMMYFUNCTION("GOOGLETRANSLATE(B2552,""en"",""hi"")"),"भाई apka समीक्षा देख ke maja ageya
नाइस समझाने इसे रखने के")</f>
        <v>भाई apka समीक्षा देख ke maja ageya
नाइस समझाने इसे रखने के</v>
      </c>
      <c r="C2552" s="1" t="s">
        <v>4</v>
      </c>
      <c r="D2552" s="1" t="s">
        <v>5</v>
      </c>
    </row>
    <row r="2553" spans="1:4" ht="13.2" x14ac:dyDescent="0.25">
      <c r="A2553" s="1" t="s">
        <v>2559</v>
      </c>
      <c r="B2553" t="str">
        <f ca="1">IFERROR(__xludf.DUMMYFUNCTION("GOOGLETRANSLATE(B2553,""en"",""hi"")"),"एनपीआर पर स्थिति पर मैं करने के लिए मिथुन ,, तुम (कांग्रेस) piyo का एक गीत याद कर रहा हूँ
गंगाजल तु hai हम (भाजपा) hai शराब को Piye")</f>
        <v>एनपीआर पर स्थिति पर मैं करने के लिए मिथुन ,, तुम (कांग्रेस) piyo का एक गीत याद कर रहा हूँ
गंगाजल तु hai हम (भाजपा) hai शराब को Piye</v>
      </c>
      <c r="C2553" s="1" t="s">
        <v>19</v>
      </c>
      <c r="D2553" s="1" t="s">
        <v>5</v>
      </c>
    </row>
    <row r="2554" spans="1:4" ht="13.2" x14ac:dyDescent="0.25">
      <c r="A2554" s="1" t="s">
        <v>2560</v>
      </c>
      <c r="B2554" t="str">
        <f ca="1">IFERROR(__xludf.DUMMYFUNCTION("GOOGLETRANSLATE(B2554,""en"",""hi"")"),"🤣bohot Sukoon Mila :)")</f>
        <v>🤣bohot Sukoon Mila :)</v>
      </c>
      <c r="C2554" s="1" t="s">
        <v>4</v>
      </c>
      <c r="D2554" s="1" t="s">
        <v>5</v>
      </c>
    </row>
    <row r="2555" spans="1:4" ht="13.2" x14ac:dyDescent="0.25">
      <c r="A2555" s="1" t="s">
        <v>2561</v>
      </c>
      <c r="B2555" t="str">
        <f ca="1">IFERROR(__xludf.DUMMYFUNCTION("GOOGLETRANSLATE(B2555,""en"",""hi"")"),"@Master डेवो यू हमेशा लड़के galat नही होते वाला वीडियो मुझे।")</f>
        <v>@Master डेवो यू हमेशा लड़के galat नही होते वाला वीडियो मुझे।</v>
      </c>
      <c r="C2555" s="1" t="s">
        <v>4</v>
      </c>
      <c r="D2555" s="1" t="s">
        <v>5</v>
      </c>
    </row>
    <row r="2556" spans="1:4" ht="13.2" x14ac:dyDescent="0.25">
      <c r="A2556" s="1" t="s">
        <v>2562</v>
      </c>
      <c r="B2556" t="str">
        <f ca="1">IFERROR(__xludf.DUMMYFUNCTION("GOOGLETRANSLATE(B2556,""en"",""hi"")"),"कुछ साल पहले Yahi अरुंधति रॉय boli थी की ब्रिटिश से आजाद होन कश्मीर baad
भारत ने कुछ nhi किया sirf aur कालोनियों banayi jaise कश्मीर, उत्तर पूर्व
राज्यों। Matlb uska तर्क ये है की उत्तर पूर्व aur कश्मीर भारत की कालोनियों
Sabko आजाद करके Alag देश bana डी म"&amp;"ें hai aur भारत। आईएसआई auraat ne ये भी
Kaha था की भारतीय सेना कश्मीर मुख्य पाकिस्तानी सेना से भी सबसे बुरा attrocities
कर RHI hai jaise बलात्कार, हत्या। Baad usne माफी मंगा प्रहार बलूच aur
Bangladeshiyon ne बताया की पाकिस्तानी सेना ने unke saath क्या किय"&amp;"ा। ये ghatiya
औरत होन कश्मीर saath ek aur ghatiya अवसरवादी, स्वार्थी लेखक hai जिसको Sirf
apni पुस्तक का प्रचार कर पुरस्कार jeetna hai अता। Acchi अंग्रेजी boldena कश्मीर matlb
ये nhi ki kisi भी अंतरराष्ट्रीय मंच पे भारतीय हो ke भारत कश्मीर हाय के खिलाफ
हाय"&amp;" उल्टी करो 🙄।")</f>
        <v>कुछ साल पहले Yahi अरुंधति रॉय boli थी की ब्रिटिश से आजाद होन कश्मीर baad
भारत ने कुछ nhi किया sirf aur कालोनियों banayi jaise कश्मीर, उत्तर पूर्व
राज्यों। Matlb uska तर्क ये है की उत्तर पूर्व aur कश्मीर भारत की कालोनियों
Sabko आजाद करके Alag देश bana डी में hai aur भारत। आईएसआई auraat ne ये भी
Kaha था की भारतीय सेना कश्मीर मुख्य पाकिस्तानी सेना से भी सबसे बुरा attrocities
कर RHI hai jaise बलात्कार, हत्या। Baad usne माफी मंगा प्रहार बलूच aur
Bangladeshiyon ne बताया की पाकिस्तानी सेना ने unke saath क्या किया। ये ghatiya
औरत होन कश्मीर saath ek aur ghatiya अवसरवादी, स्वार्थी लेखक hai जिसको Sirf
apni पुस्तक का प्रचार कर पुरस्कार jeetna hai अता। Acchi अंग्रेजी boldena कश्मीर matlb
ये nhi ki kisi भी अंतरराष्ट्रीय मंच पे भारतीय हो ke भारत कश्मीर हाय के खिलाफ
हाय उल्टी करो 🙄।</v>
      </c>
      <c r="C2556" s="1" t="s">
        <v>19</v>
      </c>
      <c r="D2556" s="1" t="s">
        <v>15</v>
      </c>
    </row>
    <row r="2557" spans="1:4" ht="13.2" x14ac:dyDescent="0.25">
      <c r="A2557" s="1" t="s">
        <v>2563</v>
      </c>
      <c r="B2557" t="str">
        <f ca="1">IFERROR(__xludf.DUMMYFUNCTION("GOOGLETRANSLATE(B2557,""en"",""hi"")"),"भाई apka जान bahut hatke होता वह ... सममूल्य ek फिल्म samikhak yutub सममूल्य
वह ... महिला .... nam वह dikaha इसको कुछ jyada मिर्ची राही अंतराल वह ..... शिक्षा
jyada पागल हो रही वह")</f>
        <v>भाई apka जान bahut hatke होता वह ... सममूल्य ek फिल्म samikhak yutub सममूल्य
वह ... महिला .... nam वह dikaha इसको कुछ jyada मिर्ची राही अंतराल वह ..... शिक्षा
jyada पागल हो रही वह</v>
      </c>
      <c r="C2557" s="1" t="s">
        <v>19</v>
      </c>
      <c r="D2557" s="1" t="s">
        <v>5</v>
      </c>
    </row>
    <row r="2558" spans="1:4" ht="13.2" x14ac:dyDescent="0.25">
      <c r="A2558" s="1" t="s">
        <v>2564</v>
      </c>
      <c r="B2558" t="str">
        <f ca="1">IFERROR(__xludf.DUMMYFUNCTION("GOOGLETRANSLATE(B2558,""en"",""hi"")"),"प्रेरणा कश्मीर नाम जनसंपर्क कुछ नही hai तों फिल्म मुझे।")</f>
        <v>प्रेरणा कश्मीर नाम जनसंपर्क कुछ नही hai तों फिल्म मुझे।</v>
      </c>
      <c r="C2558" s="1" t="s">
        <v>19</v>
      </c>
      <c r="D2558" s="1" t="s">
        <v>5</v>
      </c>
    </row>
    <row r="2559" spans="1:4" ht="13.2" x14ac:dyDescent="0.25">
      <c r="A2559" s="1" t="s">
        <v>2565</v>
      </c>
      <c r="B2559" t="str">
        <f ca="1">IFERROR(__xludf.DUMMYFUNCTION("GOOGLETRANSLATE(B2559,""en"",""hi"")"),"शाई बात hai ladkiya 498 ए लगा ke Jutha या पुरी परिवार को अंदर काड़ा deti ज
ए जे कश्मीर समय माई कोई Dhaj नही magta")</f>
        <v>शाई बात hai ladkiya 498 ए लगा ke Jutha या पुरी परिवार को अंदर काड़ा deti ज
ए जे कश्मीर समय माई कोई Dhaj नही magta</v>
      </c>
      <c r="C2559" s="1" t="s">
        <v>4</v>
      </c>
      <c r="D2559" s="1" t="s">
        <v>5</v>
      </c>
    </row>
    <row r="2560" spans="1:4" ht="13.2" x14ac:dyDescent="0.25">
      <c r="A2560" s="1" t="s">
        <v>2566</v>
      </c>
      <c r="B2560" t="str">
        <f ca="1">IFERROR(__xludf.DUMMYFUNCTION("GOOGLETRANSLATE(B2560,""en"",""hi"")"),"सर जहाँ तक मुझे लगता है यदि समलैंगिकता सेना में किसी भी तरह का व्यवधान न
उत्पन्न करें तो अनुमति होनी चाहिए परंतु यह आवश्यक है कि किसी भी तरह की परेशानी
होती है तो दंड का प्रावधान भी होना चशिये")</f>
        <v>सर जहाँ तक मुझे लगता है यदि समलैंगिकता सेना में किसी भी तरह का व्यवधान न
उत्पन्न करें तो अनुमति होनी चाहिए परंतु यह आवश्यक है कि किसी भी तरह की परेशानी
होती है तो दंड का प्रावधान भी होना चशिये</v>
      </c>
      <c r="C2560" s="1" t="s">
        <v>4</v>
      </c>
      <c r="D2560" s="1" t="s">
        <v>5</v>
      </c>
    </row>
    <row r="2561" spans="1:4" ht="13.2" x14ac:dyDescent="0.25">
      <c r="A2561" s="1" t="s">
        <v>2567</v>
      </c>
      <c r="B2561" t="str">
        <f ca="1">IFERROR(__xludf.DUMMYFUNCTION("GOOGLETRANSLATE(B2561,""en"",""hi"")"),"buddhe chutie ko क्यु bulate हो है")</f>
        <v>buddhe chutie ko क्यु bulate हो है</v>
      </c>
      <c r="C2561" s="1" t="s">
        <v>8</v>
      </c>
      <c r="D2561" s="1" t="s">
        <v>5</v>
      </c>
    </row>
    <row r="2562" spans="1:4" ht="13.2" x14ac:dyDescent="0.25">
      <c r="A2562" s="1" t="s">
        <v>2568</v>
      </c>
      <c r="B2562" t="str">
        <f ca="1">IFERROR(__xludf.DUMMYFUNCTION("GOOGLETRANSLATE(B2562,""en"",""hi"")"),"Saddi विदेश मंत्रालय jarroor एना ... ke नंगे विदेश मंत्रालय Keya Kheyal hai।")</f>
        <v>Saddi विदेश मंत्रालय jarroor एना ... ke नंगे विदेश मंत्रालय Keya Kheyal hai।</v>
      </c>
      <c r="C2562" s="1" t="s">
        <v>4</v>
      </c>
      <c r="D2562" s="1" t="s">
        <v>5</v>
      </c>
    </row>
    <row r="2563" spans="1:4" ht="13.2" x14ac:dyDescent="0.25">
      <c r="A2563" s="1" t="s">
        <v>2569</v>
      </c>
      <c r="B2563" t="str">
        <f ca="1">IFERROR(__xludf.DUMMYFUNCTION("GOOGLETRANSLATE(B2563,""en"",""hi"")"),"स्टीरियोटाइप चटाई करो। LGBTQ आंदोलन वास्तव में आईएसआई चीज़ ko करती ज विरोध करते हैं। वीडियो
mein कितने चाचा चाची ने समर्थन किया।")</f>
        <v>स्टीरियोटाइप चटाई करो। LGBTQ आंदोलन वास्तव में आईएसआई चीज़ ko करती ज विरोध करते हैं। वीडियो
mein कितने चाचा चाची ने समर्थन किया।</v>
      </c>
      <c r="C2563" s="1" t="s">
        <v>4</v>
      </c>
      <c r="D2563" s="1" t="s">
        <v>5</v>
      </c>
    </row>
    <row r="2564" spans="1:4" ht="13.2" x14ac:dyDescent="0.25">
      <c r="A2564" s="1" t="s">
        <v>2570</v>
      </c>
      <c r="B2564" t="str">
        <f ca="1">IFERROR(__xludf.DUMMYFUNCTION("GOOGLETRANSLATE(B2564,""en"",""hi"")"),"स्त्री मुझे दोस्ती का अर्थ है कुछ और होता है प्रतीक bhai😂😂😂")</f>
        <v>स्त्री मुझे दोस्ती का अर्थ है कुछ और होता है प्रतीक bhai😂😂😂</v>
      </c>
      <c r="C2564" s="1" t="s">
        <v>4</v>
      </c>
      <c r="D2564" s="1" t="s">
        <v>5</v>
      </c>
    </row>
    <row r="2565" spans="1:4" ht="13.2" x14ac:dyDescent="0.25">
      <c r="A2565" s="1" t="s">
        <v>2571</v>
      </c>
      <c r="B2565" t="str">
        <f ca="1">IFERROR(__xludf.DUMMYFUNCTION("GOOGLETRANSLATE(B2565,""en"",""hi"")"),"इतना विज्ञापन चटाई करना .. सर .. Vdo dikjna .. Achha Nehi lagta .. ब्याज और
संकुचन चला jata hai .. एही बल्ले संदीप माहेश्वरी ने बताया था")</f>
        <v>इतना विज्ञापन चटाई करना .. सर .. Vdo dikjna .. Achha Nehi lagta .. ब्याज और
संकुचन चला jata hai .. एही बल्ले संदीप माहेश्वरी ने बताया था</v>
      </c>
      <c r="C2565" s="1" t="s">
        <v>4</v>
      </c>
      <c r="D2565" s="1" t="s">
        <v>5</v>
      </c>
    </row>
    <row r="2566" spans="1:4" ht="13.2" x14ac:dyDescent="0.25">
      <c r="A2566" s="1" t="s">
        <v>2572</v>
      </c>
      <c r="B2566" t="str">
        <f ca="1">IFERROR(__xludf.DUMMYFUNCTION("GOOGLETRANSLATE(B2566,""en"",""hi"")"),"ek हाय kutta hai बॉलीवुड mein jiski sbse gaand jlti hai .. Umeed hai sb smjh
gye Hoge")</f>
        <v>ek हाय kutta hai बॉलीवुड mein jiski sbse gaand jlti hai .. Umeed hai sb smjh
gye Hoge</v>
      </c>
      <c r="C2566" s="1" t="s">
        <v>8</v>
      </c>
      <c r="D2566" s="1" t="s">
        <v>15</v>
      </c>
    </row>
    <row r="2567" spans="1:4" ht="13.2" x14ac:dyDescent="0.25">
      <c r="A2567" s="1" t="s">
        <v>2573</v>
      </c>
      <c r="B2567" t="str">
        <f ca="1">IFERROR(__xludf.DUMMYFUNCTION("GOOGLETRANSLATE(B2567,""en"",""hi"")"),"Lajobab")</f>
        <v>Lajobab</v>
      </c>
      <c r="C2567" s="1" t="s">
        <v>4</v>
      </c>
      <c r="D2567" s="1" t="s">
        <v>5</v>
      </c>
    </row>
    <row r="2568" spans="1:4" ht="13.2" x14ac:dyDescent="0.25">
      <c r="A2568" s="1" t="s">
        <v>2574</v>
      </c>
      <c r="B2568" t="str">
        <f ca="1">IFERROR(__xludf.DUMMYFUNCTION("GOOGLETRANSLATE(B2568,""en"",""hi"")"),"[03:47] (https://www.youtube.com/watch?v=ZzsAuDkXq1M&amp;t=3m47s) बच्चा समलैंगिक Paida
हुआ उपयोग करने के लिए khatam कर Dega")</f>
        <v>[03:47] (https://www.youtube.com/watch?v=ZzsAuDkXq1M&amp;t=3m47s) बच्चा समलैंगिक Paida
हुआ उपयोग करने के लिए khatam कर Dega</v>
      </c>
      <c r="C2568" s="1" t="s">
        <v>8</v>
      </c>
      <c r="D2568" s="1" t="s">
        <v>15</v>
      </c>
    </row>
    <row r="2569" spans="1:4" ht="13.2" x14ac:dyDescent="0.25">
      <c r="A2569" s="1" t="s">
        <v>2575</v>
      </c>
      <c r="B2569" t="str">
        <f ca="1">IFERROR(__xludf.DUMMYFUNCTION("GOOGLETRANSLATE(B2569,""en"",""hi"")"),"@Alijah हुसैन मिर्जा?")</f>
        <v>@Alijah हुसैन मिर्जा?</v>
      </c>
      <c r="C2569" s="1" t="s">
        <v>4</v>
      </c>
      <c r="D2569" s="1" t="s">
        <v>5</v>
      </c>
    </row>
    <row r="2570" spans="1:4" ht="13.2" x14ac:dyDescent="0.25">
      <c r="A2570" s="1" t="s">
        <v>2576</v>
      </c>
      <c r="B2570" t="str">
        <f ca="1">IFERROR(__xludf.DUMMYFUNCTION("GOOGLETRANSLATE(B2570,""en"",""hi"")"),"वासना और कामुक्ता को जिदंगी समझते हो, जो है ही नहीं।")</f>
        <v>वासना और कामुक्ता को जिदंगी समझते हो, जो है ही नहीं।</v>
      </c>
      <c r="C2570" s="1" t="s">
        <v>4</v>
      </c>
      <c r="D2570" s="1" t="s">
        <v>5</v>
      </c>
    </row>
    <row r="2571" spans="1:4" ht="13.2" x14ac:dyDescent="0.25">
      <c r="A2571" s="1" t="s">
        <v>2577</v>
      </c>
      <c r="B2571" t="str">
        <f ca="1">IFERROR(__xludf.DUMMYFUNCTION("GOOGLETRANSLATE(B2571,""en"",""hi"")"),"भाई lagta ज मी भी अब aap ke tarah सोच ne अंतराल गया hu 😂😂 kyuki मेरी भी Yahi
एक ही राय था ...")</f>
        <v>भाई lagta ज मी भी अब aap ke tarah सोच ne अंतराल गया hu 😂😂 kyuki मेरी भी Yahi
एक ही राय था ...</v>
      </c>
      <c r="C2571" s="1" t="s">
        <v>4</v>
      </c>
      <c r="D2571" s="1" t="s">
        <v>5</v>
      </c>
    </row>
    <row r="2572" spans="1:4" ht="13.2" x14ac:dyDescent="0.25">
      <c r="A2572" s="1" t="s">
        <v>2578</v>
      </c>
      <c r="B2572" t="str">
        <f ca="1">IFERROR(__xludf.DUMMYFUNCTION("GOOGLETRANSLATE(B2572,""en"",""hi"")"),"akdom aporadh aporadh हाय cahe को wo कोई vi हो")</f>
        <v>akdom aporadh aporadh हाय cahe को wo कोई vi हो</v>
      </c>
      <c r="C2572" s="1" t="s">
        <v>19</v>
      </c>
      <c r="D2572" s="1" t="s">
        <v>5</v>
      </c>
    </row>
    <row r="2573" spans="1:4" ht="13.2" x14ac:dyDescent="0.25">
      <c r="A2573" s="1" t="s">
        <v>2579</v>
      </c>
      <c r="B2573" t="str">
        <f ca="1">IFERROR(__xludf.DUMMYFUNCTION("GOOGLETRANSLATE(B2573,""en"",""hi"")"),"हाथी राजा कहां चले")</f>
        <v>हाथी राजा कहां चले</v>
      </c>
      <c r="C2573" s="1" t="s">
        <v>4</v>
      </c>
      <c r="D2573" s="1" t="s">
        <v>5</v>
      </c>
    </row>
    <row r="2574" spans="1:4" ht="13.2" x14ac:dyDescent="0.25">
      <c r="A2574" s="1" t="s">
        <v>2580</v>
      </c>
      <c r="B2574" t="str">
        <f ca="1">IFERROR(__xludf.DUMMYFUNCTION("GOOGLETRANSLATE(B2574,""en"",""hi"")"),"स्क्रिप्ट के बॉलीवुड ke दिशा निर्माता Chodu भी Chodu bhosdike")</f>
        <v>स्क्रिप्ट के बॉलीवुड ke दिशा निर्माता Chodu भी Chodu bhosdike</v>
      </c>
      <c r="C2574" s="1" t="s">
        <v>8</v>
      </c>
      <c r="D2574" s="1" t="s">
        <v>15</v>
      </c>
    </row>
    <row r="2575" spans="1:4" ht="13.2" x14ac:dyDescent="0.25">
      <c r="A2575" s="1" t="s">
        <v>2581</v>
      </c>
      <c r="B2575" t="str">
        <f ca="1">IFERROR(__xludf.DUMMYFUNCTION("GOOGLETRANSLATE(B2575,""en"",""hi"")"),"Ladke ke pas aur क्या chara था? Usne Thik किया। Apno ke मौत का बदला ली।
Kyuki कानून sirf autat ka हाय sunta hai।")</f>
        <v>Ladke ke pas aur क्या chara था? Usne Thik किया। Apno ke मौत का बदला ली।
Kyuki कानून sirf autat ka हाय sunta hai।</v>
      </c>
      <c r="C2575" s="1" t="s">
        <v>19</v>
      </c>
      <c r="D2575" s="1" t="s">
        <v>5</v>
      </c>
    </row>
    <row r="2576" spans="1:4" ht="13.2" x14ac:dyDescent="0.25">
      <c r="A2576" s="1" t="s">
        <v>2582</v>
      </c>
      <c r="B2576" t="str">
        <f ca="1">IFERROR(__xludf.DUMMYFUNCTION("GOOGLETRANSLATE(B2576,""en"",""hi"")"),"क्या chutiya ladkiya ज ... में jasi ladkiyo ko पर देख पर देख कश्मीर नफरत होन लगी ज
ladkiyo से ... 😈😈")</f>
        <v>क्या chutiya ladkiya ज ... में jasi ladkiyo ko पर देख पर देख कश्मीर नफरत होन लगी ज
ladkiyo से ... 😈😈</v>
      </c>
      <c r="C2576" s="1" t="s">
        <v>8</v>
      </c>
      <c r="D2576" s="1" t="s">
        <v>15</v>
      </c>
    </row>
    <row r="2577" spans="1:4" ht="13.2" x14ac:dyDescent="0.25">
      <c r="A2577" s="1" t="s">
        <v>2583</v>
      </c>
      <c r="B2577" t="str">
        <f ca="1">IFERROR(__xludf.DUMMYFUNCTION("GOOGLETRANSLATE(B2577,""en"",""hi"")"),"SIRF समलैंगिकों को बुरा दिखाना aata एच")</f>
        <v>SIRF समलैंगिकों को बुरा दिखाना aata एच</v>
      </c>
      <c r="C2577" s="1" t="s">
        <v>19</v>
      </c>
      <c r="D2577" s="1" t="s">
        <v>5</v>
      </c>
    </row>
    <row r="2578" spans="1:4" ht="13.2" x14ac:dyDescent="0.25">
      <c r="A2578" s="1" t="s">
        <v>2584</v>
      </c>
      <c r="B2578" t="str">
        <f ca="1">IFERROR(__xludf.DUMMYFUNCTION("GOOGLETRANSLATE(B2578,""en"",""hi"")"),"Shwetabh महोदय कृपया Laal Kaptaan फिल्म का विश्लेषण कब kronge ???? .....,")</f>
        <v>Shwetabh महोदय कृपया Laal Kaptaan फिल्म का विश्लेषण कब kronge ???? .....,</v>
      </c>
      <c r="C2578" s="1" t="s">
        <v>4</v>
      </c>
      <c r="D2578" s="1" t="s">
        <v>5</v>
      </c>
    </row>
    <row r="2579" spans="1:4" ht="13.2" x14ac:dyDescent="0.25">
      <c r="A2579" s="1" t="s">
        <v>2585</v>
      </c>
      <c r="B2579" t="str">
        <f ca="1">IFERROR(__xludf.DUMMYFUNCTION("GOOGLETRANSLATE(B2579,""en"",""hi"")"),"Tuje itna समस्या वह क्ष देखा कबीर सिंह को ,,, n u कह रहे आर शाहिद है
कचरा .... सिर्फ बकवास बंद यहां से")</f>
        <v>Tuje itna समस्या वह क्ष देखा कबीर सिंह को ,,, n u कह रहे आर शाहिद है
कचरा .... सिर्फ बकवास बंद यहां से</v>
      </c>
      <c r="C2579" s="1" t="s">
        <v>8</v>
      </c>
      <c r="D2579" s="1" t="s">
        <v>5</v>
      </c>
    </row>
    <row r="2580" spans="1:4" ht="13.2" x14ac:dyDescent="0.25">
      <c r="A2580" s="1" t="s">
        <v>2586</v>
      </c>
      <c r="B2580" t="str">
        <f ca="1">IFERROR(__xludf.DUMMYFUNCTION("GOOGLETRANSLATE(B2580,""en"",""hi"")"),"इतना आपने मात्र वीडियो धन्यवाद दोबारा नही dekhne Ko कसम khayi!
Vaise भी Sachchai kadvi होती hai, सब सूरज नही sakte!
मैं और हा ... टिप्पणी करने से pehle मैं आपको वीडियो पुरा dekhna chahiye था!
सममूल्य कोई बात नही ... किस्मत के सर्वश्रेष्ठ 👍")</f>
        <v>इतना आपने मात्र वीडियो धन्यवाद दोबारा नही dekhne Ko कसम khayi!
Vaise भी Sachchai kadvi होती hai, सब सूरज नही sakte!
मैं और हा ... टिप्पणी करने से pehle मैं आपको वीडियो पुरा dekhna chahiye था!
सममूल्य कोई बात नही ... किस्मत के सर्वश्रेष्ठ 👍</v>
      </c>
      <c r="C2580" s="1" t="s">
        <v>19</v>
      </c>
      <c r="D2580" s="1" t="s">
        <v>5</v>
      </c>
    </row>
    <row r="2581" spans="1:4" ht="13.2" x14ac:dyDescent="0.25">
      <c r="A2581" s="1" t="s">
        <v>2587</v>
      </c>
      <c r="B2581" t="str">
        <f ca="1">IFERROR(__xludf.DUMMYFUNCTION("GOOGLETRANSLATE(B2581,""en"",""hi"")"),"मुझे आशा है कि तुम फिल्म logoki dimag मीटर कुछ paribartan Lae")</f>
        <v>मुझे आशा है कि तुम फिल्म logoki dimag मीटर कुछ paribartan Lae</v>
      </c>
      <c r="C2581" s="1" t="s">
        <v>4</v>
      </c>
      <c r="D2581" s="1" t="s">
        <v>5</v>
      </c>
    </row>
    <row r="2582" spans="1:4" ht="13.2" x14ac:dyDescent="0.25">
      <c r="A2582" s="1" t="s">
        <v>2588</v>
      </c>
      <c r="B2582" t="str">
        <f ca="1">IFERROR(__xludf.DUMMYFUNCTION("GOOGLETRANSLATE(B2582,""en"",""hi"")"),"भारतीय संविधान हम करने के लिए लॉग इन करें Soche kisse से भेड़ भव Nahi कर अनुसार ke
sakte बराबर व्यावहारिक रूप से ऐसा संभव Nahi Hoga क्यूंकि samaaj की vichardhara की
बादल Paana समभाव Nahi aasan। Mein aur aap ko सब Samaan देखे बराबर ऐसा सब
sochege mushquil "&amp;"hai।")</f>
        <v>भारतीय संविधान हम करने के लिए लॉग इन करें Soche kisse से भेड़ भव Nahi कर अनुसार ke
sakte बराबर व्यावहारिक रूप से ऐसा संभव Nahi Hoga क्यूंकि samaaj की vichardhara की
बादल Paana समभाव Nahi aasan। Mein aur aap ko सब Samaan देखे बराबर ऐसा सब
sochege mushquil hai।</v>
      </c>
      <c r="C2582" s="1" t="s">
        <v>4</v>
      </c>
      <c r="D2582" s="1" t="s">
        <v>5</v>
      </c>
    </row>
    <row r="2583" spans="1:4" ht="13.2" x14ac:dyDescent="0.25">
      <c r="A2583" s="1" t="s">
        <v>2589</v>
      </c>
      <c r="B2583" t="str">
        <f ca="1">IFERROR(__xludf.DUMMYFUNCTION("GOOGLETRANSLATE(B2583,""en"",""hi"")"),"अपना LUN डी Mainu, मात्र LUN पा करते हो कोई mota mota, मेरी उम्र 21")</f>
        <v>अपना LUN डी Mainu, मात्र LUN पा करते हो कोई mota mota, मेरी उम्र 21</v>
      </c>
      <c r="C2583" s="1" t="s">
        <v>8</v>
      </c>
      <c r="D2583" s="1" t="s">
        <v>15</v>
      </c>
    </row>
    <row r="2584" spans="1:4" ht="13.2" x14ac:dyDescent="0.25">
      <c r="A2584" s="1" t="s">
        <v>2590</v>
      </c>
      <c r="B2584" t="str">
        <f ca="1">IFERROR(__xludf.DUMMYFUNCTION("GOOGLETRANSLATE(B2584,""en"",""hi"")"),"@Arjun Kalsai पीएच। सं डी करना")</f>
        <v>@Arjun Kalsai पीएच। सं डी करना</v>
      </c>
      <c r="C2584" s="1" t="s">
        <v>4</v>
      </c>
      <c r="D2584" s="1" t="s">
        <v>5</v>
      </c>
    </row>
    <row r="2585" spans="1:4" ht="13.2" x14ac:dyDescent="0.25">
      <c r="A2585" s="1" t="s">
        <v>2591</v>
      </c>
      <c r="B2585" t="str">
        <f ca="1">IFERROR(__xludf.DUMMYFUNCTION("GOOGLETRANSLATE(B2585,""en"",""hi"")"),"भाई धुन दिल जीत liya😍 क्या यार Jawab दिया hai 😍love आप ssly this😊 जरूरत है भाई")</f>
        <v>भाई धुन दिल जीत liya😍 क्या यार Jawab दिया hai 😍love आप ssly this😊 जरूरत है भाई</v>
      </c>
      <c r="C2585" s="1" t="s">
        <v>4</v>
      </c>
      <c r="D2585" s="1" t="s">
        <v>5</v>
      </c>
    </row>
    <row r="2586" spans="1:4" ht="13.2" x14ac:dyDescent="0.25">
      <c r="A2586" s="1" t="s">
        <v>2592</v>
      </c>
      <c r="B2586" t="str">
        <f ca="1">IFERROR(__xludf.DUMMYFUNCTION("GOOGLETRANSLATE(B2586,""en"",""hi"")"),"अब्बे behenchod matlab साड़ी हिंदुस्तान dimag से paidal hai aur तू aur तेरी
hai भी तो behenchod क्या ukhar liya🙄 अगर subcriber ek मानव hai aur")</f>
        <v>अब्बे behenchod matlab साड़ी हिंदुस्तान dimag से paidal hai aur तू aur तेरी
hai भी तो behenchod क्या ukhar liya🙄 अगर subcriber ek मानव hai aur</v>
      </c>
      <c r="C2586" s="1" t="s">
        <v>8</v>
      </c>
      <c r="D2586" s="1" t="s">
        <v>15</v>
      </c>
    </row>
    <row r="2587" spans="1:4" ht="13.2" x14ac:dyDescent="0.25">
      <c r="A2587" s="1" t="s">
        <v>2593</v>
      </c>
      <c r="B2587" t="str">
        <f ca="1">IFERROR(__xludf.DUMMYFUNCTION("GOOGLETRANSLATE(B2587,""en"",""hi"")"),"क्या बोला भाई bhot कठिन !!!")</f>
        <v>क्या बोला भाई bhot कठिन !!!</v>
      </c>
      <c r="C2587" s="1" t="s">
        <v>4</v>
      </c>
      <c r="D2587" s="1" t="s">
        <v>5</v>
      </c>
    </row>
    <row r="2588" spans="1:4" ht="13.2" x14ac:dyDescent="0.25">
      <c r="A2588" s="1" t="s">
        <v>2594</v>
      </c>
      <c r="B2588" t="str">
        <f ca="1">IFERROR(__xludf.DUMMYFUNCTION("GOOGLETRANSLATE(B2588,""en"",""hi"")"),"हिन्दी एक्स")</f>
        <v>हिन्दी एक्स</v>
      </c>
      <c r="C2588" s="1" t="s">
        <v>4</v>
      </c>
      <c r="D2588" s="1" t="s">
        <v>5</v>
      </c>
    </row>
    <row r="2589" spans="1:4" ht="13.2" x14ac:dyDescent="0.25">
      <c r="A2589" s="1" t="s">
        <v>2595</v>
      </c>
      <c r="B2589" t="str">
        <f ca="1">IFERROR(__xludf.DUMMYFUNCTION("GOOGLETRANSLATE(B2589,""en"",""hi"")"),"नही होमा chahiye सेना मुझे")</f>
        <v>नही होमा chahiye सेना मुझे</v>
      </c>
      <c r="C2589" s="1" t="s">
        <v>4</v>
      </c>
      <c r="D2589" s="1" t="s">
        <v>5</v>
      </c>
    </row>
    <row r="2590" spans="1:4" ht="13.2" x14ac:dyDescent="0.25">
      <c r="A2590" s="1" t="s">
        <v>2596</v>
      </c>
      <c r="B2590" t="str">
        <f ca="1">IFERROR(__xludf.DUMMYFUNCTION("GOOGLETRANSLATE(B2590,""en"",""hi"")"),"iski chut jyada machal राही hai।")</f>
        <v>iski chut jyada machal राही hai।</v>
      </c>
      <c r="C2590" s="1" t="s">
        <v>8</v>
      </c>
      <c r="D2590" s="1" t="s">
        <v>15</v>
      </c>
    </row>
    <row r="2591" spans="1:4" ht="13.2" x14ac:dyDescent="0.25">
      <c r="A2591" s="1" t="s">
        <v>2597</v>
      </c>
      <c r="B2591" t="str">
        <f ca="1">IFERROR(__xludf.DUMMYFUNCTION("GOOGLETRANSLATE(B2591,""en"",""hi"")"),"@Khushi पांडा खुशी पांडा Upar ke टिप्पणी Padhe hai मेने तुम्हारे .... अंग्रेजी
ko आरआईपी kardiya..Jo padh को रहे है उनको पाटा चल राहा hai dimag से paidal
Kon hai ......
""Primarital"" 😂😂😂")</f>
        <v>@Khushi पांडा खुशी पांडा Upar ke टिप्पणी Padhe hai मेने तुम्हारे .... अंग्रेजी
ko आरआईपी kardiya..Jo padh को रहे है उनको पाटा चल राहा hai dimag से paidal
Kon hai ......
"Primarital" 😂😂😂</v>
      </c>
      <c r="C2591" s="1" t="s">
        <v>19</v>
      </c>
      <c r="D2591" s="1" t="s">
        <v>5</v>
      </c>
    </row>
    <row r="2592" spans="1:4" ht="13.2" x14ac:dyDescent="0.25">
      <c r="A2592" s="1" t="s">
        <v>2598</v>
      </c>
      <c r="B2592" t="str">
        <f ca="1">IFERROR(__xludf.DUMMYFUNCTION("GOOGLETRANSLATE(B2592,""en"",""hi"")"),"भारत की दृष्टि से कंजर्वेटिव aur लिबरल होन ke मायने bilkul हाय Alag
Alag hai ...
ये वीडियो देखिए -
&lt;Https://youtu.be/yNdB772uAsU&gt;")</f>
        <v>भारत की दृष्टि से कंजर्वेटिव aur लिबरल होन ke मायने bilkul हाय Alag
Alag hai ...
ये वीडियो देखिए -
&lt;Https://youtu.be/yNdB772uAsU&gt;</v>
      </c>
      <c r="C2592" s="1" t="s">
        <v>4</v>
      </c>
      <c r="D2592" s="1" t="s">
        <v>5</v>
      </c>
    </row>
    <row r="2593" spans="1:4" ht="13.2" x14ac:dyDescent="0.25">
      <c r="A2593" s="1" t="s">
        <v>2599</v>
      </c>
      <c r="B2593" t="str">
        <f ca="1">IFERROR(__xludf.DUMMYFUNCTION("GOOGLETRANSLATE(B2593,""en"",""hi"")"),"जब अर्जुन रेड्डी थी टैब Kaha घोड़ी pade ये सब bhosdichod एअर इंडिया। ये उत्तर
इंडियंस ke हाय chutado मुझे जैडा khujli होती hai ...")</f>
        <v>जब अर्जुन रेड्डी थी टैब Kaha घोड़ी pade ये सब bhosdichod एअर इंडिया। ये उत्तर
इंडियंस ke हाय chutado मुझे जैडा khujli होती hai ...</v>
      </c>
      <c r="C2593" s="1" t="s">
        <v>8</v>
      </c>
      <c r="D2593" s="1" t="s">
        <v>15</v>
      </c>
    </row>
    <row r="2594" spans="1:4" ht="13.2" x14ac:dyDescent="0.25">
      <c r="A2594" s="1" t="s">
        <v>2600</v>
      </c>
      <c r="B2594" t="str">
        <f ca="1">IFERROR(__xludf.DUMMYFUNCTION("GOOGLETRANSLATE(B2594,""en"",""hi"")"),"Apko मिर्ची लगी quinki एपी भी उसी प्रकार की हो जो 2-3 Ladko ke sath तो हो Chuki")</f>
        <v>Apko मिर्ची लगी quinki एपी भी उसी प्रकार की हो जो 2-3 Ladko ke sath तो हो Chuki</v>
      </c>
      <c r="C2594" s="1" t="s">
        <v>8</v>
      </c>
      <c r="D2594" s="1" t="s">
        <v>15</v>
      </c>
    </row>
    <row r="2595" spans="1:4" ht="13.2" x14ac:dyDescent="0.25">
      <c r="A2595" s="1" t="s">
        <v>2601</v>
      </c>
      <c r="B2595" t="str">
        <f ca="1">IFERROR(__xludf.DUMMYFUNCTION("GOOGLETRANSLATE(B2595,""en"",""hi"")"),"@Kawaii Petrichor तो क्या usne बलात्कार किया? प्रहार hosh mein आया तो नही किया ना
... behek गया था VO और thats क्या निर्देशक चाहता था दिखाने के लिए .... sirf Acchi
cheezein हाय hai dekhni तो परियों की कहानियों फिल्म padho dekhne की zaroorat नही")</f>
        <v>@Kawaii Petrichor तो क्या usne बलात्कार किया? प्रहार hosh mein आया तो नही किया ना
... behek गया था VO और thats क्या निर्देशक चाहता था दिखाने के लिए .... sirf Acchi
cheezein हाय hai dekhni तो परियों की कहानियों फिल्म padho dekhne की zaroorat नही</v>
      </c>
      <c r="C2595" s="1" t="s">
        <v>19</v>
      </c>
      <c r="D2595" s="1" t="s">
        <v>15</v>
      </c>
    </row>
    <row r="2596" spans="1:4" ht="13.2" x14ac:dyDescent="0.25">
      <c r="A2596" s="1" t="s">
        <v>2602</v>
      </c>
      <c r="B2596" t="str">
        <f ca="1">IFERROR(__xludf.DUMMYFUNCTION("GOOGLETRANSLATE(B2596,""en"",""hi"")"),"पिछले मुझे VO बोलती कतरनें तो hai ki VO क्लिनिक में शामिल होने के कर लिया था आदि आदि")</f>
        <v>पिछले मुझे VO बोलती कतरनें तो hai ki VO क्लिनिक में शामिल होने के कर लिया था आदि आदि</v>
      </c>
      <c r="C2596" s="1" t="s">
        <v>4</v>
      </c>
      <c r="D2596" s="1" t="s">
        <v>5</v>
      </c>
    </row>
    <row r="2597" spans="1:4" ht="13.2" x14ac:dyDescent="0.25">
      <c r="A2597" s="1" t="s">
        <v>2603</v>
      </c>
      <c r="B2597" t="str">
        <f ca="1">IFERROR(__xludf.DUMMYFUNCTION("GOOGLETRANSLATE(B2597,""en"",""hi"")"),"fasad ko को @DEV करण बीटा Yahi मोबाइल हाय jad hai .. अगर मोबाइल ना भी उपयोग
करे MAMLA लिए क्या कोई पहाड़ हार्न Jayega .. हर बात को प्रहार उपकरण डोगे के लिए
bigdega। Pehle पति को जीतो देवदार मोबाइल क्या cjeez hai poora घर हाय aorat ka
jo jata hai .. Lekin "&amp;"tum लोग इन Kaha samjhoge। Qanoon ne suppeort jo कर रक्खा
hai। Chotichoti बात भी तुम लोगो को बड़ी बात लगती hai ..")</f>
        <v>fasad ko को @DEV करण बीटा Yahi मोबाइल हाय jad hai .. अगर मोबाइल ना भी उपयोग
करे MAMLA लिए क्या कोई पहाड़ हार्न Jayega .. हर बात को प्रहार उपकरण डोगे के लिए
bigdega। Pehle पति को जीतो देवदार मोबाइल क्या cjeez hai poora घर हाय aorat ka
jo jata hai .. Lekin tum लोग इन Kaha samjhoge। Qanoon ne suppeort jo कर रक्खा
hai। Chotichoti बात भी तुम लोगो को बड़ी बात लगती hai ..</v>
      </c>
      <c r="C2597" s="1" t="s">
        <v>19</v>
      </c>
      <c r="D2597" s="1" t="s">
        <v>5</v>
      </c>
    </row>
    <row r="2598" spans="1:4" ht="13.2" x14ac:dyDescent="0.25">
      <c r="A2598" s="1" t="s">
        <v>2604</v>
      </c>
      <c r="B2598" t="str">
        <f ca="1">IFERROR(__xludf.DUMMYFUNCTION("GOOGLETRANSLATE(B2598,""en"",""hi"")"),"पुरी के लिए मूवी hai Tatti। जिस दिन देखा उसी दिन बोला था और AJJ shwetabh भाई
ne भी बाटा Diya..😎😎😎")</f>
        <v>पुरी के लिए मूवी hai Tatti। जिस दिन देखा उसी दिन बोला था और AJJ shwetabh भाई
ne भी बाटा Diya..😎😎😎</v>
      </c>
      <c r="C2598" s="1" t="s">
        <v>19</v>
      </c>
      <c r="D2598" s="1" t="s">
        <v>5</v>
      </c>
    </row>
    <row r="2599" spans="1:4" ht="13.2" x14ac:dyDescent="0.25">
      <c r="A2599" s="1" t="s">
        <v>2605</v>
      </c>
      <c r="B2599" t="str">
        <f ca="1">IFERROR(__xludf.DUMMYFUNCTION("GOOGLETRANSLATE(B2599,""en"",""hi"")"),"आज सौरभ त्रिवेदी ने राजदीप सरदेसाई को हाय Kaat दिया")</f>
        <v>आज सौरभ त्रिवेदी ने राजदीप सरदेसाई को हाय Kaat दिया</v>
      </c>
      <c r="C2599" s="1" t="s">
        <v>4</v>
      </c>
      <c r="D2599" s="1" t="s">
        <v>5</v>
      </c>
    </row>
    <row r="2600" spans="1:4" ht="13.2" x14ac:dyDescent="0.25">
      <c r="A2600" s="1" t="s">
        <v>2606</v>
      </c>
      <c r="B2600" t="str">
        <f ca="1">IFERROR(__xludf.DUMMYFUNCTION("GOOGLETRANSLATE(B2600,""en"",""hi"")"),"मारो फिर अपना लुंड")</f>
        <v>मारो फिर अपना लुंड</v>
      </c>
      <c r="C2600" s="1" t="s">
        <v>8</v>
      </c>
      <c r="D2600" s="1" t="s">
        <v>15</v>
      </c>
    </row>
    <row r="2601" spans="1:4" ht="13.2" x14ac:dyDescent="0.25">
      <c r="A2601" s="1" t="s">
        <v>2607</v>
      </c>
      <c r="B2601" t="str">
        <f ca="1">IFERROR(__xludf.DUMMYFUNCTION("GOOGLETRANSLATE(B2601,""en"",""hi"")"),"भारतीय सेना में इस तरह के लोगों का कोई काम नहीं है उनको कम से कम सेनाओं से दूर
रखा जाए। अन्यथा सेना के अन्दर एक दूरी बन सकती है ऑफिसर और सैनिकों के बीच।
जय हिन्द
वन्दे मातरम्")</f>
        <v>भारतीय सेना में इस तरह के लोगों का कोई काम नहीं है उनको कम से कम सेनाओं से दूर
रखा जाए। अन्यथा सेना के अन्दर एक दूरी बन सकती है ऑफिसर और सैनिकों के बीच।
जय हिन्द
वन्दे मातरम्</v>
      </c>
      <c r="C2601" s="1" t="s">
        <v>19</v>
      </c>
      <c r="D2601" s="1" t="s">
        <v>5</v>
      </c>
    </row>
    <row r="2602" spans="1:4" ht="13.2" x14ac:dyDescent="0.25">
      <c r="A2602" s="1" t="s">
        <v>2608</v>
      </c>
      <c r="B2602" t="str">
        <f ca="1">IFERROR(__xludf.DUMMYFUNCTION("GOOGLETRANSLATE(B2602,""en"",""hi"")"),"135 हिजड़ों ने नापसंद किया hai 😆😆😅🤣🤣")</f>
        <v>135 हिजड़ों ने नापसंद किया hai 😆😆😅🤣🤣</v>
      </c>
      <c r="C2602" s="1" t="s">
        <v>8</v>
      </c>
      <c r="D2602" s="1" t="s">
        <v>15</v>
      </c>
    </row>
    <row r="2603" spans="1:4" ht="13.2" x14ac:dyDescent="0.25">
      <c r="A2603" s="1" t="s">
        <v>2609</v>
      </c>
      <c r="B2603" t="str">
        <f ca="1">IFERROR(__xludf.DUMMYFUNCTION("GOOGLETRANSLATE(B2603,""en"",""hi"")"),"Bancho फिल्म अवास्तविक aur मुख्य benchod 1 वर्ष वाणिज्य का छात्र फिल्म
dekhke एमबीबीएस कश्मीर liye प्रेरित होक wapas +2 विज्ञान से krke NEET का परीक्षा deneka
sochra hu ki कुछ तो hojaega")</f>
        <v>Bancho फिल्म अवास्तविक aur मुख्य benchod 1 वर्ष वाणिज्य का छात्र फिल्म
dekhke एमबीबीएस कश्मीर liye प्रेरित होक wapas +2 विज्ञान से krke NEET का परीक्षा deneka
sochra hu ki कुछ तो hojaega</v>
      </c>
      <c r="C2603" s="1" t="s">
        <v>4</v>
      </c>
      <c r="D2603" s="1" t="s">
        <v>15</v>
      </c>
    </row>
    <row r="2604" spans="1:4" ht="13.2" x14ac:dyDescent="0.25">
      <c r="A2604" s="1" t="s">
        <v>2610</v>
      </c>
      <c r="B2604" t="str">
        <f ca="1">IFERROR(__xludf.DUMMYFUNCTION("GOOGLETRANSLATE(B2604,""en"",""hi"")"),"जय श्री राम 🚩
वन्दे मातरम् 🇮🇳")</f>
        <v>जय श्री राम 🚩
वन्दे मातरम् 🇮🇳</v>
      </c>
      <c r="C2604" s="1" t="s">
        <v>4</v>
      </c>
      <c r="D2604" s="1" t="s">
        <v>5</v>
      </c>
    </row>
    <row r="2605" spans="1:4" ht="13.2" x14ac:dyDescent="0.25">
      <c r="A2605" s="1" t="s">
        <v>2611</v>
      </c>
      <c r="B2605" t="str">
        <f ca="1">IFERROR(__xludf.DUMMYFUNCTION("GOOGLETRANSLATE(B2605,""en"",""hi"")"),"जियो जियो मालिक")</f>
        <v>जियो जियो मालिक</v>
      </c>
      <c r="C2605" s="1" t="s">
        <v>4</v>
      </c>
      <c r="D2605" s="1" t="s">
        <v>5</v>
      </c>
    </row>
    <row r="2606" spans="1:4" ht="13.2" x14ac:dyDescent="0.25">
      <c r="A2606" s="1" t="s">
        <v>2612</v>
      </c>
      <c r="B2606" t="str">
        <f ca="1">IFERROR(__xludf.DUMMYFUNCTION("GOOGLETRANSLATE(B2606,""en"",""hi"")"),"@GUDERIAN टैंक साही Kaha")</f>
        <v>@GUDERIAN टैंक साही Kaha</v>
      </c>
      <c r="C2606" s="1" t="s">
        <v>4</v>
      </c>
      <c r="D2606" s="1" t="s">
        <v>5</v>
      </c>
    </row>
    <row r="2607" spans="1:4" ht="13.2" x14ac:dyDescent="0.25">
      <c r="A2607" s="1" t="s">
        <v>2613</v>
      </c>
      <c r="B2607" t="str">
        <f ca="1">IFERROR(__xludf.DUMMYFUNCTION("GOOGLETRANSLATE(B2607,""en"",""hi"")"),"में इसमे सहमत हूँ")</f>
        <v>में इसमे सहमत हूँ</v>
      </c>
      <c r="C2607" s="1" t="s">
        <v>4</v>
      </c>
      <c r="D2607" s="1" t="s">
        <v>5</v>
      </c>
    </row>
    <row r="2608" spans="1:4" ht="13.2" x14ac:dyDescent="0.25">
      <c r="A2608" s="1" t="s">
        <v>2614</v>
      </c>
      <c r="B2608" t="str">
        <f ca="1">IFERROR(__xludf.DUMMYFUNCTION("GOOGLETRANSLATE(B2608,""en"",""hi"")"),"Ladkiyone aasani se Rupaye kamane ka tarika dhundha hai")</f>
        <v>Ladkiyone aasani se Rupaye kamane ka tarika dhundha hai</v>
      </c>
      <c r="C2608" s="1" t="s">
        <v>4</v>
      </c>
      <c r="D2608" s="1" t="s">
        <v>5</v>
      </c>
    </row>
    <row r="2609" spans="1:4" ht="13.2" x14ac:dyDescent="0.25">
      <c r="A2609" s="1" t="s">
        <v>2615</v>
      </c>
      <c r="B2609" t="str">
        <f ca="1">IFERROR(__xludf.DUMMYFUNCTION("GOOGLETRANSLATE(B2609,""en"",""hi"")"),"[13:30] (https://www.youtube.com/watch?v=N_ZMfQMZos0&amp;t=13m30s) Unki जिंदगी मुझे
समय नै होता ये सब hram गोरी ke")</f>
        <v>[13:30] (https://www.youtube.com/watch?v=N_ZMfQMZos0&amp;t=13m30s) Unki जिंदगी मुझे
समय नै होता ये सब hram गोरी ke</v>
      </c>
      <c r="C2609" s="1" t="s">
        <v>19</v>
      </c>
      <c r="D2609" s="1" t="s">
        <v>5</v>
      </c>
    </row>
    <row r="2610" spans="1:4" ht="13.2" x14ac:dyDescent="0.25">
      <c r="A2610" s="1" t="s">
        <v>2616</v>
      </c>
      <c r="B2610" t="str">
        <f ca="1">IFERROR(__xludf.DUMMYFUNCTION("GOOGLETRANSLATE(B2610,""en"",""hi"")"),"दिल खोल jata hai प्रहार ** Taimuir ** शब्द sunta हू।")</f>
        <v>दिल खोल jata hai प्रहार ** Taimuir ** शब्द sunta हू।</v>
      </c>
      <c r="C2610" s="1" t="s">
        <v>8</v>
      </c>
      <c r="D2610" s="1" t="s">
        <v>5</v>
      </c>
    </row>
    <row r="2611" spans="1:4" ht="13.2" x14ac:dyDescent="0.25">
      <c r="A2611" s="1" t="s">
        <v>2617</v>
      </c>
      <c r="B2611" t="str">
        <f ca="1">IFERROR(__xludf.DUMMYFUNCTION("GOOGLETRANSLATE(B2611,""en"",""hi"")"),"यह सच है भाई ..")</f>
        <v>यह सच है भाई ..</v>
      </c>
      <c r="C2611" s="1" t="s">
        <v>4</v>
      </c>
      <c r="D2611" s="1" t="s">
        <v>5</v>
      </c>
    </row>
    <row r="2612" spans="1:4" ht="13.2" x14ac:dyDescent="0.25">
      <c r="A2612" s="1" t="s">
        <v>2618</v>
      </c>
      <c r="B2612" t="str">
        <f ca="1">IFERROR(__xludf.DUMMYFUNCTION("GOOGLETRANSLATE(B2612,""en"",""hi"")"),"सबसे पहले 3 मिनट मैं अपने वीडियो देख चुके हैं। मेने या लोगो का vi समीक्षा फिल्म है
देखे hai ke। Lekin तुम्हारा तारा समीक्षा से hatkar Kisi ne Nehi batai।")</f>
        <v>सबसे पहले 3 मिनट मैं अपने वीडियो देख चुके हैं। मेने या लोगो का vi समीक्षा फिल्म है
देखे hai ke। Lekin तुम्हारा तारा समीक्षा से hatkar Kisi ne Nehi batai।</v>
      </c>
      <c r="C2612" s="1" t="s">
        <v>4</v>
      </c>
      <c r="D2612" s="1" t="s">
        <v>5</v>
      </c>
    </row>
    <row r="2613" spans="1:4" ht="13.2" x14ac:dyDescent="0.25">
      <c r="A2613" s="1" t="s">
        <v>2619</v>
      </c>
      <c r="B2613" t="str">
        <f ca="1">IFERROR(__xludf.DUMMYFUNCTION("GOOGLETRANSLATE(B2613,""en"",""hi"")"),"Lallantop
सममूल्य खेल RHA hai Alag हाय स्तर
मूवी आई nhi अभि भाई लॉगऑन ne समीक्षा भी कर दिया")</f>
        <v>Lallantop
सममूल्य खेल RHA hai Alag हाय स्तर
मूवी आई nhi अभि भाई लॉगऑन ne समीक्षा भी कर दिया</v>
      </c>
      <c r="C2613" s="1" t="s">
        <v>19</v>
      </c>
      <c r="D2613" s="1" t="s">
        <v>5</v>
      </c>
    </row>
    <row r="2614" spans="1:4" ht="13.2" x14ac:dyDescent="0.25">
      <c r="A2614" s="1" t="s">
        <v>2620</v>
      </c>
      <c r="B2614" t="str">
        <f ca="1">IFERROR(__xludf.DUMMYFUNCTION("GOOGLETRANSLATE(B2614,""en"",""hi"")"),"@Pratik Borade मेन पुरी वीडियो Dekhi थी। मुख्य apki बात नही कर रहा था,
टिप्पणी अनुभाग मुझे Rehe keh लॉग इन करें। मैं और हा मुझे Manta hu, ki aap अगर में सब
लाठी na Soche, तो कबीर सिंह ek bohot नंगा ke अच्छी तरह से लिखा और निर्देशित हाय
फिल्म hai")</f>
        <v>@Pratik Borade मेन पुरी वीडियो Dekhi थी। मुख्य apki बात नही कर रहा था,
टिप्पणी अनुभाग मुझे Rehe keh लॉग इन करें। मैं और हा मुझे Manta hu, ki aap अगर में सब
लाठी na Soche, तो कबीर सिंह ek bohot नंगा ke अच्छी तरह से लिखा और निर्देशित हाय
फिल्म hai</v>
      </c>
      <c r="C2614" s="1" t="s">
        <v>4</v>
      </c>
      <c r="D2614" s="1" t="s">
        <v>5</v>
      </c>
    </row>
    <row r="2615" spans="1:4" ht="13.2" x14ac:dyDescent="0.25">
      <c r="A2615" s="1" t="s">
        <v>2621</v>
      </c>
      <c r="B2615" t="str">
        <f ca="1">IFERROR(__xludf.DUMMYFUNCTION("GOOGLETRANSLATE(B2615,""en"",""hi"")"),"समीक्षा सूरज कश्मीर lagta hai k Itni wahiyaat स्क्रिप्ट Waali फिल्म कैसी होगी 1 baar
हाय पर देख लूं ??? : डी")</f>
        <v>समीक्षा सूरज कश्मीर lagta hai k Itni wahiyaat स्क्रिप्ट Waali फिल्म कैसी होगी 1 baar
हाय पर देख लूं ??? : डी</v>
      </c>
      <c r="C2615" s="1" t="s">
        <v>4</v>
      </c>
      <c r="D2615" s="1" t="s">
        <v>5</v>
      </c>
    </row>
    <row r="2616" spans="1:4" ht="13.2" x14ac:dyDescent="0.25">
      <c r="A2616" s="1" t="s">
        <v>2622</v>
      </c>
      <c r="B2616" t="str">
        <f ca="1">IFERROR(__xludf.DUMMYFUNCTION("GOOGLETRANSLATE(B2616,""en"",""hi"")"),"23 भारत के मई 2019 को सार्वजनिक ne अस्वीकार कर दिया हे उदारवादी ko")</f>
        <v>23 भारत के मई 2019 को सार्वजनिक ne अस्वीकार कर दिया हे उदारवादी ko</v>
      </c>
      <c r="C2616" s="1" t="s">
        <v>4</v>
      </c>
      <c r="D2616" s="1" t="s">
        <v>5</v>
      </c>
    </row>
    <row r="2617" spans="1:4" ht="13.2" x14ac:dyDescent="0.25">
      <c r="A2617" s="1" t="s">
        <v>2623</v>
      </c>
      <c r="B2617" t="str">
        <f ca="1">IFERROR(__xludf.DUMMYFUNCTION("GOOGLETRANSLATE(B2617,""en"",""hi"")"),"प्यार nhi bhosriwale Hawas")</f>
        <v>प्यार nhi bhosriwale Hawas</v>
      </c>
      <c r="C2617" s="1" t="s">
        <v>8</v>
      </c>
      <c r="D2617" s="1" t="s">
        <v>15</v>
      </c>
    </row>
    <row r="2618" spans="1:4" ht="13.2" x14ac:dyDescent="0.25">
      <c r="A2618" s="1" t="s">
        <v>2624</v>
      </c>
      <c r="B2618" t="str">
        <f ca="1">IFERROR(__xludf.DUMMYFUNCTION("GOOGLETRANSLATE(B2618,""en"",""hi"")"),"प्रज्ञा ठाकुर गाते हैं। Naathuraam गोडसे। ये सब भी क्या musalmaan। ??")</f>
        <v>प्रज्ञा ठाकुर गाते हैं। Naathuraam गोडसे। ये सब भी क्या musalmaan। ??</v>
      </c>
      <c r="C2618" s="1" t="s">
        <v>4</v>
      </c>
      <c r="D2618" s="1" t="s">
        <v>5</v>
      </c>
    </row>
    <row r="2619" spans="1:4" ht="13.2" x14ac:dyDescent="0.25">
      <c r="A2619" s="1" t="s">
        <v>2625</v>
      </c>
      <c r="B2619" t="str">
        <f ca="1">IFERROR(__xludf.DUMMYFUNCTION("GOOGLETRANSLATE(B2619,""en"",""hi"")"),"ये chutiye नारीवादियों को प्रिय जिंदगी वाला संवाद pasand आया hoga .... सोफा
lene pehoe 4 sofe या baith कश्मीर परीक्षण krte hain फिर pasand krte hain ... था देखना
यह शाहरुख खान ... टैब तु कुछ और हाय मैटलैब nikalte को आलिया से बातचीत की गई")</f>
        <v>ये chutiye नारीवादियों को प्रिय जिंदगी वाला संवाद pasand आया hoga .... सोफा
lene pehoe 4 sofe या baith कश्मीर परीक्षण krte hain फिर pasand krte hain ... था देखना
यह शाहरुख खान ... टैब तु कुछ और हाय मैटलैब nikalte को आलिया से बातचीत की गई</v>
      </c>
      <c r="C2619" s="1" t="s">
        <v>8</v>
      </c>
      <c r="D2619" s="1" t="s">
        <v>5</v>
      </c>
    </row>
    <row r="2620" spans="1:4" ht="13.2" x14ac:dyDescent="0.25">
      <c r="A2620" s="1" t="s">
        <v>2626</v>
      </c>
      <c r="B2620" t="str">
        <f ca="1">IFERROR(__xludf.DUMMYFUNCTION("GOOGLETRANSLATE(B2620,""en"",""hi"")"),"ज Bewakoof प्रतीक की मां की chut")</f>
        <v>ज Bewakoof प्रतीक की मां की chut</v>
      </c>
      <c r="C2620" s="1" t="s">
        <v>8</v>
      </c>
      <c r="D2620" s="1" t="s">
        <v>15</v>
      </c>
    </row>
    <row r="2621" spans="1:4" ht="13.2" x14ac:dyDescent="0.25">
      <c r="A2621" s="1" t="s">
        <v>2627</v>
      </c>
      <c r="B2621" t="str">
        <f ca="1">IFERROR(__xludf.DUMMYFUNCTION("GOOGLETRANSLATE(B2621,""en"",""hi"")"),"@Hasan सरदार
क्या huaa? 😃")</f>
        <v>@Hasan सरदार
क्या huaa? 😃</v>
      </c>
      <c r="C2621" s="1" t="s">
        <v>4</v>
      </c>
      <c r="D2621" s="1" t="s">
        <v>5</v>
      </c>
    </row>
    <row r="2622" spans="1:4" ht="13.2" x14ac:dyDescent="0.25">
      <c r="A2622" s="1" t="s">
        <v>2628</v>
      </c>
      <c r="B2622" t="str">
        <f ca="1">IFERROR(__xludf.DUMMYFUNCTION("GOOGLETRANSLATE(B2622,""en"",""hi"")"),"गांडू एम सी gand मुझे भूमि")</f>
        <v>गांडू एम सी gand मुझे भूमि</v>
      </c>
      <c r="C2622" s="1" t="s">
        <v>8</v>
      </c>
      <c r="D2622" s="1" t="s">
        <v>15</v>
      </c>
    </row>
    <row r="2623" spans="1:4" ht="13.2" x14ac:dyDescent="0.25">
      <c r="A2623" s="1" t="s">
        <v>2629</v>
      </c>
      <c r="B2623" t="str">
        <f ca="1">IFERROR(__xludf.DUMMYFUNCTION("GOOGLETRANSLATE(B2623,""en"",""hi"")"),"कुछ chutiye होते hai jo यू हमेशा नापसंद हाय karte कोई फर्क नहीं पड़ता वीडियो कैसी भी हो")</f>
        <v>कुछ chutiye होते hai jo यू हमेशा नापसंद हाय karte कोई फर्क नहीं पड़ता वीडियो कैसी भी हो</v>
      </c>
      <c r="C2623" s="1" t="s">
        <v>8</v>
      </c>
      <c r="D2623" s="1" t="s">
        <v>5</v>
      </c>
    </row>
    <row r="2624" spans="1:4" ht="13.2" x14ac:dyDescent="0.25">
      <c r="A2624" s="1" t="s">
        <v>2630</v>
      </c>
      <c r="B2624" t="str">
        <f ca="1">IFERROR(__xludf.DUMMYFUNCTION("GOOGLETRANSLATE(B2624,""en"",""hi"")"),"Knsa पता plz और संख्या करते")</f>
        <v>Knsa पता plz और संख्या करते</v>
      </c>
      <c r="C2624" s="1" t="s">
        <v>4</v>
      </c>
      <c r="D2624" s="1" t="s">
        <v>5</v>
      </c>
    </row>
    <row r="2625" spans="1:4" ht="13.2" x14ac:dyDescent="0.25">
      <c r="A2625" s="1" t="s">
        <v>2631</v>
      </c>
      <c r="B2625" t="str">
        <f ca="1">IFERROR(__xludf.DUMMYFUNCTION("GOOGLETRANSLATE(B2625,""en"",""hi"")"),"gaandu सेना आदमी 😂 😂
क्यु bejti Kro भाई
Goli से डर nhi lgta साहब जी
bs .................. se lgta ज")</f>
        <v>gaandu सेना आदमी 😂 😂
क्यु bejti Kro भाई
Goli से डर nhi lgta साहब जी
bs .................. se lgta ज</v>
      </c>
      <c r="C2625" s="1" t="s">
        <v>19</v>
      </c>
      <c r="D2625" s="1" t="s">
        <v>5</v>
      </c>
    </row>
    <row r="2626" spans="1:4" ht="13.2" x14ac:dyDescent="0.25">
      <c r="A2626" s="1" t="s">
        <v>2632</v>
      </c>
      <c r="B2626" t="str">
        <f ca="1">IFERROR(__xludf.DUMMYFUNCTION("GOOGLETRANSLATE(B2626,""en"",""hi"")"),"भाई Sidha समीक्षा काड़ा कर फिर उदार नारीवादी सूर्य sunka पाक गया")</f>
        <v>भाई Sidha समीक्षा काड़ा कर फिर उदार नारीवादी सूर्य sunka पाक गया</v>
      </c>
      <c r="C2626" s="1" t="s">
        <v>19</v>
      </c>
      <c r="D2626" s="1" t="s">
        <v>5</v>
      </c>
    </row>
    <row r="2627" spans="1:4" ht="13.2" x14ac:dyDescent="0.25">
      <c r="A2627" s="1" t="s">
        <v>2633</v>
      </c>
      <c r="B2627" t="str">
        <f ca="1">IFERROR(__xludf.DUMMYFUNCTION("GOOGLETRANSLATE(B2627,""en"",""hi"")"),"इक बात बोलू बुरा करने के लिए nhi manogii")</f>
        <v>इक बात बोलू बुरा करने के लिए nhi manogii</v>
      </c>
      <c r="C2627" s="1" t="s">
        <v>4</v>
      </c>
      <c r="D2627" s="1" t="s">
        <v>5</v>
      </c>
    </row>
    <row r="2628" spans="1:4" ht="13.2" x14ac:dyDescent="0.25">
      <c r="A2628" s="1" t="s">
        <v>2634</v>
      </c>
      <c r="B2628" t="str">
        <f ca="1">IFERROR(__xludf.DUMMYFUNCTION("GOOGLETRANSLATE(B2628,""en"",""hi"")"),"भाई तु वीडियो alg लाइन हाय चल राहा hai bhai को mai")</f>
        <v>भाई तु वीडियो alg लाइन हाय चल राहा hai bhai को mai</v>
      </c>
      <c r="C2628" s="1" t="s">
        <v>4</v>
      </c>
      <c r="D2628" s="1" t="s">
        <v>5</v>
      </c>
    </row>
    <row r="2629" spans="1:4" ht="13.2" x14ac:dyDescent="0.25">
      <c r="A2629" s="1" t="s">
        <v>2635</v>
      </c>
      <c r="B2629" t="str">
        <f ca="1">IFERROR(__xludf.DUMMYFUNCTION("GOOGLETRANSLATE(B2629,""en"",""hi"")"),"एक लड़की ke Piche 100 ladky होते hai लेकिन उमर ke hissab से तु साही lagta ज
उमर 15-18 ke लगता bich ज कैरियर बराबर Dayan डायना Chiye")</f>
        <v>एक लड़की ke Piche 100 ladky होते hai लेकिन उमर ke hissab से तु साही lagta ज
उमर 15-18 ke लगता bich ज कैरियर बराबर Dayan डायना Chiye</v>
      </c>
      <c r="C2629" s="1" t="s">
        <v>4</v>
      </c>
      <c r="D2629" s="1" t="s">
        <v>15</v>
      </c>
    </row>
    <row r="2630" spans="1:4" ht="13.2" x14ac:dyDescent="0.25">
      <c r="A2630" s="1" t="s">
        <v>2636</v>
      </c>
      <c r="B2630" t="str">
        <f ca="1">IFERROR(__xludf.DUMMYFUNCTION("GOOGLETRANSLATE(B2630,""en"",""hi"")"),"जियो गुरु")</f>
        <v>जियो गुरु</v>
      </c>
      <c r="C2630" s="1" t="s">
        <v>4</v>
      </c>
      <c r="D2630" s="1" t="s">
        <v>5</v>
      </c>
    </row>
    <row r="2631" spans="1:4" ht="13.2" x14ac:dyDescent="0.25">
      <c r="A2631" s="1" t="s">
        <v>2637</v>
      </c>
      <c r="B2631" t="str">
        <f ca="1">IFERROR(__xludf.DUMMYFUNCTION("GOOGLETRANSLATE(B2631,""en"",""hi"")"),"भाई फिल्म समीक्षा करो sirf dusre नंगा mein बात कर कर करके 5 मिनट की बात को
15 मिनट कर देते हो")</f>
        <v>भाई फिल्म समीक्षा करो sirf dusre नंगा mein बात कर कर करके 5 मिनट की बात को
15 मिनट कर देते हो</v>
      </c>
      <c r="C2631" s="1" t="s">
        <v>19</v>
      </c>
      <c r="D2631" s="1" t="s">
        <v>5</v>
      </c>
    </row>
    <row r="2632" spans="1:4" ht="13.2" x14ac:dyDescent="0.25">
      <c r="A2632" s="1" t="s">
        <v>2638</v>
      </c>
      <c r="B2632" t="str">
        <f ca="1">IFERROR(__xludf.DUMMYFUNCTION("GOOGLETRANSLATE(B2632,""en"",""hi"")"),"भाई फिल्म samjh मुझे nhi आती बैंड Krna करो समीक्षा करने के लिए ..")</f>
        <v>भाई फिल्म samjh मुझे nhi आती बैंड Krna करो समीक्षा करने के लिए ..</v>
      </c>
      <c r="C2632" s="1" t="s">
        <v>19</v>
      </c>
      <c r="D2632" s="1" t="s">
        <v>5</v>
      </c>
    </row>
    <row r="2633" spans="1:4" ht="13.2" x14ac:dyDescent="0.25">
      <c r="A2633" s="1" t="s">
        <v>2639</v>
      </c>
      <c r="B2633" t="str">
        <f ca="1">IFERROR(__xludf.DUMMYFUNCTION("GOOGLETRANSLATE(B2633,""en"",""hi"")"),"जियो Vai बहुत good.👌👌👌👌👌👌👌👌")</f>
        <v>जियो Vai बहुत good.👌👌👌👌👌👌👌👌</v>
      </c>
      <c r="C2633" s="1" t="s">
        <v>4</v>
      </c>
      <c r="D2633" s="1" t="s">
        <v>5</v>
      </c>
    </row>
    <row r="2634" spans="1:4" ht="13.2" x14ac:dyDescent="0.25">
      <c r="A2634" s="1" t="s">
        <v>2640</v>
      </c>
      <c r="B2634" t="str">
        <f ca="1">IFERROR(__xludf.DUMMYFUNCTION("GOOGLETRANSLATE(B2634,""en"",""hi"")"),"बी एच एन ke परत तुझे समीक्षा dena nhi aata bhsdk कुन deta hai lol 😂 bhsdk")</f>
        <v>बी एच एन ke परत तुझे समीक्षा dena nhi aata bhsdk कुन deta hai lol 😂 bhsdk</v>
      </c>
      <c r="C2634" s="1" t="s">
        <v>8</v>
      </c>
      <c r="D2634" s="1" t="s">
        <v>15</v>
      </c>
    </row>
    <row r="2635" spans="1:4" ht="13.2" x14ac:dyDescent="0.25">
      <c r="A2635" s="1" t="s">
        <v>2641</v>
      </c>
      <c r="B2635" t="str">
        <f ca="1">IFERROR(__xludf.DUMMYFUNCTION("GOOGLETRANSLATE(B2635,""en"",""hi"")"),"चुतिया है")</f>
        <v>चुतिया है</v>
      </c>
      <c r="C2635" s="1" t="s">
        <v>8</v>
      </c>
      <c r="D2635" s="1" t="s">
        <v>5</v>
      </c>
    </row>
    <row r="2636" spans="1:4" ht="13.2" x14ac:dyDescent="0.25">
      <c r="A2636" s="1" t="s">
        <v>2642</v>
      </c>
      <c r="B2636" t="str">
        <f ca="1">IFERROR(__xludf.DUMMYFUNCTION("GOOGLETRANSLATE(B2636,""en"",""hi"")"),"अभिषेक Palhii")</f>
        <v>अभिषेक Palhii</v>
      </c>
      <c r="C2636" s="1" t="s">
        <v>4</v>
      </c>
      <c r="D2636" s="1" t="s">
        <v>5</v>
      </c>
    </row>
    <row r="2637" spans="1:4" ht="13.2" x14ac:dyDescent="0.25">
      <c r="A2637" s="1" t="s">
        <v>2643</v>
      </c>
      <c r="B2637" t="str">
        <f ca="1">IFERROR(__xludf.DUMMYFUNCTION("GOOGLETRANSLATE(B2637,""en"",""hi"")"),"dono कश्मीर upar मुझ्े शक हो RHA hai .... भला ऐसे में सेना पत्रिका aur अनुसूचित जाति न्यायाधीश
bayaan बालू के टीले की क्या zarurat जो हम सब jaante hain")</f>
        <v>dono कश्मीर upar मुझ्े शक हो RHA hai .... भला ऐसे में सेना पत्रिका aur अनुसूचित जाति न्यायाधीश
bayaan बालू के टीले की क्या zarurat जो हम सब jaante hain</v>
      </c>
      <c r="C2637" s="1" t="s">
        <v>19</v>
      </c>
      <c r="D2637" s="1" t="s">
        <v>5</v>
      </c>
    </row>
    <row r="2638" spans="1:4" ht="13.2" x14ac:dyDescent="0.25">
      <c r="A2638" s="1" t="s">
        <v>2644</v>
      </c>
      <c r="B2638" t="str">
        <f ca="1">IFERROR(__xludf.DUMMYFUNCTION("GOOGLETRANSLATE(B2638,""en"",""hi"")"),"@ching पांग कोई ना मेरे भाई .. apki उम्र मुझे हम भी ESE हाय तेरा ... अभि आभासी
वास्तविकता को सच मान lete ज .... लेकिन समय से बीडीए सच कुछ नी होता")</f>
        <v>@ching पांग कोई ना मेरे भाई .. apki उम्र मुझे हम भी ESE हाय तेरा ... अभि आभासी
वास्तविकता को सच मान lete ज .... लेकिन समय से बीडीए सच कुछ नी होता</v>
      </c>
      <c r="C2638" s="1" t="s">
        <v>4</v>
      </c>
      <c r="D2638" s="1" t="s">
        <v>5</v>
      </c>
    </row>
    <row r="2639" spans="1:4" ht="13.2" x14ac:dyDescent="0.25">
      <c r="A2639" s="1" t="s">
        <v>2645</v>
      </c>
      <c r="B2639" t="str">
        <f ca="1">IFERROR(__xludf.DUMMYFUNCTION("GOOGLETRANSLATE(B2639,""en"",""hi"")"),"उदारवादी aur नारीवादी खली khopdi वाले लोग इन hai")</f>
        <v>उदारवादी aur नारीवादी खली khopdi वाले लोग इन hai</v>
      </c>
      <c r="C2639" s="1" t="s">
        <v>19</v>
      </c>
      <c r="D2639" s="1" t="s">
        <v>5</v>
      </c>
    </row>
    <row r="2640" spans="1:4" ht="13.2" x14ac:dyDescent="0.25">
      <c r="A2640" s="1" t="s">
        <v>2646</v>
      </c>
      <c r="B2640" t="str">
        <f ca="1">IFERROR(__xludf.DUMMYFUNCTION("GOOGLETRANSLATE(B2640,""en"",""hi"")"),"राजदीप जी जब मोदी की बात करतें है तब सिर्फ मोदी की बात करतें हैं, लेकिन जब
अरुंदती रॉय की बात की तो मालवीय रूपी मक्खन मार के कर रहें हैं ताकी नमक ज्यादा
भी हो तो पता न चलने पाए।
इसी को बॉयसनेस कहतें राजदीप जी।")</f>
        <v>राजदीप जी जब मोदी की बात करतें है तब सिर्फ मोदी की बात करतें हैं, लेकिन जब
अरुंदती रॉय की बात की तो मालवीय रूपी मक्खन मार के कर रहें हैं ताकी नमक ज्यादा
भी हो तो पता न चलने पाए।
इसी को बॉयसनेस कहतें राजदीप जी।</v>
      </c>
      <c r="C2640" s="1" t="s">
        <v>19</v>
      </c>
      <c r="D2640" s="1" t="s">
        <v>5</v>
      </c>
    </row>
    <row r="2641" spans="1:4" ht="13.2" x14ac:dyDescent="0.25">
      <c r="A2641" s="1" t="s">
        <v>2647</v>
      </c>
      <c r="B2641" t="str">
        <f ca="1">IFERROR(__xludf.DUMMYFUNCTION("GOOGLETRANSLATE(B2641,""en"",""hi"")"),"bakwas चित्र।")</f>
        <v>bakwas चित्र।</v>
      </c>
      <c r="C2641" s="1" t="s">
        <v>4</v>
      </c>
      <c r="D2641" s="1" t="s">
        <v>5</v>
      </c>
    </row>
    <row r="2642" spans="1:4" ht="13.2" x14ac:dyDescent="0.25">
      <c r="A2642" s="1" t="s">
        <v>2648</v>
      </c>
      <c r="B2642" t="str">
        <f ca="1">IFERROR(__xludf.DUMMYFUNCTION("GOOGLETRANSLATE(B2642,""en"",""hi"")"),"Jhatu कदम jhatu Herooo या jhatu लुभाने लॉग jinkooo तु चाल pasand आई। साड़ी
smackchiyo कू pasand ayi।")</f>
        <v>Jhatu कदम jhatu Herooo या jhatu लुभाने लॉग jinkooo तु चाल pasand आई। साड़ी
smackchiyo कू pasand ayi।</v>
      </c>
      <c r="C2642" s="1" t="s">
        <v>8</v>
      </c>
      <c r="D2642" s="1" t="s">
        <v>5</v>
      </c>
    </row>
    <row r="2643" spans="1:4" ht="13.2" x14ac:dyDescent="0.25">
      <c r="A2643" s="1" t="s">
        <v>2649</v>
      </c>
      <c r="B2643" t="str">
        <f ca="1">IFERROR(__xludf.DUMMYFUNCTION("GOOGLETRANSLATE(B2643,""en"",""hi"")"),"सब का कुछ नी हो sakta में")</f>
        <v>सब का कुछ नी हो sakta में</v>
      </c>
      <c r="C2643" s="1" t="s">
        <v>19</v>
      </c>
      <c r="D2643" s="1" t="s">
        <v>5</v>
      </c>
    </row>
    <row r="2644" spans="1:4" ht="13.2" x14ac:dyDescent="0.25">
      <c r="A2644" s="1" t="s">
        <v>2650</v>
      </c>
      <c r="B2644" t="str">
        <f ca="1">IFERROR(__xludf.DUMMYFUNCTION("GOOGLETRANSLATE(B2644,""en"",""hi"")"),"कुछ Acha nhi aana बॉलीवुड से 😆")</f>
        <v>कुछ Acha nhi aana बॉलीवुड से 😆</v>
      </c>
      <c r="C2644" s="1" t="s">
        <v>4</v>
      </c>
      <c r="D2644" s="1" t="s">
        <v>5</v>
      </c>
    </row>
    <row r="2645" spans="1:4" ht="13.2" x14ac:dyDescent="0.25">
      <c r="A2645" s="1" t="s">
        <v>2651</v>
      </c>
      <c r="B2645" t="str">
        <f ca="1">IFERROR(__xludf.DUMMYFUNCTION("GOOGLETRANSLATE(B2645,""en"",""hi"")"),"सेना मुझे क्या समाज के लिए में भी nhi अनुमति देते हैं Hona chahiye")</f>
        <v>सेना मुझे क्या समाज के लिए में भी nhi अनुमति देते हैं Hona chahiye</v>
      </c>
      <c r="C2645" s="1" t="s">
        <v>19</v>
      </c>
      <c r="D2645" s="1" t="s">
        <v>5</v>
      </c>
    </row>
    <row r="2646" spans="1:4" ht="13.2" x14ac:dyDescent="0.25">
      <c r="A2646" s="1" t="s">
        <v>2652</v>
      </c>
      <c r="B2646" t="str">
        <f ca="1">IFERROR(__xludf.DUMMYFUNCTION("GOOGLETRANSLATE(B2646,""en"",""hi"")"),"साही Kaha संदीप भाई")</f>
        <v>साही Kaha संदीप भाई</v>
      </c>
      <c r="C2646" s="1" t="s">
        <v>4</v>
      </c>
      <c r="D2646" s="1" t="s">
        <v>5</v>
      </c>
    </row>
    <row r="2647" spans="1:4" ht="13.2" x14ac:dyDescent="0.25">
      <c r="A2647" s="1" t="s">
        <v>2653</v>
      </c>
      <c r="B2647" t="str">
        <f ca="1">IFERROR(__xludf.DUMMYFUNCTION("GOOGLETRANSLATE(B2647,""en"",""hi"")"),"deta को Chutiye स्पॉइलर चेतावनी!")</f>
        <v>deta को Chutiye स्पॉइलर चेतावनी!</v>
      </c>
      <c r="C2647" s="1" t="s">
        <v>8</v>
      </c>
      <c r="D2647" s="1" t="s">
        <v>5</v>
      </c>
    </row>
    <row r="2648" spans="1:4" ht="13.2" x14ac:dyDescent="0.25">
      <c r="A2648" s="1" t="s">
        <v>2654</v>
      </c>
      <c r="B2648" t="str">
        <f ca="1">IFERROR(__xludf.DUMMYFUNCTION("GOOGLETRANSLATE(B2648,""en"",""hi"")"),"अरे YRR bhot Achhi थी VDO aur हास्य भी ... मनजीत की अभिनय सू हास्यास्पद है
उसके भाव 😂")</f>
        <v>अरे YRR bhot Achhi थी VDO aur हास्य भी ... मनजीत की अभिनय सू हास्यास्पद है
उसके भाव 😂</v>
      </c>
      <c r="C2648" s="1" t="s">
        <v>4</v>
      </c>
      <c r="D2648" s="1" t="s">
        <v>5</v>
      </c>
    </row>
    <row r="2649" spans="1:4" ht="13.2" x14ac:dyDescent="0.25">
      <c r="A2649" s="1" t="s">
        <v>2655</v>
      </c>
      <c r="B2649" t="str">
        <f ca="1">IFERROR(__xludf.DUMMYFUNCTION("GOOGLETRANSLATE(B2649,""en"",""hi"")"),"उदार aur नारीवादी में ko Laat मार ke भगा कर humare देश से ......")</f>
        <v>उदार aur नारीवादी में ko Laat मार ke भगा कर humare देश से ......</v>
      </c>
      <c r="C2649" s="1" t="s">
        <v>19</v>
      </c>
      <c r="D2649" s="1" t="s">
        <v>5</v>
      </c>
    </row>
    <row r="2650" spans="1:4" ht="13.2" x14ac:dyDescent="0.25">
      <c r="A2650" s="1" t="s">
        <v>2656</v>
      </c>
      <c r="B2650" t="str">
        <f ca="1">IFERROR(__xludf.DUMMYFUNCTION("GOOGLETRANSLATE(B2650,""en"",""hi"")"),"bawaal bhaisahab..bahut साही Kaha आपने")</f>
        <v>bawaal bhaisahab..bahut साही Kaha आपने</v>
      </c>
      <c r="C2650" s="1" t="s">
        <v>4</v>
      </c>
      <c r="D2650" s="1" t="s">
        <v>5</v>
      </c>
    </row>
    <row r="2651" spans="1:4" ht="13.2" x14ac:dyDescent="0.25">
      <c r="A2651" s="1" t="s">
        <v>2657</v>
      </c>
      <c r="B2651" t="str">
        <f ca="1">IFERROR(__xludf.DUMMYFUNCTION("GOOGLETRANSLATE(B2651,""en"",""hi"")"),"मैं और Purano खबर ले आटे mr.berozgaar")</f>
        <v>मैं और Purano खबर ले आटे mr.berozgaar</v>
      </c>
      <c r="C2651" s="1" t="s">
        <v>4</v>
      </c>
      <c r="D2651" s="1" t="s">
        <v>5</v>
      </c>
    </row>
    <row r="2652" spans="1:4" ht="13.2" x14ac:dyDescent="0.25">
      <c r="A2652" s="1" t="s">
        <v>2658</v>
      </c>
      <c r="B2652" t="str">
        <f ca="1">IFERROR(__xludf.DUMMYFUNCTION("GOOGLETRANSLATE(B2652,""en"",""hi"")"),"Sabko सामंत का aadhikar घर chahiye HME सेक्स ke आधार प्रति kisi ko Jaz कर्ण
galat ज
सेना में भर्ती होने क्रने का huk मिलना chahiye")</f>
        <v>Sabko सामंत का aadhikar घर chahiye HME सेक्स ke आधार प्रति kisi ko Jaz कर्ण
galat ज
सेना में भर्ती होने क्रने का huk मिलना chahiye</v>
      </c>
      <c r="C2652" s="1" t="s">
        <v>4</v>
      </c>
      <c r="D2652" s="1" t="s">
        <v>5</v>
      </c>
    </row>
    <row r="2653" spans="1:4" ht="13.2" x14ac:dyDescent="0.25">
      <c r="A2653" s="1" t="s">
        <v>2659</v>
      </c>
      <c r="B2653" t="str">
        <f ca="1">IFERROR(__xludf.DUMMYFUNCTION("GOOGLETRANSLATE(B2653,""en"",""hi"")"),"मीठा 😁😀")</f>
        <v>मीठा 😁😀</v>
      </c>
      <c r="C2653" s="1" t="s">
        <v>4</v>
      </c>
      <c r="D2653" s="1" t="s">
        <v>5</v>
      </c>
    </row>
    <row r="2654" spans="1:4" ht="13.2" x14ac:dyDescent="0.25">
      <c r="A2654" s="1" t="s">
        <v>2660</v>
      </c>
      <c r="B2654" t="str">
        <f ca="1">IFERROR(__xludf.DUMMYFUNCTION("GOOGLETRANSLATE(B2654,""en"",""hi"")"),"नाइस Bhilog। Hamlog। कैथे Haay। ASAE हो")</f>
        <v>नाइस Bhilog। Hamlog। कैथे Haay। ASAE हो</v>
      </c>
      <c r="C2654" s="1" t="s">
        <v>4</v>
      </c>
      <c r="D2654" s="1" t="s">
        <v>5</v>
      </c>
    </row>
    <row r="2655" spans="1:4" ht="13.2" x14ac:dyDescent="0.25">
      <c r="A2655" s="1" t="s">
        <v>2661</v>
      </c>
      <c r="B2655" t="str">
        <f ca="1">IFERROR(__xludf.DUMMYFUNCTION("GOOGLETRANSLATE(B2655,""en"",""hi"")"),"मेन तो बीसी 2-3 Saal se ek भी Bollyshit फिल्में nhi Dekhi 😑")</f>
        <v>मेन तो बीसी 2-3 Saal se ek भी Bollyshit फिल्में nhi Dekhi 😑</v>
      </c>
      <c r="C2655" s="1" t="s">
        <v>4</v>
      </c>
      <c r="D2655" s="1" t="s">
        <v>5</v>
      </c>
    </row>
    <row r="2656" spans="1:4" ht="13.2" x14ac:dyDescent="0.25">
      <c r="A2656" s="1" t="s">
        <v>2662</v>
      </c>
      <c r="B2656" t="str">
        <f ca="1">IFERROR(__xludf.DUMMYFUNCTION("GOOGLETRANSLATE(B2656,""en"",""hi"")"),"सीधे जिसके नंगे मीटर aap बोल ehe हो कहो")</f>
        <v>सीधे जिसके नंगे मीटर aap बोल ehe हो कहो</v>
      </c>
      <c r="C2656" s="1" t="s">
        <v>4</v>
      </c>
      <c r="D2656" s="1" t="s">
        <v>5</v>
      </c>
    </row>
    <row r="2657" spans="1:4" ht="13.2" x14ac:dyDescent="0.25">
      <c r="A2657" s="1" t="s">
        <v>2663</v>
      </c>
      <c r="B2657" t="str">
        <f ca="1">IFERROR(__xludf.DUMMYFUNCTION("GOOGLETRANSLATE(B2657,""en"",""hi"")"),"yeni भारत में सेना cheif भी कानून को नही krte tuh सेना किआ khaak का पालन करें
karegi का पालन करें!")</f>
        <v>yeni भारत में सेना cheif भी कानून को नही krte tuh सेना किआ khaak का पालन करें
karegi का पालन करें!</v>
      </c>
      <c r="C2657" s="1" t="s">
        <v>8</v>
      </c>
      <c r="D2657" s="1" t="s">
        <v>5</v>
      </c>
    </row>
    <row r="2658" spans="1:4" ht="13.2" x14ac:dyDescent="0.25">
      <c r="A2658" s="1" t="s">
        <v>2664</v>
      </c>
      <c r="B2658" t="str">
        <f ca="1">IFERROR(__xludf.DUMMYFUNCTION("GOOGLETRANSLATE(B2658,""en"",""hi"")"),"Chaddi भगत गिरोह के NAKLI चैनल")</f>
        <v>Chaddi भगत गिरोह के NAKLI चैनल</v>
      </c>
      <c r="C2658" s="1" t="s">
        <v>19</v>
      </c>
      <c r="D2658" s="1" t="s">
        <v>5</v>
      </c>
    </row>
    <row r="2659" spans="1:4" ht="13.2" x14ac:dyDescent="0.25">
      <c r="A2659" s="1" t="s">
        <v>2665</v>
      </c>
      <c r="B2659" t="str">
        <f ca="1">IFERROR(__xludf.DUMMYFUNCTION("GOOGLETRANSLATE(B2659,""en"",""hi"")"),"मैं कठिन हँसे [17:26] (https://www.youtube.com/watch?v=N_ZMfQMZos0&amp;t=17m26s)
...
कबीर: मैने इंजेक्शन ले leiya ठा।
प्रीति [17:26] (https://www.youtube.com/watch?v=N_ZMfQMZos0&amp;t=17m26s) arrey
तुमने बताया क्यु नही ठा bhosadi ke 😂😂😂")</f>
        <v>मैं कठिन हँसे [17:26] (https://www.youtube.com/watch?v=N_ZMfQMZos0&amp;t=17m26s)
...
कबीर: मैने इंजेक्शन ले leiya ठा।
प्रीति [17:26] (https://www.youtube.com/watch?v=N_ZMfQMZos0&amp;t=17m26s) arrey
तुमने बताया क्यु नही ठा bhosadi ke 😂😂😂</v>
      </c>
      <c r="C2659" s="1" t="s">
        <v>4</v>
      </c>
      <c r="D2659" s="1" t="s">
        <v>15</v>
      </c>
    </row>
    <row r="2660" spans="1:4" ht="13.2" x14ac:dyDescent="0.25">
      <c r="A2660" s="1" t="s">
        <v>2666</v>
      </c>
      <c r="B2660" t="str">
        <f ca="1">IFERROR(__xludf.DUMMYFUNCTION("GOOGLETRANSLATE(B2660,""en"",""hi"")"),"तेरा bapki रेणु mondl साली कामिनी pagl रेणु")</f>
        <v>तेरा bapki रेणु mondl साली कामिनी pagl रेणु</v>
      </c>
      <c r="C2660" s="1" t="s">
        <v>8</v>
      </c>
      <c r="D2660" s="1" t="s">
        <v>5</v>
      </c>
    </row>
    <row r="2661" spans="1:4" ht="13.2" x14ac:dyDescent="0.25">
      <c r="A2661" s="1" t="s">
        <v>2667</v>
      </c>
      <c r="B2661" t="str">
        <f ca="1">IFERROR(__xludf.DUMMYFUNCTION("GOOGLETRANSLATE(B2661,""en"",""hi"")"),"Pagali बिक्री vikre")</f>
        <v>Pagali बिक्री vikre</v>
      </c>
      <c r="C2661" s="1" t="s">
        <v>8</v>
      </c>
      <c r="D2661" s="1" t="s">
        <v>5</v>
      </c>
    </row>
    <row r="2662" spans="1:4" ht="13.2" x14ac:dyDescent="0.25">
      <c r="A2662" s="1" t="s">
        <v>2668</v>
      </c>
      <c r="B2662" t="str">
        <f ca="1">IFERROR(__xludf.DUMMYFUNCTION("GOOGLETRANSLATE(B2662,""en"",""hi"")"),"@Ahmad बलूच भाई माई तुम्हारा दर्द mein समझ sakta hu, ...
कोई बात nhi जला हुआ jakham bharne मुझे Thora समय lagega जनसंपर्क bharega jarur।
धैर्य रखें")</f>
        <v>@Ahmad बलूच भाई माई तुम्हारा दर्द mein समझ sakta hu, ...
कोई बात nhi जला हुआ jakham bharne मुझे Thora समय lagega जनसंपर्क bharega jarur।
धैर्य रखें</v>
      </c>
      <c r="C2662" s="1" t="s">
        <v>4</v>
      </c>
      <c r="D2662" s="1" t="s">
        <v>5</v>
      </c>
    </row>
    <row r="2663" spans="1:4" ht="13.2" x14ac:dyDescent="0.25">
      <c r="A2663" s="1" t="s">
        <v>2669</v>
      </c>
      <c r="B2663" t="str">
        <f ca="1">IFERROR(__xludf.DUMMYFUNCTION("GOOGLETRANSLATE(B2663,""en"",""hi"")"),"Zhatu आदमी hai तु सदस्यता ले चटाई करो lavde Ko")</f>
        <v>Zhatu आदमी hai तु सदस्यता ले चटाई करो lavde Ko</v>
      </c>
      <c r="C2663" s="1" t="s">
        <v>8</v>
      </c>
      <c r="D2663" s="1" t="s">
        <v>15</v>
      </c>
    </row>
    <row r="2664" spans="1:4" ht="13.2" x14ac:dyDescent="0.25">
      <c r="A2664" s="1" t="s">
        <v>2670</v>
      </c>
      <c r="B2664" t="str">
        <f ca="1">IFERROR(__xludf.DUMMYFUNCTION("GOOGLETRANSLATE(B2664,""en"",""hi"")"),"इम शाकाहारी अब अगर मुझे बोलू की Meko शाकाहारियों ke sath Rakho muje nonveg नी
pasand को Faltu की बात होगी ना")</f>
        <v>इम शाकाहारी अब अगर मुझे बोलू की Meko शाकाहारियों ke sath Rakho muje nonveg नी
pasand को Faltu की बात होगी ना</v>
      </c>
      <c r="C2664" s="1" t="s">
        <v>19</v>
      </c>
      <c r="D2664" s="1" t="s">
        <v>5</v>
      </c>
    </row>
    <row r="2665" spans="1:4" ht="13.2" x14ac:dyDescent="0.25">
      <c r="A2665" s="1" t="s">
        <v>2671</v>
      </c>
      <c r="B2665" t="str">
        <f ca="1">IFERROR(__xludf.DUMMYFUNCTION("GOOGLETRANSLATE(B2665,""en"",""hi"")"),"मैं सदस्यता काटें करोगी")</f>
        <v>मैं सदस्यता काटें करोगी</v>
      </c>
      <c r="C2665" s="1" t="s">
        <v>4</v>
      </c>
      <c r="D2665" s="1" t="s">
        <v>5</v>
      </c>
    </row>
    <row r="2666" spans="1:4" ht="13.2" x14ac:dyDescent="0.25">
      <c r="A2666" s="1" t="s">
        <v>2672</v>
      </c>
      <c r="B2666" t="str">
        <f ca="1">IFERROR(__xludf.DUMMYFUNCTION("GOOGLETRANSLATE(B2666,""en"",""hi"")"),"bilkul")</f>
        <v>bilkul</v>
      </c>
      <c r="C2666" s="1" t="s">
        <v>4</v>
      </c>
      <c r="D2666" s="1" t="s">
        <v>5</v>
      </c>
    </row>
    <row r="2667" spans="1:4" ht="13.2" x14ac:dyDescent="0.25">
      <c r="A2667" s="1" t="s">
        <v>2673</v>
      </c>
      <c r="B2667" t="str">
        <f ca="1">IFERROR(__xludf.DUMMYFUNCTION("GOOGLETRANSLATE(B2667,""en"",""hi"")"),"YRR तु चाचा स्वीकार Keu nhe krega ..motu khe का ..I'm समलैंगिक muje कोई कुछ बोल ke
dikhay म्यू तोड़ डुंगा")</f>
        <v>YRR तु चाचा स्वीकार Keu nhe krega ..motu khe का ..I'm समलैंगिक muje कोई कुछ बोल ke
dikhay म्यू तोड़ डुंगा</v>
      </c>
      <c r="C2667" s="1" t="s">
        <v>8</v>
      </c>
      <c r="D2667" s="1" t="s">
        <v>5</v>
      </c>
    </row>
    <row r="2668" spans="1:4" ht="13.2" x14ac:dyDescent="0.25">
      <c r="A2668" s="1" t="s">
        <v>2674</v>
      </c>
      <c r="B2668" t="str">
        <f ca="1">IFERROR(__xludf.DUMMYFUNCTION("GOOGLETRANSLATE(B2668,""en"",""hi"")"),"कुछ लोग इन तो kehege ... लोगो का kam ज khena")</f>
        <v>कुछ लोग इन तो kehege ... लोगो का kam ज khena</v>
      </c>
      <c r="C2668" s="1" t="s">
        <v>4</v>
      </c>
      <c r="D2668" s="1" t="s">
        <v>5</v>
      </c>
    </row>
    <row r="2669" spans="1:4" ht="13.2" x14ac:dyDescent="0.25">
      <c r="A2669" s="1" t="s">
        <v>2675</v>
      </c>
      <c r="B2669" t="str">
        <f ca="1">IFERROR(__xludf.DUMMYFUNCTION("GOOGLETRANSLATE(B2669,""en"",""hi"")"),"भाई आइटम गीत मुझे निर्देशक सब की Galti नही audiance की Galti hai ki अची wo
फिल्म नही dekhte raazi फिल्म एएआई थी jisme ek भी itnem गीत नही था प्रति
usse कोई dekhta हाय नही निदेशक निर्माता के लिए क्या करे
साला कोई अची फिल्म dekhta हाय नही")</f>
        <v>भाई आइटम गीत मुझे निर्देशक सब की Galti नही audiance की Galti hai ki अची wo
फिल्म नही dekhte raazi फिल्म एएआई थी jisme ek भी itnem गीत नही था प्रति
usse कोई dekhta हाय नही निदेशक निर्माता के लिए क्या करे
साला कोई अची फिल्म dekhta हाय नही</v>
      </c>
      <c r="C2669" s="1" t="s">
        <v>19</v>
      </c>
      <c r="D2669" s="1" t="s">
        <v>5</v>
      </c>
    </row>
    <row r="2670" spans="1:4" ht="13.2" x14ac:dyDescent="0.25">
      <c r="A2670" s="1" t="s">
        <v>2676</v>
      </c>
      <c r="B2670" t="str">
        <f ca="1">IFERROR(__xludf.DUMMYFUNCTION("GOOGLETRANSLATE(B2670,""en"",""hi"")"),"अबे समीक्षा dena Faltu का ज्ञान क्यु choddd राहा hai")</f>
        <v>अबे समीक्षा dena Faltu का ज्ञान क्यु choddd राहा hai</v>
      </c>
      <c r="C2670" s="1" t="s">
        <v>8</v>
      </c>
      <c r="D2670" s="1" t="s">
        <v>15</v>
      </c>
    </row>
    <row r="2671" spans="1:4" ht="13.2" x14ac:dyDescent="0.25">
      <c r="A2671" s="1" t="s">
        <v>2677</v>
      </c>
      <c r="B2671" t="str">
        <f ca="1">IFERROR(__xludf.DUMMYFUNCTION("GOOGLETRANSLATE(B2671,""en"",""hi"")"),"अभय hatt😡😡")</f>
        <v>अभय hatt😡😡</v>
      </c>
      <c r="C2671" s="1" t="s">
        <v>19</v>
      </c>
      <c r="D2671" s="1" t="s">
        <v>5</v>
      </c>
    </row>
    <row r="2672" spans="1:4" ht="13.2" x14ac:dyDescent="0.25">
      <c r="A2672" s="1" t="s">
        <v>2678</v>
      </c>
      <c r="B2672" t="str">
        <f ca="1">IFERROR(__xludf.DUMMYFUNCTION("GOOGLETRANSLATE(B2672,""en"",""hi"")"),"ये bhen की लोदी अभिनेत्री एनआईआई होती ISME अगर Dekhne Jaata फिल्म")</f>
        <v>ये bhen की लोदी अभिनेत्री एनआईआई होती ISME अगर Dekhne Jaata फिल्म</v>
      </c>
      <c r="C2672" s="1" t="s">
        <v>8</v>
      </c>
      <c r="D2672" s="1" t="s">
        <v>15</v>
      </c>
    </row>
    <row r="2673" spans="1:4" ht="13.2" x14ac:dyDescent="0.25">
      <c r="A2673" s="1" t="s">
        <v>2679</v>
      </c>
      <c r="B2673" t="str">
        <f ca="1">IFERROR(__xludf.DUMMYFUNCTION("GOOGLETRANSLATE(B2673,""en"",""hi"")"),"गुजरात माई lokshahi पिछले 25 साल से मार्च di गाय hai मैं और अभि तु शुद्ध देश लॉग इन करें
माई Yahi कर्ण chahte है, आप उस dono भाजपा से सहमत रहे हो अंतराल")</f>
        <v>गुजरात माई lokshahi पिछले 25 साल से मार्च di गाय hai मैं और अभि तु शुद्ध देश लॉग इन करें
माई Yahi कर्ण chahte है, आप उस dono भाजपा से सहमत रहे हो अंतराल</v>
      </c>
      <c r="C2673" s="1" t="s">
        <v>19</v>
      </c>
      <c r="D2673" s="1" t="s">
        <v>5</v>
      </c>
    </row>
    <row r="2674" spans="1:4" ht="13.2" x14ac:dyDescent="0.25">
      <c r="A2674" s="1" t="s">
        <v>2680</v>
      </c>
      <c r="B2674" t="str">
        <f ca="1">IFERROR(__xludf.DUMMYFUNCTION("GOOGLETRANSLATE(B2674,""en"",""hi"")"),"दया बरनी 👍")</f>
        <v>दया बरनी 👍</v>
      </c>
      <c r="C2674" s="1" t="s">
        <v>4</v>
      </c>
      <c r="D2674" s="1" t="s">
        <v>5</v>
      </c>
    </row>
    <row r="2675" spans="1:4" ht="13.2" x14ac:dyDescent="0.25">
      <c r="A2675" s="1" t="s">
        <v>2681</v>
      </c>
      <c r="B2675" t="str">
        <f ca="1">IFERROR(__xludf.DUMMYFUNCTION("GOOGLETRANSLATE(B2675,""en"",""hi"")"),"lya Kaha है वह ka पाकिस्तानी सेना से लार्ने ke bajy ghnd na अंतराल Jayn marwane 😆😂😃😁")</f>
        <v>lya Kaha है वह ka पाकिस्तानी सेना से लार्ने ke bajy ghnd na अंतराल Jayn marwane 😆😂😃😁</v>
      </c>
      <c r="C2675" s="1" t="s">
        <v>19</v>
      </c>
      <c r="D2675" s="1" t="s">
        <v>5</v>
      </c>
    </row>
    <row r="2676" spans="1:4" ht="13.2" x14ac:dyDescent="0.25">
      <c r="A2676" s="1" t="s">
        <v>2682</v>
      </c>
      <c r="B2676" t="str">
        <f ca="1">IFERROR(__xludf.DUMMYFUNCTION("GOOGLETRANSLATE(B2676,""en"",""hi"")"),"जय श्री RAM.🕉️🕉️🕉️🕉️🙏🙏🙏🙏")</f>
        <v>जय श्री RAM.🕉️🕉️🕉️🕉️🙏🙏🙏🙏</v>
      </c>
      <c r="C2676" s="1" t="s">
        <v>4</v>
      </c>
      <c r="D2676" s="1" t="s">
        <v>5</v>
      </c>
    </row>
    <row r="2677" spans="1:4" ht="13.2" x14ac:dyDescent="0.25">
      <c r="A2677" s="1" t="s">
        <v>2683</v>
      </c>
      <c r="B2677" t="str">
        <f ca="1">IFERROR(__xludf.DUMMYFUNCTION("GOOGLETRANSLATE(B2677,""en"",""hi"")"),"उत्सव सिन्हा tum jaise नारीवादी कश्मीर gaand मुझे 40 मिमी का रॉड दाल chahiye 😂😂")</f>
        <v>उत्सव सिन्हा tum jaise नारीवादी कश्मीर gaand मुझे 40 मिमी का रॉड दाल chahiye 😂😂</v>
      </c>
      <c r="C2677" s="1" t="s">
        <v>8</v>
      </c>
      <c r="D2677" s="1" t="s">
        <v>15</v>
      </c>
    </row>
    <row r="2678" spans="1:4" ht="13.2" x14ac:dyDescent="0.25">
      <c r="A2678" s="1" t="s">
        <v>2684</v>
      </c>
      <c r="B2678" t="str">
        <f ca="1">IFERROR(__xludf.DUMMYFUNCTION("GOOGLETRANSLATE(B2678,""en"",""hi"")"),"Jispe bitati ज VHI जनता hai
ये नारीवादी क्या krenge बिक्री")</f>
        <v>Jispe bitati ज VHI जनता hai
ये नारीवादी क्या krenge बिक्री</v>
      </c>
      <c r="C2678" s="1" t="s">
        <v>8</v>
      </c>
      <c r="D2678" s="1" t="s">
        <v>5</v>
      </c>
    </row>
    <row r="2679" spans="1:4" ht="13.2" x14ac:dyDescent="0.25">
      <c r="A2679" s="1" t="s">
        <v>2685</v>
      </c>
      <c r="B2679" t="str">
        <f ca="1">IFERROR(__xludf.DUMMYFUNCTION("GOOGLETRANSLATE(B2679,""en"",""hi"")"),"सली की बेटी साली")</f>
        <v>सली की बेटी साली</v>
      </c>
      <c r="C2679" s="1" t="s">
        <v>8</v>
      </c>
      <c r="D2679" s="1" t="s">
        <v>15</v>
      </c>
    </row>
    <row r="2680" spans="1:4" ht="13.2" x14ac:dyDescent="0.25">
      <c r="A2680" s="1" t="s">
        <v>2686</v>
      </c>
      <c r="B2680" t="str">
        <f ca="1">IFERROR(__xludf.DUMMYFUNCTION("GOOGLETRANSLATE(B2680,""en"",""hi"")"),"😂😂😂😂🤣🤣 भाई वाह क्या वीडियो बनाया hai ........... Rula दिया यार अब तनाव तो
होन लगा hai bhai ....... मेरे ko कोई मिलेगी की भी nahi ......... धारा 377
Ke Baad ....... 😢😢😢😢")</f>
        <v>😂😂😂😂🤣🤣 भाई वाह क्या वीडियो बनाया hai ........... Rula दिया यार अब तनाव तो
होन लगा hai bhai ....... मेरे ko कोई मिलेगी की भी nahi ......... धारा 377
Ke Baad ....... 😢😢😢😢</v>
      </c>
      <c r="C2680" s="1" t="s">
        <v>4</v>
      </c>
      <c r="D2680" s="1" t="s">
        <v>5</v>
      </c>
    </row>
    <row r="2681" spans="1:4" ht="13.2" x14ac:dyDescent="0.25">
      <c r="A2681" s="1" t="s">
        <v>2687</v>
      </c>
      <c r="B2681" t="str">
        <f ca="1">IFERROR(__xludf.DUMMYFUNCTION("GOOGLETRANSLATE(B2681,""en"",""hi"")"),"तुम्हारे लिए दुआ है भाई कि तुम्हारी बेटी को भी कबीर सिंह के ही जैसा प्यार करने
वाला मिले (शिद्दत वाला, तुम्हारे मुताबिक)।
11.14 से कम - दिखाना ही था तो उसे गधे वंगा को ये दिखाना था कि उस वजह से वो उसे
कभी हासिल नहीं कर पाया और खो दिया। वो दर्द ज़हर बन "&amp;"कर उसे मार ही डालना चाहिए
था।
और हाँ, लव स्टोरीज पर इस इंडस्ट्री में बहुत बेवकूफियां हो गयी है। बेहतर है कि
अब कुछ हालात बदलने वाली फिल्में बनाई जाए, वो कोई भी डिरेक्टर बनाए।
गधा")</f>
        <v>तुम्हारे लिए दुआ है भाई कि तुम्हारी बेटी को भी कबीर सिंह के ही जैसा प्यार करने
वाला मिले (शिद्दत वाला, तुम्हारे मुताबिक)।
11.14 से कम - दिखाना ही था तो उसे गधे वंगा को ये दिखाना था कि उस वजह से वो उसे
कभी हासिल नहीं कर पाया और खो दिया। वो दर्द ज़हर बन कर उसे मार ही डालना चाहिए
था।
और हाँ, लव स्टोरीज पर इस इंडस्ट्री में बहुत बेवकूफियां हो गयी है। बेहतर है कि
अब कुछ हालात बदलने वाली फिल्में बनाई जाए, वो कोई भी डिरेक्टर बनाए।
गधा</v>
      </c>
      <c r="C2681" s="1" t="s">
        <v>19</v>
      </c>
      <c r="D2681" s="1" t="s">
        <v>5</v>
      </c>
    </row>
    <row r="2682" spans="1:4" ht="13.2" x14ac:dyDescent="0.25">
      <c r="A2682" s="1" t="s">
        <v>2688</v>
      </c>
      <c r="B2682" t="str">
        <f ca="1">IFERROR(__xludf.DUMMYFUNCTION("GOOGLETRANSLATE(B2682,""en"",""hi"")"),"Jitne v लोग इन कबीर सिंह चरित्र को वास्तविकता माई नायक samajte hai प्रहार Besa कोई
बाँदा तुम्हारी बेटी फिर बहन कश्मीर pishe पड़ेगा टैब पाटा chalega")</f>
        <v>Jitne v लोग इन कबीर सिंह चरित्र को वास्तविकता माई नायक samajte hai प्रहार Besa कोई
बाँदा तुम्हारी बेटी फिर बहन कश्मीर pishe पड़ेगा टैब पाटा chalega</v>
      </c>
      <c r="C2682" s="1" t="s">
        <v>19</v>
      </c>
      <c r="D2682" s="1" t="s">
        <v>15</v>
      </c>
    </row>
    <row r="2683" spans="1:4" ht="13.2" x14ac:dyDescent="0.25">
      <c r="A2683" s="1" t="s">
        <v>2689</v>
      </c>
      <c r="B2683" t="str">
        <f ca="1">IFERROR(__xludf.DUMMYFUNCTION("GOOGLETRANSLATE(B2683,""en"",""hi"")"),"आईएसएस फिल्म ne बॉलीवुड ko दोबारा 10 Saal पीछे ले आया .... मैं और, इसके सफलता ne
Umeed तोड़ di। याद dilaya कश्मीर भारत मुझे अब भी zyada कुछ नही बदला।")</f>
        <v>आईएसएस फिल्म ne बॉलीवुड ko दोबारा 10 Saal पीछे ले आया .... मैं और, इसके सफलता ne
Umeed तोड़ di। याद dilaya कश्मीर भारत मुझे अब भी zyada कुछ नही बदला।</v>
      </c>
      <c r="C2683" s="1" t="s">
        <v>19</v>
      </c>
      <c r="D2683" s="1" t="s">
        <v>5</v>
      </c>
    </row>
    <row r="2684" spans="1:4" ht="13.2" x14ac:dyDescent="0.25">
      <c r="A2684" s="1" t="s">
        <v>2690</v>
      </c>
      <c r="B2684" t="str">
        <f ca="1">IFERROR(__xludf.DUMMYFUNCTION("GOOGLETRANSLATE(B2684,""en"",""hi"")"),"Bokchodi")</f>
        <v>Bokchodi</v>
      </c>
      <c r="C2684" s="1" t="s">
        <v>4</v>
      </c>
      <c r="D2684" s="1" t="s">
        <v>5</v>
      </c>
    </row>
    <row r="2685" spans="1:4" ht="13.2" x14ac:dyDescent="0.25">
      <c r="A2685" s="1" t="s">
        <v>2691</v>
      </c>
      <c r="B2685" t="str">
        <f ca="1">IFERROR(__xludf.DUMMYFUNCTION("GOOGLETRANSLATE(B2685,""en"",""hi"")"),"Sabko पीटीए keise chalta ज की wo समलैंगिक ज माई jeisi हाय मोटी हू मैं सामान्य हूं 😄
माई भगवान से प्रार्थना करती हू भगवान sbko सामान्य पृथ्वी जनसंपर्क bheje")</f>
        <v>Sabko पीटीए keise chalta ज की wo समलैंगिक ज माई jeisi हाय मोटी हू मैं सामान्य हूं 😄
माई भगवान से प्रार्थना करती हू भगवान sbko सामान्य पृथ्वी जनसंपर्क bheje</v>
      </c>
      <c r="C2685" s="1" t="s">
        <v>4</v>
      </c>
      <c r="D2685" s="1" t="s">
        <v>5</v>
      </c>
    </row>
    <row r="2686" spans="1:4" ht="13.2" x14ac:dyDescent="0.25">
      <c r="A2686" s="1" t="s">
        <v>2692</v>
      </c>
      <c r="B2686" t="str">
        <f ca="1">IFERROR(__xludf.DUMMYFUNCTION("GOOGLETRANSLATE(B2686,""en"",""hi"")"),"कुत्ते की तारा प्यार कर राहा hein- सबसे अच्छा विशेषण ... 😂")</f>
        <v>कुत्ते की तारा प्यार कर राहा hein- सबसे अच्छा विशेषण ... 😂</v>
      </c>
      <c r="C2686" s="1" t="s">
        <v>4</v>
      </c>
      <c r="D2686" s="1" t="s">
        <v>5</v>
      </c>
    </row>
    <row r="2687" spans="1:4" ht="13.2" x14ac:dyDescent="0.25">
      <c r="A2687" s="1" t="s">
        <v>2693</v>
      </c>
      <c r="B2687" t="str">
        <f ca="1">IFERROR(__xludf.DUMMYFUNCTION("GOOGLETRANSLATE(B2687,""en"",""hi"")"),"नारीवाद = रैंडी Rona")</f>
        <v>नारीवाद = रैंडी Rona</v>
      </c>
      <c r="C2687" s="1" t="s">
        <v>8</v>
      </c>
      <c r="D2687" s="1" t="s">
        <v>15</v>
      </c>
    </row>
    <row r="2688" spans="1:4" ht="13.2" x14ac:dyDescent="0.25">
      <c r="A2688" s="1" t="s">
        <v>2694</v>
      </c>
      <c r="B2688" t="str">
        <f ca="1">IFERROR(__xludf.DUMMYFUNCTION("GOOGLETRANSLATE(B2688,""en"",""hi"")"),"kitane लोग इन कबीर सिंह फिल्म ko av तक नही देखा मेरी tarah")</f>
        <v>kitane लोग इन कबीर सिंह फिल्म ko av तक नही देखा मेरी tarah</v>
      </c>
      <c r="C2688" s="1" t="s">
        <v>4</v>
      </c>
      <c r="D2688" s="1" t="s">
        <v>5</v>
      </c>
    </row>
    <row r="2689" spans="1:4" ht="13.2" x14ac:dyDescent="0.25">
      <c r="A2689" s="1" t="s">
        <v>2695</v>
      </c>
      <c r="B2689" t="str">
        <f ca="1">IFERROR(__xludf.DUMMYFUNCTION("GOOGLETRANSLATE(B2689,""en"",""hi"")"),"जनवरी kr Bht afsos होता ज कश्मीर ईएसआई फिल्म 20 करोड़ kmati वह ... या सलमान की फिल्में sirf
200-300 करोड़ KMA leti वह")</f>
        <v>जनवरी kr Bht afsos होता ज कश्मीर ईएसआई फिल्म 20 करोड़ kmati वह ... या सलमान की फिल्में sirf
200-300 करोड़ KMA leti वह</v>
      </c>
      <c r="C2689" s="1" t="s">
        <v>19</v>
      </c>
      <c r="D2689" s="1" t="s">
        <v>5</v>
      </c>
    </row>
    <row r="2690" spans="1:4" ht="13.2" x14ac:dyDescent="0.25">
      <c r="A2690" s="1" t="s">
        <v>2696</v>
      </c>
      <c r="B2690" t="str">
        <f ca="1">IFERROR(__xludf.DUMMYFUNCTION("GOOGLETRANSLATE(B2690,""en"",""hi"")"),"प्रतिक्रिया करते प्रति भाई परिवार आदमी")</f>
        <v>प्रतिक्रिया करते प्रति भाई परिवार आदमी</v>
      </c>
      <c r="C2690" s="1" t="s">
        <v>4</v>
      </c>
      <c r="D2690" s="1" t="s">
        <v>5</v>
      </c>
    </row>
    <row r="2691" spans="1:4" ht="13.2" x14ac:dyDescent="0.25">
      <c r="A2691" s="1" t="s">
        <v>2697</v>
      </c>
      <c r="B2691" t="str">
        <f ca="1">IFERROR(__xludf.DUMMYFUNCTION("GOOGLETRANSLATE(B2691,""en"",""hi"")"),"भाई Accha हुआ आपने uska नाम या तस्वीर nhi dikhaya वर्ण Jese Lakshay
चौधरी बराबर हड़ताल आया ज aap बराबर भी आ jaata😂😂")</f>
        <v>भाई Accha हुआ आपने uska नाम या तस्वीर nhi dikhaya वर्ण Jese Lakshay
चौधरी बराबर हड़ताल आया ज aap बराबर भी आ jaata😂😂</v>
      </c>
      <c r="C2691" s="1" t="s">
        <v>4</v>
      </c>
      <c r="D2691" s="1" t="s">
        <v>5</v>
      </c>
    </row>
    <row r="2692" spans="1:4" ht="13.2" x14ac:dyDescent="0.25">
      <c r="A2692" s="1" t="s">
        <v>2698</v>
      </c>
      <c r="B2692" t="str">
        <f ca="1">IFERROR(__xludf.DUMMYFUNCTION("GOOGLETRANSLATE(B2692,""en"",""hi"")"),"[03:26] (https://www.youtube.com/watch?v=N_ZMfQMZos0&amp;t=3m26s) कुत्ते की tarah
प्यार krti / krta hain 😆😂 WTF bro🤣")</f>
        <v>[03:26] (https://www.youtube.com/watch?v=N_ZMfQMZos0&amp;t=3m26s) कुत्ते की tarah
प्यार krti / krta hain 😆😂 WTF bro🤣</v>
      </c>
      <c r="C2692" s="1" t="s">
        <v>4</v>
      </c>
      <c r="D2692" s="1" t="s">
        <v>5</v>
      </c>
    </row>
    <row r="2693" spans="1:4" ht="13.2" x14ac:dyDescent="0.25">
      <c r="A2693" s="1" t="s">
        <v>2699</v>
      </c>
      <c r="B2693" t="str">
        <f ca="1">IFERROR(__xludf.DUMMYFUNCTION("GOOGLETRANSLATE(B2693,""en"",""hi"")"),"Bskhess मस्तूल कर")</f>
        <v>Bskhess मस्तूल कर</v>
      </c>
      <c r="C2693" s="1" t="s">
        <v>4</v>
      </c>
      <c r="D2693" s="1" t="s">
        <v>5</v>
      </c>
    </row>
    <row r="2694" spans="1:4" ht="13.2" x14ac:dyDescent="0.25">
      <c r="A2694" s="1" t="s">
        <v>2700</v>
      </c>
      <c r="B2694" t="str">
        <f ca="1">IFERROR(__xludf.DUMMYFUNCTION("GOOGLETRANSLATE(B2694,""en"",""hi"")"),"रंगा बिल्ला नही तु RANDI बिल्ली HAI ... ये हफीज aur पाकिस्तान की baad mein
Marna ... pehle ऐसे bhosdiwalo ko maardo ...")</f>
        <v>रंगा बिल्ला नही तु RANDI बिल्ली HAI ... ये हफीज aur पाकिस्तान की baad mein
Marna ... pehle ऐसे bhosdiwalo ko maardo ...</v>
      </c>
      <c r="C2694" s="1" t="s">
        <v>8</v>
      </c>
      <c r="D2694" s="1" t="s">
        <v>15</v>
      </c>
    </row>
    <row r="2695" spans="1:4" ht="13.2" x14ac:dyDescent="0.25">
      <c r="A2695" s="1" t="s">
        <v>2701</v>
      </c>
      <c r="B2695" t="str">
        <f ca="1">IFERROR(__xludf.DUMMYFUNCTION("GOOGLETRANSLATE(B2695,""en"",""hi"")"),"उदारवादी aur नारीवादी sare chutiye hai aur ESE chutiyo ko क्रने घाव का निशान का पालन करें
Unse बड़े chutiye hai ... choriye chutiye को chutiye वह rhenge ...")</f>
        <v>उदारवादी aur नारीवादी sare chutiye hai aur ESE chutiyo ko क्रने घाव का निशान का पालन करें
Unse बड़े chutiye hai ... choriye chutiye को chutiye वह rhenge ...</v>
      </c>
      <c r="C2695" s="1" t="s">
        <v>8</v>
      </c>
      <c r="D2695" s="1" t="s">
        <v>5</v>
      </c>
    </row>
    <row r="2696" spans="1:4" ht="13.2" x14ac:dyDescent="0.25">
      <c r="A2696" s="1" t="s">
        <v>2702</v>
      </c>
      <c r="B2696" t="str">
        <f ca="1">IFERROR(__xludf.DUMMYFUNCTION("GOOGLETRANSLATE(B2696,""en"",""hi"")"),"Hame प्रधानमंत्री से सत्य bolna sikhna chahiye")</f>
        <v>Hame प्रधानमंत्री से सत्य bolna sikhna chahiye</v>
      </c>
      <c r="C2696" s="1" t="s">
        <v>4</v>
      </c>
      <c r="D2696" s="1" t="s">
        <v>5</v>
      </c>
    </row>
    <row r="2697" spans="1:4" ht="13.2" x14ac:dyDescent="0.25">
      <c r="A2697" s="1" t="s">
        <v>2703</v>
      </c>
      <c r="B2697" t="str">
        <f ca="1">IFERROR(__xludf.DUMMYFUNCTION("GOOGLETRANSLATE(B2697,""en"",""hi"")"),"जब तक हिंदुस्तान मुझे सिनेमा लॉग ऑन रहेगा chutiya Bante rahenge")</f>
        <v>जब तक हिंदुस्तान मुझे सिनेमा लॉग ऑन रहेगा chutiya Bante rahenge</v>
      </c>
      <c r="C2697" s="1" t="s">
        <v>19</v>
      </c>
      <c r="D2697" s="1" t="s">
        <v>5</v>
      </c>
    </row>
    <row r="2698" spans="1:4" ht="13.2" x14ac:dyDescent="0.25">
      <c r="A2698" s="1" t="s">
        <v>2704</v>
      </c>
      <c r="B2698" t="str">
        <f ca="1">IFERROR(__xludf.DUMMYFUNCTION("GOOGLETRANSLATE(B2698,""en"",""hi"")"),"@Udoy सिंह 😂😂 टोपी chakke bhosdike ja गांड मारा kisise")</f>
        <v>@Udoy सिंह 😂😂 टोपी chakke bhosdike ja गांड मारा kisise</v>
      </c>
      <c r="C2698" s="1" t="s">
        <v>8</v>
      </c>
      <c r="D2698" s="1" t="s">
        <v>15</v>
      </c>
    </row>
    <row r="2699" spans="1:4" ht="13.2" x14ac:dyDescent="0.25">
      <c r="A2699" s="1" t="s">
        <v>2705</v>
      </c>
      <c r="B2699" t="str">
        <f ca="1">IFERROR(__xludf.DUMMYFUNCTION("GOOGLETRANSLATE(B2699,""en"",""hi"")"),"आपका जगह का नाम क्या है")</f>
        <v>आपका जगह का नाम क्या है</v>
      </c>
      <c r="C2699" s="1" t="s">
        <v>4</v>
      </c>
      <c r="D2699" s="1" t="s">
        <v>5</v>
      </c>
    </row>
    <row r="2700" spans="1:4" ht="13.2" x14ac:dyDescent="0.25">
      <c r="A2700" s="1" t="s">
        <v>2706</v>
      </c>
      <c r="B2700" t="str">
        <f ca="1">IFERROR(__xludf.DUMMYFUNCTION("GOOGLETRANSLATE(B2700,""en"",""hi"")"),"Hamko मिशन मंगल dekhna था lekin sare दोस्त कबीर सिंह dekhne ja रहे
... या प्रहार हैम बोले मिशन मंगल dekhne चलो करने के लिए sare hasne लगे या बोले
chutiya हो क्या ... isiliye hmko majburi मुझे कबीर सिंह dekhna pada😐😐😐..fir युद्ध
या जोकर मुझे hmko जोकर d"&amp;"ekhna था lekin दोस्त लोग इन युद्ध dekhne गये।")</f>
        <v>Hamko मिशन मंगल dekhna था lekin sare दोस्त कबीर सिंह dekhne ja रहे
... या प्रहार हैम बोले मिशन मंगल dekhne चलो करने के लिए sare hasne लगे या बोले
chutiya हो क्या ... isiliye hmko majburi मुझे कबीर सिंह dekhna pada😐😐😐..fir युद्ध
या जोकर मुझे hmko जोकर dekhna था lekin दोस्त लोग इन युद्ध dekhne गये।</v>
      </c>
      <c r="C2700" s="1" t="s">
        <v>4</v>
      </c>
      <c r="D2700" s="1" t="s">
        <v>5</v>
      </c>
    </row>
    <row r="2701" spans="1:4" ht="13.2" x14ac:dyDescent="0.25">
      <c r="A2701" s="1" t="s">
        <v>2707</v>
      </c>
      <c r="B2701" t="str">
        <f ca="1">IFERROR(__xludf.DUMMYFUNCTION("GOOGLETRANSLATE(B2701,""en"",""hi"")"),"भाई तेरे नारीवाद का दृश्य hain संकीर्ण Bahut")</f>
        <v>भाई तेरे नारीवाद का दृश्य hain संकीर्ण Bahut</v>
      </c>
      <c r="C2701" s="1" t="s">
        <v>19</v>
      </c>
      <c r="D2701" s="1" t="s">
        <v>5</v>
      </c>
    </row>
    <row r="2702" spans="1:4" ht="13.2" x14ac:dyDescent="0.25">
      <c r="A2702" s="1" t="s">
        <v>2708</v>
      </c>
      <c r="B2702" t="str">
        <f ca="1">IFERROR(__xludf.DUMMYFUNCTION("GOOGLETRANSLATE(B2702,""en"",""hi"")"),"Nhi क्या है ladkiyoko Baate Buri Jaldi लगती hai")</f>
        <v>Nhi क्या है ladkiyoko Baate Buri Jaldi लगती hai</v>
      </c>
      <c r="C2702" s="1" t="s">
        <v>19</v>
      </c>
      <c r="D2702" s="1" t="s">
        <v>15</v>
      </c>
    </row>
    <row r="2703" spans="1:4" ht="13.2" x14ac:dyDescent="0.25">
      <c r="A2703" s="1" t="s">
        <v>2709</v>
      </c>
      <c r="B2703" t="str">
        <f ca="1">IFERROR(__xludf.DUMMYFUNCTION("GOOGLETRANSLATE(B2703,""en"",""hi"")"),"सर स्त्री ne तक दोस्ती को स्वीकार नै ki😂😂😂😂😂😂😅😅😅 अबी")</f>
        <v>सर स्त्री ne तक दोस्ती को स्वीकार नै ki😂😂😂😂😂😂😅😅😅 अबी</v>
      </c>
      <c r="C2703" s="1" t="s">
        <v>4</v>
      </c>
      <c r="D2703" s="1" t="s">
        <v>5</v>
      </c>
    </row>
    <row r="2704" spans="1:4" ht="13.2" x14ac:dyDescent="0.25">
      <c r="A2704" s="1" t="s">
        <v>2710</v>
      </c>
      <c r="B2704" t="str">
        <f ca="1">IFERROR(__xludf.DUMMYFUNCTION("GOOGLETRANSLATE(B2704,""en"",""hi"")"),"अभय ये को इंगित वाला आज ke फिल्म dikhaya hai से संबंधित se hai ISSI liye
Lekin आप ई.पू. एम सी likne mein bahut व्यस्त राही hongi Shayad iss liye मिस कर
दीपक..")</f>
        <v>अभय ये को इंगित वाला आज ke फिल्म dikhaya hai से संबंधित se hai ISSI liye
Lekin आप ई.पू. एम सी likne mein bahut व्यस्त राही hongi Shayad iss liye मिस कर
दीपक..</v>
      </c>
      <c r="C2704" s="1" t="s">
        <v>8</v>
      </c>
      <c r="D2704" s="1" t="s">
        <v>5</v>
      </c>
    </row>
    <row r="2705" spans="1:4" ht="13.2" x14ac:dyDescent="0.25">
      <c r="A2705" s="1" t="s">
        <v>2711</v>
      </c>
      <c r="B2705" t="str">
        <f ca="1">IFERROR(__xludf.DUMMYFUNCTION("GOOGLETRANSLATE(B2705,""en"",""hi"")"),"मे सलाम करता हु। गलत केस होने के बाद दामाद कुछ नही कर सकता। गलती गलत क़ानून
की है। क़ानून मे पुरुष खुदका बचाव भी नही कर सकता। तो वो क्या करे? सिर्फ जेल
मे जाये क्या?")</f>
        <v>मे सलाम करता हु। गलत केस होने के बाद दामाद कुछ नही कर सकता। गलती गलत क़ानून
की है। क़ानून मे पुरुष खुदका बचाव भी नही कर सकता। तो वो क्या करे? सिर्फ जेल
मे जाये क्या?</v>
      </c>
      <c r="C2705" s="1" t="s">
        <v>4</v>
      </c>
      <c r="D2705" s="1" t="s">
        <v>5</v>
      </c>
    </row>
    <row r="2706" spans="1:4" ht="13.2" x14ac:dyDescent="0.25">
      <c r="A2706" s="1" t="s">
        <v>2712</v>
      </c>
      <c r="B2706" t="str">
        <f ca="1">IFERROR(__xludf.DUMMYFUNCTION("GOOGLETRANSLATE(B2706,""en"",""hi"")"),"कबीर सिंह बनाम अर्जुन रेड्डी सममूल्य वीडियो Banao aur हाँ aap ne iss वीडियो मुझे अभिनेताओं
की अभिनय ke Baare मुझे कुछ तो कह नही कृपया uspar ek वीडियो Banao सर जी")</f>
        <v>कबीर सिंह बनाम अर्जुन रेड्डी सममूल्य वीडियो Banao aur हाँ aap ne iss वीडियो मुझे अभिनेताओं
की अभिनय ke Baare मुझे कुछ तो कह नही कृपया uspar ek वीडियो Banao सर जी</v>
      </c>
      <c r="C2706" s="1" t="s">
        <v>4</v>
      </c>
      <c r="D2706" s="1" t="s">
        <v>5</v>
      </c>
    </row>
    <row r="2707" spans="1:4" ht="13.2" x14ac:dyDescent="0.25">
      <c r="A2707" s="1" t="s">
        <v>2713</v>
      </c>
      <c r="B2707" t="str">
        <f ca="1">IFERROR(__xludf.DUMMYFUNCTION("GOOGLETRANSLATE(B2707,""en"",""hi"")"),"सीरिया Jaao जिहाद करो इस्लाम Ko khatam कर रही हैं Americans..go अल्लाह को बचाने
और अपने धर्म।
Yahan क्या करोगे पंचर banakar।")</f>
        <v>सीरिया Jaao जिहाद करो इस्लाम Ko khatam कर रही हैं Americans..go अल्लाह को बचाने
और अपने धर्म।
Yahan क्या करोगे पंचर banakar।</v>
      </c>
      <c r="C2707" s="1" t="s">
        <v>19</v>
      </c>
      <c r="D2707" s="1" t="s">
        <v>5</v>
      </c>
    </row>
    <row r="2708" spans="1:4" ht="13.2" x14ac:dyDescent="0.25">
      <c r="A2708" s="1" t="s">
        <v>2714</v>
      </c>
      <c r="B2708" t="str">
        <f ca="1">IFERROR(__xludf.DUMMYFUNCTION("GOOGLETRANSLATE(B2708,""en"",""hi"")"),"कुंग फू kutta। अर्नाब आप इसे किसी न किसी। माजा आज्ञा। साही नाम बताया")</f>
        <v>कुंग फू kutta। अर्नाब आप इसे किसी न किसी। माजा आज्ञा। साही नाम बताया</v>
      </c>
      <c r="C2708" s="1" t="s">
        <v>8</v>
      </c>
      <c r="D2708" s="1" t="s">
        <v>5</v>
      </c>
    </row>
    <row r="2709" spans="1:4" ht="13.2" x14ac:dyDescent="0.25">
      <c r="A2709" s="1" t="s">
        <v>2715</v>
      </c>
      <c r="B2709" t="str">
        <f ca="1">IFERROR(__xludf.DUMMYFUNCTION("GOOGLETRANSLATE(B2709,""en"",""hi"")"),"दक्षिण भारत फिल्में मुझे sikhne 🤔🤔kuch ko मिलता hai .. बॉलीवुड 🤔dekhna को मेने
हाय Kam कर दीया")</f>
        <v>दक्षिण भारत फिल्में मुझे sikhne 🤔🤔kuch ko मिलता hai .. बॉलीवुड 🤔dekhna को मेने
हाय Kam कर दीया</v>
      </c>
      <c r="C2709" s="1" t="s">
        <v>4</v>
      </c>
      <c r="D2709" s="1" t="s">
        <v>5</v>
      </c>
    </row>
    <row r="2710" spans="1:4" ht="13.2" x14ac:dyDescent="0.25">
      <c r="A2710" s="1" t="s">
        <v>2716</v>
      </c>
      <c r="B2710" t="str">
        <f ca="1">IFERROR(__xludf.DUMMYFUNCTION("GOOGLETRANSLATE(B2710,""en"",""hi"")"),"@Eminent - pubg मोबाइल हैलो chutiye ... dusro ko gyaan batna चोद aur pehli
Fursat माई निकल lavde")</f>
        <v>@Eminent - pubg मोबाइल हैलो chutiye ... dusro ko gyaan batna चोद aur pehli
Fursat माई निकल lavde</v>
      </c>
      <c r="C2710" s="1" t="s">
        <v>8</v>
      </c>
      <c r="D2710" s="1" t="s">
        <v>15</v>
      </c>
    </row>
    <row r="2711" spans="1:4" ht="13.2" x14ac:dyDescent="0.25">
      <c r="A2711" s="1" t="s">
        <v>2717</v>
      </c>
      <c r="B2711" t="str">
        <f ca="1">IFERROR(__xludf.DUMMYFUNCTION("GOOGLETRANSLATE(B2711,""en"",""hi"")"),"Jhaantu फिल्म ek दम ... 🤣 🤣 🤣 ई.पू. .... इतना chutiyapa कौन krta .....")</f>
        <v>Jhaantu फिल्म ek दम ... 🤣 🤣 🤣 ई.पू. .... इतना chutiyapa कौन krta .....</v>
      </c>
      <c r="C2711" s="1" t="s">
        <v>8</v>
      </c>
      <c r="D2711" s="1" t="s">
        <v>5</v>
      </c>
    </row>
    <row r="2712" spans="1:4" ht="13.2" x14ac:dyDescent="0.25">
      <c r="A2712" s="1" t="s">
        <v>2718</v>
      </c>
      <c r="B2712" t="str">
        <f ca="1">IFERROR(__xludf.DUMMYFUNCTION("GOOGLETRANSLATE(B2712,""en"",""hi"")"),"Ajkal लॉग फिल्म aur Netflix श्रृंखला से itna जल bhun क्यो Jate हाई, लोग चाहिए
na फिल्म aur वेबसीरिज़ देखे करने aur अगर जलना hai का आनंद")</f>
        <v>Ajkal लॉग फिल्म aur Netflix श्रृंखला से itna जल bhun क्यो Jate हाई, लोग चाहिए
na फिल्म aur वेबसीरिज़ देखे करने aur अगर जलना hai का आनंद</v>
      </c>
      <c r="C2712" s="1" t="s">
        <v>19</v>
      </c>
      <c r="D2712" s="1" t="s">
        <v>5</v>
      </c>
    </row>
    <row r="2713" spans="1:4" ht="13.2" x14ac:dyDescent="0.25">
      <c r="A2713" s="1" t="s">
        <v>2719</v>
      </c>
      <c r="B2713" t="str">
        <f ca="1">IFERROR(__xludf.DUMMYFUNCTION("GOOGLETRANSLATE(B2713,""en"",""hi"")"),"3 तलाक पर संविधान को गाली ओर CAA पर संविधान
ओर अब तो एक नया नारा ओर निकल गया जय भीम जय मीम
अगर संविधान को मानते हो तो जन गण मन क्यों नहीं गाते
ऐसी बात नहीं ज की मुल्ले अब बदल नी रहे बदल रहे ज सबसे बड़ा उदहारण तो जामा
मस्जिद मीटर दिखा पहले बोलते थे हम क"&amp;"िसी मस्जिद मीटर ख tringa झण्डा नहीं लगता
ओर अब जामा मस्जिद में नमाज के बाद सबसे बडा tringa लहराया
अगर ये डर ज तो होना चाहिए")</f>
        <v>3 तलाक पर संविधान को गाली ओर CAA पर संविधान
ओर अब तो एक नया नारा ओर निकल गया जय भीम जय मीम
अगर संविधान को मानते हो तो जन गण मन क्यों नहीं गाते
ऐसी बात नहीं ज की मुल्ले अब बदल नी रहे बदल रहे ज सबसे बड़ा उदहारण तो जामा
मस्जिद मीटर दिखा पहले बोलते थे हम किसी मस्जिद मीटर ख tringa झण्डा नहीं लगता
ओर अब जामा मस्जिद में नमाज के बाद सबसे बडा tringa लहराया
अगर ये डर ज तो होना चाहिए</v>
      </c>
      <c r="C2713" s="1" t="s">
        <v>19</v>
      </c>
      <c r="D2713" s="1" t="s">
        <v>5</v>
      </c>
    </row>
    <row r="2714" spans="1:4" ht="13.2" x14ac:dyDescent="0.25">
      <c r="A2714" s="1" t="s">
        <v>2720</v>
      </c>
      <c r="B2714" t="str">
        <f ca="1">IFERROR(__xludf.DUMMYFUNCTION("GOOGLETRANSLATE(B2714,""en"",""hi"")"),"cutiye hai सब")</f>
        <v>cutiye hai सब</v>
      </c>
      <c r="C2714" s="1" t="s">
        <v>8</v>
      </c>
      <c r="D2714" s="1" t="s">
        <v>5</v>
      </c>
    </row>
    <row r="2715" spans="1:4" ht="13.2" x14ac:dyDescent="0.25">
      <c r="A2715" s="1" t="s">
        <v>2721</v>
      </c>
      <c r="B2715" t="str">
        <f ca="1">IFERROR(__xludf.DUMMYFUNCTION("GOOGLETRANSLATE(B2715,""en"",""hi"")"),"कस्तूरी ,,, 😡😡")</f>
        <v>कस्तूरी ,,, 😡😡</v>
      </c>
      <c r="C2715" s="1" t="s">
        <v>4</v>
      </c>
      <c r="D2715" s="1" t="s">
        <v>5</v>
      </c>
    </row>
    <row r="2716" spans="1:4" ht="13.2" x14ac:dyDescent="0.25">
      <c r="A2716" s="1" t="s">
        <v>2722</v>
      </c>
      <c r="B2716" t="str">
        <f ca="1">IFERROR(__xludf.DUMMYFUNCTION("GOOGLETRANSLATE(B2716,""en"",""hi"")"),"मेरे ne vi मार्दी")</f>
        <v>मेरे ne vi मार्दी</v>
      </c>
      <c r="C2716" s="1" t="s">
        <v>4</v>
      </c>
      <c r="D2716" s="1" t="s">
        <v>5</v>
      </c>
    </row>
    <row r="2717" spans="1:4" ht="13.2" x14ac:dyDescent="0.25">
      <c r="A2717" s="1" t="s">
        <v>2723</v>
      </c>
      <c r="B2717" t="str">
        <f ca="1">IFERROR(__xludf.DUMMYFUNCTION("GOOGLETRANSLATE(B2717,""en"",""hi"")"),"बॉलीवुड bhot बड़ी chirand ज भारत माई
अगर इसको साही Raste पे लाना करने के लिए ज ह्यूम Khud से Shuru कर्ण पड़ेगा
इन सालो ko प्रहार तक पैसे Milte rhenge तु ESE chutiyapa karte rahenge
Inki aakal jo hilana पड़ेगा")</f>
        <v>बॉलीवुड bhot बड़ी chirand ज भारत माई
अगर इसको साही Raste पे लाना करने के लिए ज ह्यूम Khud से Shuru कर्ण पड़ेगा
इन सालो ko प्रहार तक पैसे Milte rhenge तु ESE chutiyapa karte rahenge
Inki aakal jo hilana पड़ेगा</v>
      </c>
      <c r="C2717" s="1" t="s">
        <v>8</v>
      </c>
      <c r="D2717" s="1" t="s">
        <v>5</v>
      </c>
    </row>
    <row r="2718" spans="1:4" ht="13.2" x14ac:dyDescent="0.25">
      <c r="A2718" s="1" t="s">
        <v>2724</v>
      </c>
      <c r="B2718" t="str">
        <f ca="1">IFERROR(__xludf.DUMMYFUNCTION("GOOGLETRANSLATE(B2718,""en"",""hi"")"),"Bc sare लॉग chutiya hai बैठे hai दिखाने एनसीआर एनपीआर टैक्सी Mai..btw मैं समर्थन")</f>
        <v>Bc sare लॉग chutiya hai बैठे hai दिखाने एनसीआर एनपीआर टैक्सी Mai..btw मैं समर्थन</v>
      </c>
      <c r="C2718" s="1" t="s">
        <v>8</v>
      </c>
      <c r="D2718" s="1" t="s">
        <v>15</v>
      </c>
    </row>
    <row r="2719" spans="1:4" ht="13.2" x14ac:dyDescent="0.25">
      <c r="A2719" s="1" t="s">
        <v>2725</v>
      </c>
      <c r="B2719" t="str">
        <f ca="1">IFERROR(__xludf.DUMMYFUNCTION("GOOGLETRANSLATE(B2719,""en"",""hi"")"),"Haha, श्रीमान, Dhang se le को नाम लो, यह 'सुचरिता' है, और सुचित्रा नहीं।
तुमसे होता नही hai करने के लिए इतना, तुम क्या bologe use.👎")</f>
        <v>Haha, श्रीमान, Dhang se le को नाम लो, यह 'सुचरिता' है, और सुचित्रा नहीं।
तुमसे होता नही hai करने के लिए इतना, तुम क्या bologe use.👎</v>
      </c>
      <c r="C2719" s="1" t="s">
        <v>19</v>
      </c>
      <c r="D2719" s="1" t="s">
        <v>5</v>
      </c>
    </row>
    <row r="2720" spans="1:4" ht="13.2" x14ac:dyDescent="0.25">
      <c r="A2720" s="1" t="s">
        <v>2726</v>
      </c>
      <c r="B2720" t="str">
        <f ca="1">IFERROR(__xludf.DUMMYFUNCTION("GOOGLETRANSLATE(B2720,""en"",""hi"")"),"Agar hmko कुछ समाप्त किया krni chahiye तो hain अनुसूचित जाति wo, अनुसूचित जनजाति, अन्य पिछड़ा वर्ग के आरक्षण,, इसके
बदले आर्थिक रूप से पीछे की ओर लोगो को kre सुरक्षित।")</f>
        <v>Agar hmko कुछ समाप्त किया krni chahiye तो hain अनुसूचित जाति wo, अनुसूचित जनजाति, अन्य पिछड़ा वर्ग के आरक्षण,, इसके
बदले आर्थिक रूप से पीछे की ओर लोगो को kre सुरक्षित।</v>
      </c>
      <c r="C2720" s="1" t="s">
        <v>4</v>
      </c>
      <c r="D2720" s="1" t="s">
        <v>5</v>
      </c>
    </row>
    <row r="2721" spans="1:4" ht="13.2" x14ac:dyDescent="0.25">
      <c r="A2721" s="1" t="s">
        <v>2727</v>
      </c>
      <c r="B2721" t="str">
        <f ca="1">IFERROR(__xludf.DUMMYFUNCTION("GOOGLETRANSLATE(B2721,""en"",""hi"")"),"सही शगुन जेईई सबसे अच्छा annlisis pratek श्रीमान")</f>
        <v>सही शगुन जेईई सबसे अच्छा annlisis pratek श्रीमान</v>
      </c>
      <c r="C2721" s="1" t="s">
        <v>4</v>
      </c>
      <c r="D2721" s="1" t="s">
        <v>5</v>
      </c>
    </row>
    <row r="2722" spans="1:4" ht="13.2" x14ac:dyDescent="0.25">
      <c r="A2722" s="1" t="s">
        <v>2728</v>
      </c>
      <c r="B2722" t="str">
        <f ca="1">IFERROR(__xludf.DUMMYFUNCTION("GOOGLETRANSLATE(B2722,""en"",""hi"")"),"तेरी माँ का bhosda")</f>
        <v>तेरी माँ का bhosda</v>
      </c>
      <c r="C2722" s="1" t="s">
        <v>8</v>
      </c>
      <c r="D2722" s="1" t="s">
        <v>15</v>
      </c>
    </row>
    <row r="2723" spans="1:4" ht="13.2" x14ac:dyDescent="0.25">
      <c r="A2723" s="1" t="s">
        <v>2729</v>
      </c>
      <c r="B2723" t="str">
        <f ca="1">IFERROR(__xludf.DUMMYFUNCTION("GOOGLETRANSLATE(B2723,""en"",""hi"")"),"Faminist walo की माँ का bhosda।")</f>
        <v>Faminist walo की माँ का bhosda।</v>
      </c>
      <c r="C2723" s="1" t="s">
        <v>8</v>
      </c>
      <c r="D2723" s="1" t="s">
        <v>15</v>
      </c>
    </row>
    <row r="2724" spans="1:4" ht="13.2" x14ac:dyDescent="0.25">
      <c r="A2724" s="1" t="s">
        <v>2730</v>
      </c>
      <c r="B2724" t="str">
        <f ca="1">IFERROR(__xludf.DUMMYFUNCTION("GOOGLETRANSLATE(B2724,""en"",""hi"")"),"महिला सशक्तिकरण का अर्थ है तु नही की पुरुषों ko ghatiya saabit किया जाए।")</f>
        <v>महिला सशक्तिकरण का अर्थ है तु नही की पुरुषों ko ghatiya saabit किया जाए।</v>
      </c>
      <c r="C2724" s="1" t="s">
        <v>19</v>
      </c>
      <c r="D2724" s="1" t="s">
        <v>5</v>
      </c>
    </row>
    <row r="2725" spans="1:4" ht="13.2" x14ac:dyDescent="0.25">
      <c r="A2725" s="1" t="s">
        <v>2731</v>
      </c>
      <c r="B2725" t="str">
        <f ca="1">IFERROR(__xludf.DUMMYFUNCTION("GOOGLETRANSLATE(B2725,""en"",""hi"")"),"pasand आएगा bhut Unpado ko ye वीडियो। थोड़ी सी भी बुद्धि hai तु पाटा hoga को
नारीवादी aur छद्म नारीवादी मुझे फार्क होता है। HN मुझे नारीवादी hu hu उदार
aur esa कुछ नही Sochta Jaisa तु vyakti बोल RHA hai।")</f>
        <v>pasand आएगा bhut Unpado ko ye वीडियो। थोड़ी सी भी बुद्धि hai तु पाटा hoga को
नारीवादी aur छद्म नारीवादी मुझे फार्क होता है। HN मुझे नारीवादी hu hu उदार
aur esa कुछ नही Sochta Jaisa तु vyakti बोल RHA hai।</v>
      </c>
      <c r="C2725" s="1" t="s">
        <v>8</v>
      </c>
      <c r="D2725" s="1" t="s">
        <v>5</v>
      </c>
    </row>
    <row r="2726" spans="1:4" ht="13.2" x14ac:dyDescent="0.25">
      <c r="A2726" s="1" t="s">
        <v>2732</v>
      </c>
      <c r="B2726" t="str">
        <f ca="1">IFERROR(__xludf.DUMMYFUNCTION("GOOGLETRANSLATE(B2726,""en"",""hi"")"),"Zabardest वीडियो bhaiyo, पर ले जाने के")</f>
        <v>Zabardest वीडियो bhaiyo, पर ले जाने के</v>
      </c>
      <c r="C2726" s="1" t="s">
        <v>4</v>
      </c>
      <c r="D2726" s="1" t="s">
        <v>5</v>
      </c>
    </row>
    <row r="2727" spans="1:4" ht="13.2" x14ac:dyDescent="0.25">
      <c r="A2727" s="1" t="s">
        <v>2733</v>
      </c>
      <c r="B2727" t="str">
        <f ca="1">IFERROR(__xludf.DUMMYFUNCTION("GOOGLETRANSLATE(B2727,""en"",""hi"")"),"Bhaaaaiiiiiii दिल looooooot liyaa aaapne😍😍😍😍😍😍shukkar hai aap jaise लोक भी
अभी hain मेरी सोच Jaisi रूप में एक ही रूप में भारत mein jinki सोच
hai😍😍😍😍😍jeeeeeeeeyoooooooo bhaaaaiiiiii बास aap😘😘😘😘😘😘😘")</f>
        <v>Bhaaaaiiiiiii दिल looooooot liyaa aaapne😍😍😍😍😍😍shukkar hai aap jaise लोक भी
अभी hain मेरी सोच Jaisi रूप में एक ही रूप में भारत mein jinki सोच
hai😍😍😍😍😍jeeeeeeeeyoooooooo bhaaaaiiiiii बास aap😘😘😘😘😘😘😘</v>
      </c>
      <c r="C2727" s="1" t="s">
        <v>4</v>
      </c>
      <c r="D2727" s="1" t="s">
        <v>5</v>
      </c>
    </row>
    <row r="2728" spans="1:4" ht="13.2" x14ac:dyDescent="0.25">
      <c r="A2728" s="1" t="s">
        <v>2734</v>
      </c>
      <c r="B2728" t="str">
        <f ca="1">IFERROR(__xludf.DUMMYFUNCTION("GOOGLETRANSLATE(B2728,""en"",""hi"")"),"अची ज bohot मूवी ..... हर कोई दर्द सामग्री पी फिल्म किमी देखना चाहिए हाय bnti वह")</f>
        <v>अची ज bohot मूवी ..... हर कोई दर्द सामग्री पी फिल्म किमी देखना चाहिए हाय bnti वह</v>
      </c>
      <c r="C2728" s="1" t="s">
        <v>4</v>
      </c>
      <c r="D2728" s="1" t="s">
        <v>5</v>
      </c>
    </row>
    <row r="2729" spans="1:4" ht="13.2" x14ac:dyDescent="0.25">
      <c r="A2729" s="1" t="s">
        <v>2735</v>
      </c>
      <c r="B2729" t="str">
        <f ca="1">IFERROR(__xludf.DUMMYFUNCTION("GOOGLETRANSLATE(B2729,""en"",""hi"")"),"[07:32] (https://www.youtube.com/watch?v=ayIic-YKjEg&amp;t=7m32s) ओबामा khud गांडू
hai")</f>
        <v>[07:32] (https://www.youtube.com/watch?v=ayIic-YKjEg&amp;t=7m32s) ओबामा khud गांडू
hai</v>
      </c>
      <c r="C2729" s="1" t="s">
        <v>8</v>
      </c>
      <c r="D2729" s="1" t="s">
        <v>5</v>
      </c>
    </row>
    <row r="2730" spans="1:4" ht="13.2" x14ac:dyDescent="0.25">
      <c r="A2730" s="1" t="s">
        <v>2736</v>
      </c>
      <c r="B2730" t="str">
        <f ca="1">IFERROR(__xludf.DUMMYFUNCTION("GOOGLETRANSLATE(B2730,""en"",""hi"")"),"दीदी को नारीवादी फिल्म dekhni hai aur समानता की batte chaiye ऐसे kaise
chalega दीदी")</f>
        <v>दीदी को नारीवादी फिल्म dekhni hai aur समानता की batte chaiye ऐसे kaise
chalega दीदी</v>
      </c>
      <c r="C2730" s="1" t="s">
        <v>19</v>
      </c>
      <c r="D2730" s="1" t="s">
        <v>5</v>
      </c>
    </row>
    <row r="2731" spans="1:4" ht="13.2" x14ac:dyDescent="0.25">
      <c r="A2731" s="1" t="s">
        <v>2737</v>
      </c>
      <c r="B2731" t="str">
        <f ca="1">IFERROR(__xludf.DUMMYFUNCTION("GOOGLETRANSLATE(B2731,""en"",""hi"")"),"कबीर सिंह एएसआई फिल्म जिसको swetab ko फिल्म dekhne ko बल किया भाई ne खा
था फिल्म nhe dekhta 🤣")</f>
        <v>कबीर सिंह एएसआई फिल्म जिसको swetab ko फिल्म dekhne ko बल किया भाई ne खा
था फिल्म nhe dekhta 🤣</v>
      </c>
      <c r="C2731" s="1" t="s">
        <v>4</v>
      </c>
      <c r="D2731" s="1" t="s">
        <v>5</v>
      </c>
    </row>
    <row r="2732" spans="1:4" ht="13.2" x14ac:dyDescent="0.25">
      <c r="A2732" s="1" t="s">
        <v>2738</v>
      </c>
      <c r="B2732" t="str">
        <f ca="1">IFERROR(__xludf.DUMMYFUNCTION("GOOGLETRANSLATE(B2732,""en"",""hi"")"),"ko था नारीवाद समर्थन करने के लिए मुझे .. bhen की laudiyo भाई अवधि वाला दृश्य v wo
sb नी dikhega ...")</f>
        <v>ko था नारीवाद समर्थन करने के लिए मुझे .. bhen की laudiyo भाई अवधि वाला दृश्य v wo
sb नी dikhega ...</v>
      </c>
      <c r="C2732" s="1" t="s">
        <v>8</v>
      </c>
      <c r="D2732" s="1" t="s">
        <v>15</v>
      </c>
    </row>
    <row r="2733" spans="1:4" ht="13.2" x14ac:dyDescent="0.25">
      <c r="A2733" s="1" t="s">
        <v>2739</v>
      </c>
      <c r="B2733" t="str">
        <f ca="1">IFERROR(__xludf.DUMMYFUNCTION("GOOGLETRANSLATE(B2733,""en"",""hi"")"),"Aap सच मुझे अविश्वसनीय हो भाई .....
Itne चूहे भी aap वीडियो शूट krte हो ..... फिल्म समीक्षा ke sath sath aap Sehat
पे भी ध्यान दिया kijiye ....
अच्छी समीक्षा ....
अच्छा मध्य रात्रि ....")</f>
        <v>Aap सच मुझे अविश्वसनीय हो भाई .....
Itne चूहे भी aap वीडियो शूट krte हो ..... फिल्म समीक्षा ke sath sath aap Sehat
पे भी ध्यान दिया kijiye ....
अच्छी समीक्षा ....
अच्छा मध्य रात्रि ....</v>
      </c>
      <c r="C2733" s="1" t="s">
        <v>4</v>
      </c>
      <c r="D2733" s="1" t="s">
        <v>5</v>
      </c>
    </row>
    <row r="2734" spans="1:4" ht="13.2" x14ac:dyDescent="0.25">
      <c r="A2734" s="1" t="s">
        <v>2740</v>
      </c>
      <c r="B2734" t="str">
        <f ca="1">IFERROR(__xludf.DUMMYFUNCTION("GOOGLETRANSLATE(B2734,""en"",""hi"")"),"पागल हो गए हो क्या? कौन मे सेक्स कर्ण chahega khulle? Mein कभी तो नहीं है।")</f>
        <v>पागल हो गए हो क्या? कौन मे सेक्स कर्ण chahega khulle? Mein कभी तो नहीं है।</v>
      </c>
      <c r="C2734" s="1" t="s">
        <v>4</v>
      </c>
      <c r="D2734" s="1" t="s">
        <v>5</v>
      </c>
    </row>
    <row r="2735" spans="1:4" ht="13.2" x14ac:dyDescent="0.25">
      <c r="A2735" s="1" t="s">
        <v>2741</v>
      </c>
      <c r="B2735" t="str">
        <f ca="1">IFERROR(__xludf.DUMMYFUNCTION("GOOGLETRANSLATE(B2735,""en"",""hi"")"),"चिंता चटाई kriye भाई, तुम लोग इन bs YHI की जनता को chutiya BNA payenge। ऑस्कर
kbhi नी laa payenge। Bhencho .. चाहे शाहरुख हो yaa सलमान फिर अमिताभ कोई
ऑस्कर नी ला paya ...")</f>
        <v>चिंता चटाई kriye भाई, तुम लोग इन bs YHI की जनता को chutiya BNA payenge। ऑस्कर
kbhi नी laa payenge। Bhencho .. चाहे शाहरुख हो yaa सलमान फिर अमिताभ कोई
ऑस्कर नी ला paya ...</v>
      </c>
      <c r="C2735" s="1" t="s">
        <v>8</v>
      </c>
      <c r="D2735" s="1" t="s">
        <v>15</v>
      </c>
    </row>
    <row r="2736" spans="1:4" ht="13.2" x14ac:dyDescent="0.25">
      <c r="A2736" s="1" t="s">
        <v>2742</v>
      </c>
      <c r="B2736" t="str">
        <f ca="1">IFERROR(__xludf.DUMMYFUNCTION("GOOGLETRANSLATE(B2736,""en"",""hi"")"),"डी RHA hai .......... Agar समीक्षा BTA RHA hai ya फिल्म की कहानी समीक्षा Bhosdike
देना नही aata hai ईसा पूर्व चटाई डे na पैसे के liye कुछ भी करेगा एम सी के लिए")</f>
        <v>डी RHA hai .......... Agar समीक्षा BTA RHA hai ya फिल्म की कहानी समीक्षा Bhosdike
देना नही aata hai ईसा पूर्व चटाई डे na पैसे के liye कुछ भी करेगा एम सी के लिए</v>
      </c>
      <c r="C2736" s="1" t="s">
        <v>8</v>
      </c>
      <c r="D2736" s="1" t="s">
        <v>15</v>
      </c>
    </row>
    <row r="2737" spans="1:4" ht="13.2" x14ac:dyDescent="0.25">
      <c r="A2737" s="1" t="s">
        <v>2743</v>
      </c>
      <c r="B2737" t="str">
        <f ca="1">IFERROR(__xludf.DUMMYFUNCTION("GOOGLETRANSLATE(B2737,""en"",""hi"")"),"कोई नारीवादियों की aukat dikhai ज bs 🙃")</f>
        <v>कोई नारीवादियों की aukat dikhai ज bs 🙃</v>
      </c>
      <c r="C2737" s="1" t="s">
        <v>19</v>
      </c>
      <c r="D2737" s="1" t="s">
        <v>5</v>
      </c>
    </row>
    <row r="2738" spans="1:4" ht="13.2" x14ac:dyDescent="0.25">
      <c r="A2738" s="1" t="s">
        <v>2744</v>
      </c>
      <c r="B2738" t="str">
        <f ca="1">IFERROR(__xludf.DUMMYFUNCTION("GOOGLETRANSLATE(B2738,""en"",""hi"")"),"भाई आखिरी फिल्म सल्लू मिया KI अंगरक्षक DEKHANE GAYA THA ,,,,, USME लड़ाई
दृश्य ,,,, भगवान 2 KI कॉपी थी की जैकी चैन KI MOVIE कवच ,,,,,,, मेरा आदमी किया
KI JUTTA Khol KE MAARU सल्लू को ,,,,, KYONKI जैकी चैन केके असली ME KUNFU
,, मार्शल आर्ट aata HAI ,,,, बच"&amp;"पन एसई ,,,,, AUR सल्लू साला RANDI बाज ,,,,, मांस
खा KE ,,,,, DHOKALI शरीर बाना LI ,,,,, SAALE NE MACHHAR भी कभी NAHI
Maraã ,,,,, बास जेट ली AUR जैकी चैन KI कॉपी करते है")</f>
        <v>भाई आखिरी फिल्म सल्लू मिया KI अंगरक्षक DEKHANE GAYA THA ,,,,, USME लड़ाई
दृश्य ,,,, भगवान 2 KI कॉपी थी की जैकी चैन KI MOVIE कवच ,,,,,,, मेरा आदमी किया
KI JUTTA Khol KE MAARU सल्लू को ,,,,, KYONKI जैकी चैन केके असली ME KUNFU
,, मार्शल आर्ट aata HAI ,,,, बचपन एसई ,,,,, AUR सल्लू साला RANDI बाज ,,,,, मांस
खा KE ,,,,, DHOKALI शरीर बाना LI ,,,,, SAALE NE MACHHAR भी कभी NAHI
Maraã ,,,,, बास जेट ली AUR जैकी चैन KI कॉपी करते है</v>
      </c>
      <c r="C2738" s="1" t="s">
        <v>8</v>
      </c>
      <c r="D2738" s="1" t="s">
        <v>15</v>
      </c>
    </row>
    <row r="2739" spans="1:4" ht="13.2" x14ac:dyDescent="0.25">
      <c r="A2739" s="1" t="s">
        <v>2745</v>
      </c>
      <c r="B2739" t="str">
        <f ca="1">IFERROR(__xludf.DUMMYFUNCTION("GOOGLETRANSLATE(B2739,""en"",""hi"")"),"मुख्य करने के लिए zorrur सैर karunga")</f>
        <v>मुख्य करने के लिए zorrur सैर karunga</v>
      </c>
      <c r="C2739" s="1" t="s">
        <v>4</v>
      </c>
      <c r="D2739" s="1" t="s">
        <v>5</v>
      </c>
    </row>
    <row r="2740" spans="1:4" ht="13.2" x14ac:dyDescent="0.25">
      <c r="A2740" s="1" t="s">
        <v>2746</v>
      </c>
      <c r="B2740" t="str">
        <f ca="1">IFERROR(__xludf.DUMMYFUNCTION("GOOGLETRANSLATE(B2740,""en"",""hi"")"),"ए जे मुख्य नेटफ्लिक्स बराबर कबीर dakhi गाना .... 👌👌👌 Darun laglo ...")</f>
        <v>ए जे मुख्य नेटफ्लिक्स बराबर कबीर dakhi गाना .... 👌👌👌 Darun laglo ...</v>
      </c>
      <c r="C2740" s="1" t="s">
        <v>4</v>
      </c>
      <c r="D2740" s="1" t="s">
        <v>5</v>
      </c>
    </row>
    <row r="2741" spans="1:4" ht="13.2" x14ac:dyDescent="0.25">
      <c r="A2741" s="1" t="s">
        <v>2747</v>
      </c>
      <c r="B2741" t="str">
        <f ca="1">IFERROR(__xludf.DUMMYFUNCTION("GOOGLETRANSLATE(B2741,""en"",""hi"")"),"agr तु लोग इन टिप्पणी अनुभाग padte होते करने के लिए अबी TK हठ देते इसको ... लॉग ऑन Iska
वीडियो खुला हाय krte h ki इसको gaaliya डी ske..pr इनको Saalo ko विचार मिल Jate ज
inhe क्या फार्क पैड RHA ज ....")</f>
        <v>agr तु लोग इन टिप्पणी अनुभाग padte होते करने के लिए अबी TK हठ देते इसको ... लॉग ऑन Iska
वीडियो खुला हाय krte h ki इसको gaaliya डी ske..pr इनको Saalo ko विचार मिल Jate ज
inhe क्या फार्क पैड RHA ज ....</v>
      </c>
      <c r="C2741" s="1" t="s">
        <v>19</v>
      </c>
      <c r="D2741" s="1" t="s">
        <v>5</v>
      </c>
    </row>
    <row r="2742" spans="1:4" ht="13.2" x14ac:dyDescent="0.25">
      <c r="A2742" s="1" t="s">
        <v>2748</v>
      </c>
      <c r="B2742" t="str">
        <f ca="1">IFERROR(__xludf.DUMMYFUNCTION("GOOGLETRANSLATE(B2742,""en"",""hi"")"),"wo भी chutiya tum भी chutiya ... तु बॉलीवुड aur मीडिया मिल के Sabko chutiya
RHA BNA हे .... बराबर कबीर सिंह Thik हाय एलजीए .... मनोरंजन .... mze लो ... यार")</f>
        <v>wo भी chutiya tum भी chutiya ... तु बॉलीवुड aur मीडिया मिल के Sabko chutiya
RHA BNA हे .... बराबर कबीर सिंह Thik हाय एलजीए .... मनोरंजन .... mze लो ... यार</v>
      </c>
      <c r="C2742" s="1" t="s">
        <v>8</v>
      </c>
      <c r="D2742" s="1" t="s">
        <v>5</v>
      </c>
    </row>
    <row r="2743" spans="1:4" ht="13.2" x14ac:dyDescent="0.25">
      <c r="A2743" s="1" t="s">
        <v>2749</v>
      </c>
      <c r="B2743" t="str">
        <f ca="1">IFERROR(__xludf.DUMMYFUNCTION("GOOGLETRANSLATE(B2743,""en"",""hi"")"),"क्यू nhi मार skte मार skta ज
Ldki भी मार skti ज ldke ko
प्यार मुझे एस.बी. होता ज
हा कोई जान bujhkr मारे kisi ldki Ko galat ज wo
मैं उसे समर्थन नहीं करेंगे
प्यार मुझे मार skta ज लेकिन uske बीना रह भी nahi skta agr सच्चा प्यार krta को ज")</f>
        <v>क्यू nhi मार skte मार skta ज
Ldki भी मार skti ज ldke ko
प्यार मुझे एस.बी. होता ज
हा कोई जान bujhkr मारे kisi ldki Ko galat ज wo
मैं उसे समर्थन नहीं करेंगे
प्यार मुझे मार skta ज लेकिन uske बीना रह भी nahi skta agr सच्चा प्यार krta को ज</v>
      </c>
      <c r="C2743" s="1" t="s">
        <v>4</v>
      </c>
      <c r="D2743" s="1" t="s">
        <v>5</v>
      </c>
    </row>
    <row r="2744" spans="1:4" ht="13.2" x14ac:dyDescent="0.25">
      <c r="A2744" s="1" t="s">
        <v>2750</v>
      </c>
      <c r="B2744" t="str">
        <f ca="1">IFERROR(__xludf.DUMMYFUNCTION("GOOGLETRANSLATE(B2744,""en"",""hi"")"),"@My प्यार विशु bakhwas bhaand कर aapni महाभारत घाडा खो badhnaam चटाई
कर")</f>
        <v>@My प्यार विशु bakhwas bhaand कर aapni महाभारत घाडा खो badhnaam चटाई
कर</v>
      </c>
      <c r="C2744" s="1" t="s">
        <v>8</v>
      </c>
      <c r="D2744" s="1" t="s">
        <v>5</v>
      </c>
    </row>
    <row r="2745" spans="1:4" ht="13.2" x14ac:dyDescent="0.25">
      <c r="A2745" s="1" t="s">
        <v>2751</v>
      </c>
      <c r="B2745" t="str">
        <f ca="1">IFERROR(__xludf.DUMMYFUNCTION("GOOGLETRANSLATE(B2745,""en"",""hi"")"),"भाई इन सब से अच्छा था अपराध पेट्रोल ही अच्छा था")</f>
        <v>भाई इन सब से अच्छा था अपराध पेट्रोल ही अच्छा था</v>
      </c>
      <c r="C2745" s="1" t="s">
        <v>4</v>
      </c>
      <c r="D2745" s="1" t="s">
        <v>5</v>
      </c>
    </row>
    <row r="2746" spans="1:4" ht="13.2" x14ac:dyDescent="0.25">
      <c r="A2746" s="1" t="s">
        <v>2752</v>
      </c>
      <c r="B2746" t="str">
        <f ca="1">IFERROR(__xludf.DUMMYFUNCTION("GOOGLETRANSLATE(B2746,""en"",""hi"")"),"रंगा बिल्ला अमित शाह aur मोदी हैं। ।")</f>
        <v>रंगा बिल्ला अमित शाह aur मोदी हैं। ।</v>
      </c>
      <c r="C2746" s="1" t="s">
        <v>4</v>
      </c>
      <c r="D2746" s="1" t="s">
        <v>5</v>
      </c>
    </row>
    <row r="2747" spans="1:4" ht="13.2" x14ac:dyDescent="0.25">
      <c r="A2747" s="1" t="s">
        <v>2753</v>
      </c>
      <c r="B2747" t="str">
        <f ca="1">IFERROR(__xludf.DUMMYFUNCTION("GOOGLETRANSLATE(B2747,""en"",""hi"")"),"Lekin घर ke कुछ लॉग ghuspaithiye ko शरण diye hain रंग ... lekin chaukidaar
घर में ghuse ghuspaithiye ko बहार nikalne ke liye सब की करेगा करने के लिए jaanch
हाय ... घर Kewal ek आदमी का नही Poore parivaar का होरा hai ... मैं और करने के लिए Yahan
poora sanyu"&amp;"kt parivaar hai wo 130 करोड़ लॉगऑन का ... क्यों हिला डाला एनए भी ...")</f>
        <v>Lekin घर ke कुछ लॉग ghuspaithiye ko शरण diye hain रंग ... lekin chaukidaar
घर में ghuse ghuspaithiye ko बहार nikalne ke liye सब की करेगा करने के लिए jaanch
हाय ... घर Kewal ek आदमी का नही Poore parivaar का होरा hai ... मैं और करने के लिए Yahan
poora sanyukt parivaar hai wo 130 करोड़ लॉगऑन का ... क्यों हिला डाला एनए भी ...</v>
      </c>
      <c r="C2747" s="1" t="s">
        <v>4</v>
      </c>
      <c r="D2747" s="1" t="s">
        <v>5</v>
      </c>
    </row>
    <row r="2748" spans="1:4" ht="13.2" x14ac:dyDescent="0.25">
      <c r="A2748" s="1" t="s">
        <v>2754</v>
      </c>
      <c r="B2748" t="str">
        <f ca="1">IFERROR(__xludf.DUMMYFUNCTION("GOOGLETRANSLATE(B2748,""en"",""hi"")"),"Bhailog Mudde की बात laao ... Sirf मोदी जी को नमस्ते वोट करो बास aur राष्ट्रवाद
ko करो पालन !!")</f>
        <v>Bhailog Mudde की बात laao ... Sirf मोदी जी को नमस्ते वोट करो बास aur राष्ट्रवाद
ko करो पालन !!</v>
      </c>
      <c r="C2748" s="1" t="s">
        <v>4</v>
      </c>
      <c r="D2748" s="1" t="s">
        <v>5</v>
      </c>
    </row>
    <row r="2749" spans="1:4" ht="13.2" x14ac:dyDescent="0.25">
      <c r="A2749" s="1" t="s">
        <v>2755</v>
      </c>
      <c r="B2749" t="str">
        <f ca="1">IFERROR(__xludf.DUMMYFUNCTION("GOOGLETRANSLATE(B2749,""en"",""hi"")"),"ये फिल्म वास्तविकता hai dikhati। Toh dikat क्या है?")</f>
        <v>ये फिल्म वास्तविकता hai dikhati। Toh dikat क्या है?</v>
      </c>
      <c r="C2749" s="1" t="s">
        <v>4</v>
      </c>
      <c r="D2749" s="1" t="s">
        <v>5</v>
      </c>
    </row>
    <row r="2750" spans="1:4" ht="13.2" x14ac:dyDescent="0.25">
      <c r="A2750" s="1" t="s">
        <v>2756</v>
      </c>
      <c r="B2750" t="str">
        <f ca="1">IFERROR(__xludf.DUMMYFUNCTION("GOOGLETRANSLATE(B2750,""en"",""hi"")"),"भाई KY बोल फिर तू ..")</f>
        <v>भाई KY बोल फिर तू ..</v>
      </c>
      <c r="C2750" s="1" t="s">
        <v>4</v>
      </c>
      <c r="D2750" s="1" t="s">
        <v>5</v>
      </c>
    </row>
    <row r="2751" spans="1:4" ht="13.2" x14ac:dyDescent="0.25">
      <c r="A2751" s="1" t="s">
        <v>2757</v>
      </c>
      <c r="B2751" t="str">
        <f ca="1">IFERROR(__xludf.DUMMYFUNCTION("GOOGLETRANSLATE(B2751,""en"",""hi"")"),"@Chirag Sabse pehle मैं आपको अपना वाम सही कंजर्वेटिव-लिबरल का अवधारणा
कर्ण chahiye स्पष्ट ....
ये वीडियो देखिए -
&lt;Https://youtu.be/yNdB772uAsU&gt;
मैं और दुनिया मुझे क्या चल राहा hai VO देखिए ... थ्योरी Chhodiye व्यावहारिक रूप से
sochiye ...
माई khud भी ऐसे "&amp;"Gaav मुझे रहता हू जो तालुका भी nahi hai ... मैं और मुझ्े पुरा
विश्वास hai ki aapse jyada हाय गरीबी Dekhi hai मैने ...")</f>
        <v>@Chirag Sabse pehle मैं आपको अपना वाम सही कंजर्वेटिव-लिबरल का अवधारणा
कर्ण chahiye स्पष्ट ....
ये वीडियो देखिए -
&lt;Https://youtu.be/yNdB772uAsU&gt;
मैं और दुनिया मुझे क्या चल राहा hai VO देखिए ... थ्योरी Chhodiye व्यावहारिक रूप से
sochiye ...
माई khud भी ऐसे Gaav मुझे रहता हू जो तालुका भी nahi hai ... मैं और मुझ्े पुरा
विश्वास hai ki aapse jyada हाय गरीबी Dekhi hai मैने ...</v>
      </c>
      <c r="C2751" s="1" t="s">
        <v>4</v>
      </c>
      <c r="D2751" s="1" t="s">
        <v>5</v>
      </c>
    </row>
    <row r="2752" spans="1:4" ht="13.2" x14ac:dyDescent="0.25">
      <c r="A2752" s="1" t="s">
        <v>2758</v>
      </c>
      <c r="B2752" t="str">
        <f ca="1">IFERROR(__xludf.DUMMYFUNCTION("GOOGLETRANSLATE(B2752,""en"",""hi"")"),"फिल्म के लिए भी Vaise हाय चरित्र की थी निदेशक को भी Vaise हाय माननीय chahiye na")</f>
        <v>फिल्म के लिए भी Vaise हाय चरित्र की थी निदेशक को भी Vaise हाय माननीय chahiye na</v>
      </c>
      <c r="C2752" s="1" t="s">
        <v>4</v>
      </c>
      <c r="D2752" s="1" t="s">
        <v>5</v>
      </c>
    </row>
    <row r="2753" spans="1:4" ht="13.2" x14ac:dyDescent="0.25">
      <c r="A2753" s="1" t="s">
        <v>2759</v>
      </c>
      <c r="B2753" t="str">
        <f ca="1">IFERROR(__xludf.DUMMYFUNCTION("GOOGLETRANSLATE(B2753,""en"",""hi"")"),"Bikul की सेवा kr sktye hain")</f>
        <v>Bikul की सेवा kr sktye hain</v>
      </c>
      <c r="C2753" s="1" t="s">
        <v>4</v>
      </c>
      <c r="D2753" s="1" t="s">
        <v>5</v>
      </c>
    </row>
    <row r="2754" spans="1:4" ht="13.2" x14ac:dyDescent="0.25">
      <c r="A2754" s="1" t="s">
        <v>2760</v>
      </c>
      <c r="B2754" t="str">
        <f ca="1">IFERROR(__xludf.DUMMYFUNCTION("GOOGLETRANSLATE(B2754,""en"",""hi"")"),"आर यू डॉट ई लड़का ....... डब्ल्यूएचओ मूर्खता है, अजीब लग रही महिला ??? क्या गलत
उसके? Jaisi Shakal WAISI AAKAL। KYA BAKWAS KAR Rahi Hai .... एक NIKKAMI, NALAK,
गरीब जनता को Jhoot BHOLNA SIKARIHAI ...... कम्युनिस्ट KUTTHI .......")</f>
        <v>आर यू डॉट ई लड़का ....... डब्ल्यूएचओ मूर्खता है, अजीब लग रही महिला ??? क्या गलत
उसके? Jaisi Shakal WAISI AAKAL। KYA BAKWAS KAR Rahi Hai .... एक NIKKAMI, NALAK,
गरीब जनता को Jhoot BHOLNA SIKARIHAI ...... कम्युनिस्ट KUTTHI .......</v>
      </c>
      <c r="C2754" s="1" t="s">
        <v>8</v>
      </c>
      <c r="D2754" s="1" t="s">
        <v>15</v>
      </c>
    </row>
    <row r="2755" spans="1:4" ht="13.2" x14ac:dyDescent="0.25">
      <c r="A2755" s="1" t="s">
        <v>2761</v>
      </c>
      <c r="B2755" t="str">
        <f ca="1">IFERROR(__xludf.DUMMYFUNCTION("GOOGLETRANSLATE(B2755,""en"",""hi"")"),"प्रशांत सर sbse Accha smjhate ज")</f>
        <v>प्रशांत सर sbse Accha smjhate ज</v>
      </c>
      <c r="C2755" s="1" t="s">
        <v>4</v>
      </c>
      <c r="D2755" s="1" t="s">
        <v>5</v>
      </c>
    </row>
    <row r="2756" spans="1:4" ht="13.2" x14ac:dyDescent="0.25">
      <c r="A2756" s="1" t="s">
        <v>2762</v>
      </c>
      <c r="B2756" t="str">
        <f ca="1">IFERROR(__xludf.DUMMYFUNCTION("GOOGLETRANSLATE(B2756,""en"",""hi"")"),"1।
Chutiye फिल्म माई Yahi dekhate रहे की वो कितना पड़ता hai। ध्यान से फिल्म
Dekhi होती तो पाटा chalta uske घर माई deewaro pai थीसिस लेखी थी और प्रहार
चरमोत्कर्ष माई वो Daaru पाइक behosh hojata हैं तो वाहा किताबें भी padi rahti hai
तालिका बराबर।
2।
प्रीति "&amp;"चिकित्सक bann Chuki थी प्रहार वो कबीर ke घर जाति hai टैब कबीर बोलता
hai बधाई dr.preeti।
3 \। मूवी hai कोई दस्तावेजी नही की लोगो को bataye की डॉक्टर kaise Bante
hai।")</f>
        <v>1।
Chutiye फिल्म माई Yahi dekhate रहे की वो कितना पड़ता hai। ध्यान से फिल्म
Dekhi होती तो पाटा chalta uske घर माई deewaro pai थीसिस लेखी थी और प्रहार
चरमोत्कर्ष माई वो Daaru पाइक behosh hojata हैं तो वाहा किताबें भी padi rahti hai
तालिका बराबर।
2।
प्रीति चिकित्सक bann Chuki थी प्रहार वो कबीर ke घर जाति hai टैब कबीर बोलता
hai बधाई dr.preeti।
3 \। मूवी hai कोई दस्तावेजी नही की लोगो को bataye की डॉक्टर kaise Bante
hai।</v>
      </c>
      <c r="C2756" s="1" t="s">
        <v>19</v>
      </c>
      <c r="D2756" s="1" t="s">
        <v>5</v>
      </c>
    </row>
    <row r="2757" spans="1:4" ht="13.2" x14ac:dyDescent="0.25">
      <c r="A2757" s="1" t="s">
        <v>2763</v>
      </c>
      <c r="B2757" t="str">
        <f ca="1">IFERROR(__xludf.DUMMYFUNCTION("GOOGLETRANSLATE(B2757,""en"",""hi"")"),"सुपर सुपर बॉस जियो मालिक")</f>
        <v>सुपर सुपर बॉस जियो मालिक</v>
      </c>
      <c r="C2757" s="1" t="s">
        <v>4</v>
      </c>
      <c r="D2757" s="1" t="s">
        <v>5</v>
      </c>
    </row>
    <row r="2758" spans="1:4" ht="13.2" x14ac:dyDescent="0.25">
      <c r="A2758" s="1" t="s">
        <v>2764</v>
      </c>
      <c r="B2758" t="str">
        <f ca="1">IFERROR(__xludf.DUMMYFUNCTION("GOOGLETRANSLATE(B2758,""en"",""hi"")"),"प्रकृति कानून के खिलाफ। कुंजी लॉक कश्मीर लाइ BNE हुई ज कुंजी कुंजी कश्मीर लाइ nai😂😂")</f>
        <v>प्रकृति कानून के खिलाफ। कुंजी लॉक कश्मीर लाइ BNE हुई ज कुंजी कुंजी कश्मीर लाइ nai😂😂</v>
      </c>
      <c r="C2758" s="1" t="s">
        <v>19</v>
      </c>
      <c r="D2758" s="1" t="s">
        <v>15</v>
      </c>
    </row>
    <row r="2759" spans="1:4" ht="13.2" x14ac:dyDescent="0.25">
      <c r="A2759" s="1" t="s">
        <v>2765</v>
      </c>
      <c r="B2759" t="str">
        <f ca="1">IFERROR(__xludf.DUMMYFUNCTION("GOOGLETRANSLATE(B2759,""en"",""hi"")"),"Bahut साही Bhai😎😎😎😎😎")</f>
        <v>Bahut साही Bhai😎😎😎😎😎</v>
      </c>
      <c r="C2759" s="1" t="s">
        <v>4</v>
      </c>
      <c r="D2759" s="1" t="s">
        <v>5</v>
      </c>
    </row>
    <row r="2760" spans="1:4" ht="13.2" x14ac:dyDescent="0.25">
      <c r="A2760" s="1" t="s">
        <v>2766</v>
      </c>
      <c r="B2760" t="str">
        <f ca="1">IFERROR(__xludf.DUMMYFUNCTION("GOOGLETRANSLATE(B2760,""en"",""hi"")"),"भाई लॉग कसम खाओ iss दिवाली कोई फिल्म nhi..only frnds के साथ समय बिताने और
प्रिय parents..Aur पटाखे (आयुर्वेदिक पटाखे) Kharid से लेना
""प्रियंका के हर्बल्स"" निक द्वारा copowered")</f>
        <v>भाई लॉग कसम खाओ iss दिवाली कोई फिल्म nhi..only frnds के साथ समय बिताने और
प्रिय parents..Aur पटाखे (आयुर्वेदिक पटाखे) Kharid से लेना
"प्रियंका के हर्बल्स" निक द्वारा copowered</v>
      </c>
      <c r="C2760" s="1" t="s">
        <v>4</v>
      </c>
      <c r="D2760" s="1" t="s">
        <v>5</v>
      </c>
    </row>
    <row r="2761" spans="1:4" ht="13.2" x14ac:dyDescent="0.25">
      <c r="A2761" s="1" t="s">
        <v>2767</v>
      </c>
      <c r="B2761" t="str">
        <f ca="1">IFERROR(__xludf.DUMMYFUNCTION("GOOGLETRANSLATE(B2761,""en"",""hi"")"),"Jabardast भाई")</f>
        <v>Jabardast भाई</v>
      </c>
      <c r="C2761" s="1" t="s">
        <v>4</v>
      </c>
      <c r="D2761" s="1" t="s">
        <v>5</v>
      </c>
    </row>
    <row r="2762" spans="1:4" ht="13.2" x14ac:dyDescent="0.25">
      <c r="A2762" s="1" t="s">
        <v>2768</v>
      </c>
      <c r="B2762" t="str">
        <f ca="1">IFERROR(__xludf.DUMMYFUNCTION("GOOGLETRANSLATE(B2762,""en"",""hi"")"),"@KUHU SRIVASTAVA भाई अगर माई हमें r * ndi कश्मीर नाम achhe से लिखी प्राथमिकी भी uska
समीक्षा aur चेहरा utna हाय ghatiya रहेगा।
लो * यू कही ke")</f>
        <v>@KUHU SRIVASTAVA भाई अगर माई हमें r * ndi कश्मीर नाम achhe से लिखी प्राथमिकी भी uska
समीक्षा aur चेहरा utna हाय ghatiya रहेगा।
लो * यू कही ke</v>
      </c>
      <c r="C2762" s="1" t="s">
        <v>8</v>
      </c>
      <c r="D2762" s="1" t="s">
        <v>15</v>
      </c>
    </row>
    <row r="2763" spans="1:4" ht="13.2" x14ac:dyDescent="0.25">
      <c r="A2763" s="1" t="s">
        <v>2769</v>
      </c>
      <c r="B2763" t="str">
        <f ca="1">IFERROR(__xludf.DUMMYFUNCTION("GOOGLETRANSLATE(B2763,""en"",""hi"")"),"ये Bahut हाय badhiya फिल्म hai ... आज dekhliyaa 5/5 रेटिंग hai mera👌👌❤")</f>
        <v>ये Bahut हाय badhiya फिल्म hai ... आज dekhliyaa 5/5 रेटिंग hai mera👌👌❤</v>
      </c>
      <c r="C2763" s="1" t="s">
        <v>4</v>
      </c>
      <c r="D2763" s="1" t="s">
        <v>5</v>
      </c>
    </row>
    <row r="2764" spans="1:4" ht="13.2" x14ac:dyDescent="0.25">
      <c r="A2764" s="1" t="s">
        <v>2770</v>
      </c>
      <c r="B2764" t="str">
        <f ca="1">IFERROR(__xludf.DUMMYFUNCTION("GOOGLETRANSLATE(B2764,""en"",""hi"")"),"Galti नही hai जनसंपर्क दिखाने कर्ण भी Kaha तक Thik hai")</f>
        <v>Galti नही hai जनसंपर्क दिखाने कर्ण भी Kaha तक Thik hai</v>
      </c>
      <c r="C2764" s="1" t="s">
        <v>4</v>
      </c>
      <c r="D2764" s="1" t="s">
        <v>5</v>
      </c>
    </row>
    <row r="2765" spans="1:4" ht="13.2" x14ac:dyDescent="0.25">
      <c r="A2765" s="1" t="s">
        <v>2771</v>
      </c>
      <c r="B2765" t="str">
        <f ca="1">IFERROR(__xludf.DUMMYFUNCTION("GOOGLETRANSLATE(B2765,""en"",""hi"")"),"हां sirf bakchodi hai")</f>
        <v>हां sirf bakchodi hai</v>
      </c>
      <c r="C2765" s="1" t="s">
        <v>19</v>
      </c>
      <c r="D2765" s="1" t="s">
        <v>5</v>
      </c>
    </row>
    <row r="2766" spans="1:4" ht="13.2" x14ac:dyDescent="0.25">
      <c r="A2766" s="1" t="s">
        <v>2772</v>
      </c>
      <c r="B2766" t="str">
        <f ca="1">IFERROR(__xludf.DUMMYFUNCTION("GOOGLETRANSLATE(B2766,""en"",""hi"")"),"शर्ट कमाल की hai 😂😂😂😂")</f>
        <v>शर्ट कमाल की hai 😂😂😂😂</v>
      </c>
      <c r="C2766" s="1" t="s">
        <v>4</v>
      </c>
      <c r="D2766" s="1" t="s">
        <v>5</v>
      </c>
    </row>
    <row r="2767" spans="1:4" ht="13.2" x14ac:dyDescent="0.25">
      <c r="A2767" s="1" t="s">
        <v>2773</v>
      </c>
      <c r="B2767" t="str">
        <f ca="1">IFERROR(__xludf.DUMMYFUNCTION("GOOGLETRANSLATE(B2767,""en"",""hi"")"),"उसको लादेन का ध्यान में नही था।")</f>
        <v>उसको लादेन का ध्यान में नही था।</v>
      </c>
      <c r="C2767" s="1" t="s">
        <v>4</v>
      </c>
      <c r="D2767" s="1" t="s">
        <v>5</v>
      </c>
    </row>
    <row r="2768" spans="1:4" ht="13.2" x14ac:dyDescent="0.25">
      <c r="A2768" s="1" t="s">
        <v>2774</v>
      </c>
      <c r="B2768" t="str">
        <f ca="1">IFERROR(__xludf.DUMMYFUNCTION("GOOGLETRANSLATE(B2768,""en"",""hi"")"),"प्यार में storyio ne देश की एमए चोद di Bhanchod 😡😡😡😡")</f>
        <v>प्यार में storyio ne देश की एमए चोद di Bhanchod 😡😡😡😡</v>
      </c>
      <c r="C2768" s="1" t="s">
        <v>8</v>
      </c>
      <c r="D2768" s="1" t="s">
        <v>15</v>
      </c>
    </row>
    <row r="2769" spans="1:4" ht="13.2" x14ac:dyDescent="0.25">
      <c r="A2769" s="1" t="s">
        <v>2775</v>
      </c>
      <c r="B2769" t="str">
        <f ca="1">IFERROR(__xludf.DUMMYFUNCTION("GOOGLETRANSLATE(B2769,""en"",""hi"")"),"** कबीर सिंह ** समय हाय नही था ESSI चित्र देख ne का ... ** कब aayii कब
gayii😁 पाटा हाय नही chala😂😂 **
 ** गंभीरता से Apun nee नही dekhaa **")</f>
        <v>** कबीर सिंह ** समय हाय नही था ESSI चित्र देख ne का ... ** कब aayii कब
gayii😁 पाटा हाय नही chala😂😂 **
 ** गंभीरता से Apun nee नही dekhaa **</v>
      </c>
      <c r="C2769" s="1" t="s">
        <v>4</v>
      </c>
      <c r="D2769" s="1" t="s">
        <v>5</v>
      </c>
    </row>
    <row r="2770" spans="1:4" ht="13.2" x14ac:dyDescent="0.25">
      <c r="A2770" s="1" t="s">
        <v>2776</v>
      </c>
      <c r="B2770" t="str">
        <f ca="1">IFERROR(__xludf.DUMMYFUNCTION("GOOGLETRANSLATE(B2770,""en"",""hi"")"),"अबे ऊ Bistar पी जंग karne k liye मानवीय fozz nhi rkhi हा, गड्ढे जाएंगे बिक्री ..")</f>
        <v>अबे ऊ Bistar पी जंग karne k liye मानवीय fozz nhi rkhi हा, गड्ढे जाएंगे बिक्री ..</v>
      </c>
      <c r="C2770" s="1" t="s">
        <v>8</v>
      </c>
      <c r="D2770" s="1" t="s">
        <v>5</v>
      </c>
    </row>
    <row r="2771" spans="1:4" ht="13.2" x14ac:dyDescent="0.25">
      <c r="A2771" s="1" t="s">
        <v>2777</v>
      </c>
      <c r="B2771" t="str">
        <f ca="1">IFERROR(__xludf.DUMMYFUNCTION("GOOGLETRANSLATE(B2771,""en"",""hi"")"),"कबीर का लव्ह के प्रति कंमिटेड हमे सबसे अच्छा लगता हे।")</f>
        <v>कबीर का लव्ह के प्रति कंमिटेड हमे सबसे अच्छा लगता हे।</v>
      </c>
      <c r="C2771" s="1" t="s">
        <v>4</v>
      </c>
      <c r="D2771" s="1" t="s">
        <v>5</v>
      </c>
    </row>
    <row r="2772" spans="1:4" ht="13.2" x14ac:dyDescent="0.25">
      <c r="A2772" s="1" t="s">
        <v>2778</v>
      </c>
      <c r="B2772" t="str">
        <f ca="1">IFERROR(__xludf.DUMMYFUNCTION("GOOGLETRANSLATE(B2772,""en"",""hi"")"),"मुख्य पैर की अंगुली Saal ट्रेलर dekhte वह समाज गया था की हाँ भी वाही bakwas फिल्म
hain बॉलीवुड की")</f>
        <v>मुख्य पैर की अंगुली Saal ट्रेलर dekhte वह समाज गया था की हाँ भी वाही bakwas फिल्म
hain बॉलीवुड की</v>
      </c>
      <c r="C2772" s="1" t="s">
        <v>4</v>
      </c>
      <c r="D2772" s="1" t="s">
        <v>5</v>
      </c>
    </row>
    <row r="2773" spans="1:4" ht="13.2" x14ac:dyDescent="0.25">
      <c r="A2773" s="1" t="s">
        <v>2779</v>
      </c>
      <c r="B2773" t="str">
        <f ca="1">IFERROR(__xludf.DUMMYFUNCTION("GOOGLETRANSLATE(B2773,""en"",""hi"")"),"मेरे अनुसार एक सैनिक को एक सैनिक होना चाहिए न कि पुरुष, महिला या समलैंगिक.सभी
सैन्य फार्म से लिंग का कॉलम ही हटा देना चाहिए।")</f>
        <v>मेरे अनुसार एक सैनिक को एक सैनिक होना चाहिए न कि पुरुष, महिला या समलैंगिक.सभी
सैन्य फार्म से लिंग का कॉलम ही हटा देना चाहिए।</v>
      </c>
      <c r="C2773" s="1" t="s">
        <v>4</v>
      </c>
      <c r="D2773" s="1" t="s">
        <v>5</v>
      </c>
    </row>
    <row r="2774" spans="1:4" ht="13.2" x14ac:dyDescent="0.25">
      <c r="A2774" s="1" t="s">
        <v>2780</v>
      </c>
      <c r="B2774" t="str">
        <f ca="1">IFERROR(__xludf.DUMMYFUNCTION("GOOGLETRANSLATE(B2774,""en"",""hi"")"),"राहुल पांडेय साही Kaha")</f>
        <v>राहुल पांडेय साही Kaha</v>
      </c>
      <c r="C2774" s="1" t="s">
        <v>4</v>
      </c>
      <c r="D2774" s="1" t="s">
        <v>5</v>
      </c>
    </row>
    <row r="2775" spans="1:4" ht="13.2" x14ac:dyDescent="0.25">
      <c r="A2775" s="1" t="s">
        <v>2781</v>
      </c>
      <c r="B2775" t="str">
        <f ca="1">IFERROR(__xludf.DUMMYFUNCTION("GOOGLETRANSLATE(B2775,""en"",""hi"")"),"भाई jordar")</f>
        <v>भाई jordar</v>
      </c>
      <c r="C2775" s="1" t="s">
        <v>4</v>
      </c>
      <c r="D2775" s="1" t="s">
        <v>5</v>
      </c>
    </row>
    <row r="2776" spans="1:4" ht="13.2" x14ac:dyDescent="0.25">
      <c r="A2776" s="1" t="s">
        <v>2782</v>
      </c>
      <c r="B2776" t="str">
        <f ca="1">IFERROR(__xludf.DUMMYFUNCTION("GOOGLETRANSLATE(B2776,""en"",""hi"")"),"भारत मुझे एनिमी क्यूं Nahi dikhate wo BHI हिन्दी mein aur क्यु Faltu कार्टून
dikhate hai iss बराबर aap ek वीडियो बनाओ")</f>
        <v>भारत मुझे एनिमी क्यूं Nahi dikhate wo BHI हिन्दी mein aur क्यु Faltu कार्टून
dikhate hai iss बराबर aap ek वीडियो बनाओ</v>
      </c>
      <c r="C2776" s="1" t="s">
        <v>4</v>
      </c>
      <c r="D2776" s="1" t="s">
        <v>5</v>
      </c>
    </row>
    <row r="2777" spans="1:4" ht="13.2" x14ac:dyDescent="0.25">
      <c r="A2777" s="1" t="s">
        <v>2783</v>
      </c>
      <c r="B2777" t="str">
        <f ca="1">IFERROR(__xludf.DUMMYFUNCTION("GOOGLETRANSLATE(B2777,""en"",""hi"")"),"@Random लड़का tum jaise समलैंगिक ko कोरे padhne chaiye दुबई, aur सऊदी एआरबी की tarah
jyaad हाय mein लोकतंत्र भारत का पर्व fayada उठा हो रहे")</f>
        <v>@Random लड़का tum jaise समलैंगिक ko कोरे padhne chaiye दुबई, aur सऊदी एआरबी की tarah
jyaad हाय mein लोकतंत्र भारत का पर्व fayada उठा हो रहे</v>
      </c>
      <c r="C2777" s="1" t="s">
        <v>8</v>
      </c>
      <c r="D2777" s="1" t="s">
        <v>15</v>
      </c>
    </row>
    <row r="2778" spans="1:4" ht="13.2" x14ac:dyDescent="0.25">
      <c r="A2778" s="1" t="s">
        <v>2784</v>
      </c>
      <c r="B2778" t="str">
        <f ca="1">IFERROR(__xludf.DUMMYFUNCTION("GOOGLETRANSLATE(B2778,""en"",""hi"")"),"भाई आप तो बॉलीवुड ko gaand maarne ke liye बने हो 😂")</f>
        <v>भाई आप तो बॉलीवुड ko gaand maarne ke liye बने हो 😂</v>
      </c>
      <c r="C2778" s="1" t="s">
        <v>8</v>
      </c>
      <c r="D2778" s="1" t="s">
        <v>15</v>
      </c>
    </row>
    <row r="2779" spans="1:4" ht="13.2" x14ac:dyDescent="0.25">
      <c r="A2779" s="1" t="s">
        <v>2785</v>
      </c>
      <c r="B2779" t="str">
        <f ca="1">IFERROR(__xludf.DUMMYFUNCTION("GOOGLETRANSLATE(B2779,""en"",""hi"")"),"Accha")</f>
        <v>Accha</v>
      </c>
      <c r="C2779" s="1" t="s">
        <v>4</v>
      </c>
      <c r="D2779" s="1" t="s">
        <v>5</v>
      </c>
    </row>
    <row r="2780" spans="1:4" ht="13.2" x14ac:dyDescent="0.25">
      <c r="A2780" s="1" t="s">
        <v>2786</v>
      </c>
      <c r="B2780" t="str">
        <f ca="1">IFERROR(__xludf.DUMMYFUNCTION("GOOGLETRANSLATE(B2780,""en"",""hi"")"),"Gosde Murdabad।")</f>
        <v>Gosde Murdabad।</v>
      </c>
      <c r="C2780" s="1" t="s">
        <v>8</v>
      </c>
      <c r="D2780" s="1" t="s">
        <v>5</v>
      </c>
    </row>
    <row r="2781" spans="1:4" ht="13.2" x14ac:dyDescent="0.25">
      <c r="A2781" s="1" t="s">
        <v>2787</v>
      </c>
      <c r="B2781" t="str">
        <f ca="1">IFERROR(__xludf.DUMMYFUNCTION("GOOGLETRANSLATE(B2781,""en"",""hi"")"),"कुंग फू kutta matlab। ये औरत Thik Nahi hai।")</f>
        <v>कुंग फू kutta matlab। ये औरत Thik Nahi hai।</v>
      </c>
      <c r="C2781" s="1" t="s">
        <v>19</v>
      </c>
      <c r="D2781" s="1" t="s">
        <v>5</v>
      </c>
    </row>
    <row r="2782" spans="1:4" ht="13.2" x14ac:dyDescent="0.25">
      <c r="A2782" s="1" t="s">
        <v>2788</v>
      </c>
      <c r="B2782" t="str">
        <f ca="1">IFERROR(__xludf.DUMMYFUNCTION("GOOGLETRANSLATE(B2782,""en"",""hi"")"),"@max मोनिका ऐसे नकली aur निराधार वीडियो पर देख ke aap राय banate hai 😂😂😂
Kripaya Apne aap Ko हांसी का पत्र चटाई banaiye ...
हिन्दू Sabhyata मुझे तु वीडियो देखिए को Janna hai नंगा ke -
&lt;Https://youtu.be/_5dJyQdBsD4&gt;")</f>
        <v>@max मोनिका ऐसे नकली aur निराधार वीडियो पर देख ke aap राय banate hai 😂😂😂
Kripaya Apne aap Ko हांसी का पत्र चटाई banaiye ...
हिन्दू Sabhyata मुझे तु वीडियो देखिए को Janna hai नंगा ke -
&lt;Https://youtu.be/_5dJyQdBsD4&gt;</v>
      </c>
      <c r="C2782" s="1" t="s">
        <v>4</v>
      </c>
      <c r="D2782" s="1" t="s">
        <v>5</v>
      </c>
    </row>
    <row r="2783" spans="1:4" ht="13.2" x14ac:dyDescent="0.25">
      <c r="A2783" s="1" t="s">
        <v>2789</v>
      </c>
      <c r="B2783" t="str">
        <f ca="1">IFERROR(__xludf.DUMMYFUNCTION("GOOGLETRANSLATE(B2783,""en"",""hi"")"),"राजदीप chewtiya💯")</f>
        <v>राजदीप chewtiya💯</v>
      </c>
      <c r="C2783" s="1" t="s">
        <v>8</v>
      </c>
      <c r="D2783" s="1" t="s">
        <v>15</v>
      </c>
    </row>
    <row r="2784" spans="1:4" ht="13.2" x14ac:dyDescent="0.25">
      <c r="A2784" s="1" t="s">
        <v>2790</v>
      </c>
      <c r="B2784" t="str">
        <f ca="1">IFERROR(__xludf.DUMMYFUNCTION("GOOGLETRANSLATE(B2784,""en"",""hi"")"),"@Shashi karne हाँ भात उसे एलजीबीटी की कर क्रोध hain")</f>
        <v>@Shashi karne हाँ भात उसे एलजीबीटी की कर क्रोध hain</v>
      </c>
      <c r="C2784" s="1" t="s">
        <v>4</v>
      </c>
      <c r="D2784" s="1" t="s">
        <v>5</v>
      </c>
    </row>
    <row r="2785" spans="1:4" ht="13.2" x14ac:dyDescent="0.25">
      <c r="A2785" s="1" t="s">
        <v>2791</v>
      </c>
      <c r="B2785" t="str">
        <f ca="1">IFERROR(__xludf.DUMMYFUNCTION("GOOGLETRANSLATE(B2785,""en"",""hi"")"),"Jhuti देवदार aur मामले dalne walo ke Khilaf कोई मजबूत कानून क्यु नही banate")</f>
        <v>Jhuti देवदार aur मामले dalne walo ke Khilaf कोई मजबूत कानून क्यु नही banate</v>
      </c>
      <c r="C2785" s="1" t="s">
        <v>19</v>
      </c>
      <c r="D2785" s="1" t="s">
        <v>5</v>
      </c>
    </row>
    <row r="2786" spans="1:4" ht="13.2" x14ac:dyDescent="0.25">
      <c r="A2786" s="1" t="s">
        <v>2792</v>
      </c>
      <c r="B2786" t="str">
        <f ca="1">IFERROR(__xludf.DUMMYFUNCTION("GOOGLETRANSLATE(B2786,""en"",""hi"")"),"तु साही नी ज")</f>
        <v>तु साही नी ज</v>
      </c>
      <c r="C2786" s="1" t="s">
        <v>4</v>
      </c>
      <c r="D2786" s="1" t="s">
        <v>5</v>
      </c>
    </row>
    <row r="2787" spans="1:4" ht="13.2" x14ac:dyDescent="0.25">
      <c r="A2787" s="1" t="s">
        <v>2793</v>
      </c>
      <c r="B2787" t="str">
        <f ca="1">IFERROR(__xludf.DUMMYFUNCTION("GOOGLETRANSLATE(B2787,""en"",""hi"")"),"फिल्म समीक्षा kr na नारीवादियों उदारवादी कश्मीर Piche पीडीए ज भाई। नारीवादी कश्मीर liye ek
अतिरिक्त वीडियो BNA ले। फिल्म समीक्षा का शीर्षक dekr समीक्षा कश्मीर शिव सब kr RHA एच।")</f>
        <v>फिल्म समीक्षा kr na नारीवादियों उदारवादी कश्मीर Piche पीडीए ज भाई। नारीवादी कश्मीर liye ek
अतिरिक्त वीडियो BNA ले। फिल्म समीक्षा का शीर्षक dekr समीक्षा कश्मीर शिव सब kr RHA एच।</v>
      </c>
      <c r="C2787" s="1" t="s">
        <v>19</v>
      </c>
      <c r="D2787" s="1" t="s">
        <v>5</v>
      </c>
    </row>
    <row r="2788" spans="1:4" ht="13.2" x14ac:dyDescent="0.25">
      <c r="A2788" s="1" t="s">
        <v>2794</v>
      </c>
      <c r="B2788" t="str">
        <f ca="1">IFERROR(__xludf.DUMMYFUNCTION("GOOGLETRANSLATE(B2788,""en"",""hi"")"),"""Achha आत्म नुकसान कर rhe ... pehle क्यु नही बोला ..."" ... 🤣🤣🤣")</f>
        <v>"Achha आत्म नुकसान कर rhe ... pehle क्यु नही बोला ..." ... 🤣🤣🤣</v>
      </c>
      <c r="C2788" s="1" t="s">
        <v>4</v>
      </c>
      <c r="D2788" s="1" t="s">
        <v>5</v>
      </c>
    </row>
    <row r="2789" spans="1:4" ht="13.2" x14ac:dyDescent="0.25">
      <c r="A2789" s="1" t="s">
        <v>2795</v>
      </c>
      <c r="B2789" t="str">
        <f ca="1">IFERROR(__xludf.DUMMYFUNCTION("GOOGLETRANSLATE(B2789,""en"",""hi"")"),"साही Kaha यार")</f>
        <v>साही Kaha यार</v>
      </c>
      <c r="C2789" s="1" t="s">
        <v>4</v>
      </c>
      <c r="D2789" s="1" t="s">
        <v>5</v>
      </c>
    </row>
    <row r="2790" spans="1:4" ht="13.2" x14ac:dyDescent="0.25">
      <c r="A2790" s="1" t="s">
        <v>2796</v>
      </c>
      <c r="B2790" t="str">
        <f ca="1">IFERROR(__xludf.DUMMYFUNCTION("GOOGLETRANSLATE(B2790,""en"",""hi"")"),"Aap सही हो श्रीमान")</f>
        <v>Aap सही हो श्रीमान</v>
      </c>
      <c r="C2790" s="1" t="s">
        <v>4</v>
      </c>
      <c r="D2790" s="1" t="s">
        <v>5</v>
      </c>
    </row>
    <row r="2791" spans="1:4" ht="13.2" x14ac:dyDescent="0.25">
      <c r="A2791" s="1" t="s">
        <v>2797</v>
      </c>
      <c r="B2791" t="str">
        <f ca="1">IFERROR(__xludf.DUMMYFUNCTION("GOOGLETRANSLATE(B2791,""en"",""hi"")"),"ये noopur महोदया गनी chootiya hai। ठेठ आग lagane वाली जननी।")</f>
        <v>ये noopur महोदया गनी chootiya hai। ठेठ आग lagane वाली जननी।</v>
      </c>
      <c r="C2791" s="1" t="s">
        <v>8</v>
      </c>
      <c r="D2791" s="1" t="s">
        <v>15</v>
      </c>
    </row>
    <row r="2792" spans="1:4" ht="13.2" x14ac:dyDescent="0.25">
      <c r="A2792" s="1" t="s">
        <v>2798</v>
      </c>
      <c r="B2792" t="str">
        <f ca="1">IFERROR(__xludf.DUMMYFUNCTION("GOOGLETRANSLATE(B2792,""en"",""hi"")"),"गंभीर ना ले VO sirf ek फिल्म थी ... संजू फिल्म sbse chutiya ajtak की")</f>
        <v>गंभीर ना ले VO sirf ek फिल्म थी ... संजू फिल्म sbse chutiya ajtak की</v>
      </c>
      <c r="C2792" s="1" t="s">
        <v>4</v>
      </c>
      <c r="D2792" s="1" t="s">
        <v>5</v>
      </c>
    </row>
    <row r="2793" spans="1:4" ht="13.2" x14ac:dyDescent="0.25">
      <c r="A2793" s="1" t="s">
        <v>2799</v>
      </c>
      <c r="B2793" t="str">
        <f ca="1">IFERROR(__xludf.DUMMYFUNCTION("GOOGLETRANSLATE(B2793,""en"",""hi"")"),"बीटा तुमसे न हो payga")</f>
        <v>बीटा तुमसे न हो payga</v>
      </c>
      <c r="C2793" s="1" t="s">
        <v>19</v>
      </c>
      <c r="D2793" s="1" t="s">
        <v>5</v>
      </c>
    </row>
    <row r="2794" spans="1:4" ht="13.2" x14ac:dyDescent="0.25">
      <c r="A2794" s="1" t="s">
        <v>2800</v>
      </c>
      <c r="B2794" t="str">
        <f ca="1">IFERROR(__xludf.DUMMYFUNCTION("GOOGLETRANSLATE(B2794,""en"",""hi"")"),"वे सिर्फ मुक्त वाला कुल दृश्य मुझ्े bahut zyada Achcha लगा फिल्म mein चलते हैं।")</f>
        <v>वे सिर्फ मुक्त वाला कुल दृश्य मुझ्े bahut zyada Achcha लगा फिल्म mein चलते हैं।</v>
      </c>
      <c r="C2794" s="1" t="s">
        <v>4</v>
      </c>
      <c r="D2794" s="1" t="s">
        <v>5</v>
      </c>
    </row>
    <row r="2795" spans="1:4" ht="13.2" x14ac:dyDescent="0.25">
      <c r="A2795" s="1" t="s">
        <v>2801</v>
      </c>
      <c r="B2795" t="str">
        <f ca="1">IFERROR(__xludf.DUMMYFUNCTION("GOOGLETRANSLATE(B2795,""en"",""hi"")"),"तेरी माँ मुझे हिंदी nhi sikhayi तेरी मा का .......")</f>
        <v>तेरी माँ मुझे हिंदी nhi sikhayi तेरी मा का .......</v>
      </c>
      <c r="C2795" s="1" t="s">
        <v>8</v>
      </c>
      <c r="D2795" s="1" t="s">
        <v>15</v>
      </c>
    </row>
    <row r="2796" spans="1:4" ht="13.2" x14ac:dyDescent="0.25">
      <c r="A2796" s="1" t="s">
        <v>2802</v>
      </c>
      <c r="B2796" t="str">
        <f ca="1">IFERROR(__xludf.DUMMYFUNCTION("GOOGLETRANSLATE(B2796,""en"",""hi"")"),"Thume ka")</f>
        <v>Thume ka</v>
      </c>
      <c r="C2796" s="1" t="s">
        <v>4</v>
      </c>
      <c r="D2796" s="1" t="s">
        <v>5</v>
      </c>
    </row>
    <row r="2797" spans="1:4" ht="13.2" x14ac:dyDescent="0.25">
      <c r="A2797" s="1" t="s">
        <v>2803</v>
      </c>
      <c r="B2797" t="str">
        <f ca="1">IFERROR(__xludf.DUMMYFUNCTION("GOOGLETRANSLATE(B2797,""en"",""hi"")"),"भाई फिल्म तू दर्द ISME कोई शक nhi hai लेकिन फिल्म मुख्य jo संदेश था wo
यथार्थवादी nhi था isliye Iska तुलना वास्तविक जीवन से Krna bewakoof मैं hai")</f>
        <v>भाई फिल्म तू दर्द ISME कोई शक nhi hai लेकिन फिल्म मुख्य jo संदेश था wo
यथार्थवादी nhi था isliye Iska तुलना वास्तविक जीवन से Krna bewakoof मैं hai</v>
      </c>
      <c r="C2797" s="1" t="s">
        <v>4</v>
      </c>
      <c r="D2797" s="1" t="s">
        <v>5</v>
      </c>
    </row>
    <row r="2798" spans="1:4" ht="13.2" x14ac:dyDescent="0.25">
      <c r="A2798" s="1" t="s">
        <v>2804</v>
      </c>
      <c r="B2798" t="str">
        <f ca="1">IFERROR(__xludf.DUMMYFUNCTION("GOOGLETRANSLATE(B2798,""en"",""hi"")"),"के रूप में एक Pehle भी pehna है ये टी शर्ट पुराण hai")</f>
        <v>के रूप में एक Pehle भी pehna है ये टी शर्ट पुराण hai</v>
      </c>
      <c r="C2798" s="1" t="s">
        <v>4</v>
      </c>
      <c r="D2798" s="1" t="s">
        <v>5</v>
      </c>
    </row>
    <row r="2799" spans="1:4" ht="13.2" x14ac:dyDescent="0.25">
      <c r="A2799" s="1" t="s">
        <v>2805</v>
      </c>
      <c r="B2799" t="str">
        <f ca="1">IFERROR(__xludf.DUMMYFUNCTION("GOOGLETRANSLATE(B2799,""en"",""hi"")"),"@arjun feku ko Nehi चूना वह 67 प्रतिशत bhabad।")</f>
        <v>@arjun feku ko Nehi चूना वह 67 प्रतिशत bhabad।</v>
      </c>
      <c r="C2799" s="1" t="s">
        <v>4</v>
      </c>
      <c r="D2799" s="1" t="s">
        <v>5</v>
      </c>
    </row>
    <row r="2800" spans="1:4" ht="13.2" x14ac:dyDescent="0.25">
      <c r="A2800" s="1" t="s">
        <v>2806</v>
      </c>
      <c r="B2800" t="str">
        <f ca="1">IFERROR(__xludf.DUMMYFUNCTION("GOOGLETRANSLATE(B2800,""en"",""hi"")"),"laundiya *")</f>
        <v>laundiya *</v>
      </c>
      <c r="C2800" s="1" t="s">
        <v>4</v>
      </c>
      <c r="D2800" s="1" t="s">
        <v>5</v>
      </c>
    </row>
    <row r="2801" spans="1:4" ht="13.2" x14ac:dyDescent="0.25">
      <c r="A2801" s="1" t="s">
        <v>2807</v>
      </c>
      <c r="B2801" t="str">
        <f ca="1">IFERROR(__xludf.DUMMYFUNCTION("GOOGLETRANSLATE(B2801,""en"",""hi"")"),"Madarchod समलैंगिकता को समर्थन करो aur gaand marao, जीव विज्ञान द्वि Bhul jao
kutton")</f>
        <v>Madarchod समलैंगिकता को समर्थन करो aur gaand marao, जीव विज्ञान द्वि Bhul jao
kutton</v>
      </c>
      <c r="C2801" s="1" t="s">
        <v>8</v>
      </c>
      <c r="D2801" s="1" t="s">
        <v>15</v>
      </c>
    </row>
    <row r="2802" spans="1:4" ht="13.2" x14ac:dyDescent="0.25">
      <c r="A2802" s="1" t="s">
        <v>2808</v>
      </c>
      <c r="B2802" t="str">
        <f ca="1">IFERROR(__xludf.DUMMYFUNCTION("GOOGLETRANSLATE(B2802,""en"",""hi"")"),"दृश्य mein अची थी lekin वास्तविक जीवन में मैं ISE की कबीर सिंह कार्यवाहक बिंदु
chutiyapa Bolte hai")</f>
        <v>दृश्य mein अची थी lekin वास्तविक जीवन में मैं ISE की कबीर सिंह कार्यवाहक बिंदु
chutiyapa Bolte hai</v>
      </c>
      <c r="C2802" s="1" t="s">
        <v>19</v>
      </c>
      <c r="D2802" s="1" t="s">
        <v>5</v>
      </c>
    </row>
    <row r="2803" spans="1:4" ht="13.2" x14ac:dyDescent="0.25">
      <c r="A2803" s="1" t="s">
        <v>2809</v>
      </c>
      <c r="B2803" t="str">
        <f ca="1">IFERROR(__xludf.DUMMYFUNCTION("GOOGLETRANSLATE(B2803,""en"",""hi"")"),"Vipan सिंह राजपूत lawdwke बाल")</f>
        <v>Vipan सिंह राजपूत lawdwke बाल</v>
      </c>
      <c r="C2803" s="1" t="s">
        <v>4</v>
      </c>
      <c r="D2803" s="1" t="s">
        <v>5</v>
      </c>
    </row>
    <row r="2804" spans="1:4" ht="13.2" x14ac:dyDescent="0.25">
      <c r="A2804" s="1" t="s">
        <v>2810</v>
      </c>
      <c r="B2804" t="str">
        <f ca="1">IFERROR(__xludf.DUMMYFUNCTION("GOOGLETRANSLATE(B2804,""en"",""hi"")"),"बेस्ट बॉलीवुड फिल्म कभी ... मूवी dekhke Bahat atcha laga..Real आधारित कहानी
👌👌👌")</f>
        <v>बेस्ट बॉलीवुड फिल्म कभी ... मूवी dekhke Bahat atcha laga..Real आधारित कहानी
👌👌👌</v>
      </c>
      <c r="C2804" s="1" t="s">
        <v>4</v>
      </c>
      <c r="D2804" s="1" t="s">
        <v>5</v>
      </c>
    </row>
    <row r="2805" spans="1:4" ht="13.2" x14ac:dyDescent="0.25">
      <c r="A2805" s="1" t="s">
        <v>2811</v>
      </c>
      <c r="B2805" t="str">
        <f ca="1">IFERROR(__xludf.DUMMYFUNCTION("GOOGLETRANSLATE(B2805,""en"",""hi"")"),"bosdike Saale Bolte hai Hona cahiye .hat बीसी लॉग इन करें मुझे fokat")</f>
        <v>bosdike Saale Bolte hai Hona cahiye .hat बीसी लॉग इन करें मुझे fokat</v>
      </c>
      <c r="C2805" s="1" t="s">
        <v>8</v>
      </c>
      <c r="D2805" s="1" t="s">
        <v>15</v>
      </c>
    </row>
    <row r="2806" spans="1:4" ht="13.2" x14ac:dyDescent="0.25">
      <c r="A2806" s="1" t="s">
        <v>2812</v>
      </c>
      <c r="B2806" t="str">
        <f ca="1">IFERROR(__xludf.DUMMYFUNCTION("GOOGLETRANSLATE(B2806,""en"",""hi"")"),"💯% behtareen बहुत बढ़िया 👍❤️❤️❤️❤️❤️")</f>
        <v>💯% behtareen बहुत बढ़िया 👍❤️❤️❤️❤️❤️</v>
      </c>
      <c r="C2806" s="1" t="s">
        <v>4</v>
      </c>
      <c r="D2806" s="1" t="s">
        <v>5</v>
      </c>
    </row>
    <row r="2807" spans="1:4" ht="13.2" x14ac:dyDescent="0.25">
      <c r="A2807" s="1" t="s">
        <v>2813</v>
      </c>
      <c r="B2807" t="str">
        <f ca="1">IFERROR(__xludf.DUMMYFUNCTION("GOOGLETRANSLATE(B2807,""en"",""hi"")"),"सरन कुमार सतनामी 'pehle निजी हुंह karte' matlab तू जेक जांच कर्ता
था ना ...")</f>
        <v>सरन कुमार सतनामी 'pehle निजी हुंह karte' matlab तू जेक जांच कर्ता
था ना ...</v>
      </c>
      <c r="C2807" s="1" t="s">
        <v>8</v>
      </c>
      <c r="D2807" s="1" t="s">
        <v>5</v>
      </c>
    </row>
    <row r="2808" spans="1:4" ht="13.2" x14ac:dyDescent="0.25">
      <c r="A2808" s="1" t="s">
        <v>2814</v>
      </c>
      <c r="B2808" t="str">
        <f ca="1">IFERROR(__xludf.DUMMYFUNCTION("GOOGLETRANSLATE(B2808,""en"",""hi"")"),"सीमा पर पाकिस्तानियो की गांड मारनी है मरवाक़े नही लेनी उनको सीमा पर भेजके।")</f>
        <v>सीमा पर पाकिस्तानियो की गांड मारनी है मरवाक़े नही लेनी उनको सीमा पर भेजके।</v>
      </c>
      <c r="C2808" s="1" t="s">
        <v>8</v>
      </c>
      <c r="D2808" s="1" t="s">
        <v>5</v>
      </c>
    </row>
    <row r="2809" spans="1:4" ht="13.2" x14ac:dyDescent="0.25">
      <c r="A2809" s="1" t="s">
        <v>2815</v>
      </c>
      <c r="B2809" t="str">
        <f ca="1">IFERROR(__xludf.DUMMYFUNCTION("GOOGLETRANSLATE(B2809,""en"",""hi"")"),"ए जे हाय Dekhi फिल्म। सच मुझे शाहिद कपूर की अभिनय को छोड़ दो ke aur कुछ तो भी
पर देख ne Layak नही hai फिल्म मुझे।")</f>
        <v>ए जे हाय Dekhi फिल्म। सच मुझे शाहिद कपूर की अभिनय को छोड़ दो ke aur कुछ तो भी
पर देख ne Layak नही hai फिल्म मुझे।</v>
      </c>
      <c r="C2809" s="1" t="s">
        <v>4</v>
      </c>
      <c r="D2809" s="1" t="s">
        <v>5</v>
      </c>
    </row>
    <row r="2810" spans="1:4" ht="13.2" x14ac:dyDescent="0.25">
      <c r="A2810" s="1" t="s">
        <v>2816</v>
      </c>
      <c r="B2810" t="str">
        <f ca="1">IFERROR(__xludf.DUMMYFUNCTION("GOOGLETRANSLATE(B2810,""en"",""hi"")"),"भाई हो मुख्य उसको dhyaan नही deta .. मुख्य हर फिल्म भी Aapka समीक्षा Jaisa
dekhta hu मुझ्े हर फिल्म Achhi हाय लगती hai। बस dekhne ka nazariya साही Hona
chahiye..BUT aapki वीडियो मुख्य SIRF isliye DEKHTA HU KYUKI Aapka bolne KA
TARIKA मुझे bahut pasand HAI"&amp;"। SHABDON KO SAAF Kahna AUR Samjhana Bahut बाड़ी
बात HAI ...")</f>
        <v>भाई हो मुख्य उसको dhyaan नही deta .. मुख्य हर फिल्म भी Aapka समीक्षा Jaisa
dekhta hu मुझ्े हर फिल्म Achhi हाय लगती hai। बस dekhne ka nazariya साही Hona
chahiye..BUT aapki वीडियो मुख्य SIRF isliye DEKHTA HU KYUKI Aapka bolne KA
TARIKA मुझे bahut pasand HAI। SHABDON KO SAAF Kahna AUR Samjhana Bahut बाड़ी
बात HAI ...</v>
      </c>
      <c r="C2810" s="1" t="s">
        <v>4</v>
      </c>
      <c r="D2810" s="1" t="s">
        <v>5</v>
      </c>
    </row>
    <row r="2811" spans="1:4" ht="13.2" x14ac:dyDescent="0.25">
      <c r="A2811" s="1" t="s">
        <v>2817</v>
      </c>
      <c r="B2811" t="str">
        <f ca="1">IFERROR(__xludf.DUMMYFUNCTION("GOOGLETRANSLATE(B2811,""en"",""hi"")"),"चल bencho")</f>
        <v>चल bencho</v>
      </c>
      <c r="C2811" s="1" t="s">
        <v>8</v>
      </c>
      <c r="D2811" s="1" t="s">
        <v>15</v>
      </c>
    </row>
    <row r="2812" spans="1:4" ht="13.2" x14ac:dyDescent="0.25">
      <c r="A2812" s="1" t="s">
        <v>2818</v>
      </c>
      <c r="B2812" t="str">
        <f ca="1">IFERROR(__xludf.DUMMYFUNCTION("GOOGLETRANSLATE(B2812,""en"",""hi"")"),"जब तक हिंदुस्तान मुझे Sanima hai .. लॉग chutiye Bante rahenge")</f>
        <v>जब तक हिंदुस्तान मुझे Sanima hai .. लॉग chutiye Bante rahenge</v>
      </c>
      <c r="C2812" s="1" t="s">
        <v>19</v>
      </c>
      <c r="D2812" s="1" t="s">
        <v>5</v>
      </c>
    </row>
    <row r="2813" spans="1:4" ht="13.2" x14ac:dyDescent="0.25">
      <c r="A2813" s="1" t="s">
        <v>2819</v>
      </c>
      <c r="B2813" t="str">
        <f ca="1">IFERROR(__xludf.DUMMYFUNCTION("GOOGLETRANSLATE(B2813,""en"",""hi"")"),"कुछ दिमाग लगा ले")</f>
        <v>कुछ दिमाग लगा ले</v>
      </c>
      <c r="C2813" s="1" t="s">
        <v>19</v>
      </c>
      <c r="D2813" s="1" t="s">
        <v>5</v>
      </c>
    </row>
    <row r="2814" spans="1:4" ht="13.2" x14ac:dyDescent="0.25">
      <c r="A2814" s="1" t="s">
        <v>2820</v>
      </c>
      <c r="B2814" t="str">
        <f ca="1">IFERROR(__xludf.DUMMYFUNCTION("GOOGLETRANSLATE(B2814,""en"",""hi"")"),"सर pichle 1 महीने से कोई वीडियो nhi आ रही थी
अब काई दिन से जारी रखने के लिए
Thanksss")</f>
        <v>सर pichle 1 महीने से कोई वीडियो nhi आ रही थी
अब काई दिन से जारी रखने के लिए
Thanksss</v>
      </c>
      <c r="C2814" s="1" t="s">
        <v>4</v>
      </c>
      <c r="D2814" s="1" t="s">
        <v>5</v>
      </c>
    </row>
    <row r="2815" spans="1:4" ht="13.2" x14ac:dyDescent="0.25">
      <c r="A2815" s="1" t="s">
        <v>2821</v>
      </c>
      <c r="B2815" t="str">
        <f ca="1">IFERROR(__xludf.DUMMYFUNCTION("GOOGLETRANSLATE(B2815,""en"",""hi"")"),"करने के लिए Accha तुम्हारे हिसाब से जो समलैंगिक हा sirf uski jarurat हा ??? रक्तरंजित
बेवकूफ")</f>
        <v>करने के लिए Accha तुम्हारे हिसाब से जो समलैंगिक हा sirf uski jarurat हा ??? रक्तरंजित
बेवकूफ</v>
      </c>
      <c r="C2815" s="1" t="s">
        <v>8</v>
      </c>
      <c r="D2815" s="1" t="s">
        <v>5</v>
      </c>
    </row>
    <row r="2816" spans="1:4" ht="13.2" x14ac:dyDescent="0.25">
      <c r="A2816" s="1" t="s">
        <v>2822</v>
      </c>
      <c r="B2816" t="str">
        <f ca="1">IFERROR(__xludf.DUMMYFUNCTION("GOOGLETRANSLATE(B2816,""en"",""hi"")"),"20 साल ke Londo ko iss उम्र मुझे क्या Krna chahiya ISPE ek वीडियो बनाओ ......
कृपया Vese boht वीडियो एच के lekin भाई aapse ianaa ज .. कृपया ISPE Banao वीडियो")</f>
        <v>20 साल ke Londo ko iss उम्र मुझे क्या Krna chahiya ISPE ek वीडियो बनाओ ......
कृपया Vese boht वीडियो एच के lekin भाई aapse ianaa ज .. कृपया ISPE Banao वीडियो</v>
      </c>
      <c r="C2816" s="1" t="s">
        <v>4</v>
      </c>
      <c r="D2816" s="1" t="s">
        <v>5</v>
      </c>
    </row>
    <row r="2817" spans="1:4" ht="13.2" x14ac:dyDescent="0.25">
      <c r="A2817" s="1" t="s">
        <v>2823</v>
      </c>
      <c r="B2817" t="str">
        <f ca="1">IFERROR(__xludf.DUMMYFUNCTION("GOOGLETRANSLATE(B2817,""en"",""hi"")"),"remak ज अर्जुन रेड्डी का टीबी kisi ne nhi बोला Lakin हिंदी vrsion आटे को Yr तु
हाय chutiya गिरी Shuru ...... lgta ज अब librals ko kmal हसन की TRH
[#Hindi] (http://www.youtube.com/results?search_query=%23Hindi) से problm 😂😂😂😂
कर रहे हैं यार kbir ek ldk"&amp;"i से जी बीएचआर कश्मीर प्यार krta रैप करने के लिए ज या swra Ranjhna मुझे धनुष
से आगे hokr lene k liye Khe के लिए
[#Pyar] (http://www.youtube.com/results?search_query=%23Pyar) 👌👌👌👌
राधे भैया कबीर क्यो nhi को pasand?
प्रतीक भाई टी शर्ट का टैग shandar")</f>
        <v>remak ज अर्जुन रेड्डी का टीबी kisi ne nhi बोला Lakin हिंदी vrsion आटे को Yr तु
हाय chutiya गिरी Shuru ...... lgta ज अब librals ko kmal हसन की TRH
[#Hindi] (http://www.youtube.com/results?search_query=%23Hindi) से problm 😂😂😂😂
कर रहे हैं यार kbir ek ldki से जी बीएचआर कश्मीर प्यार krta रैप करने के लिए ज या swra Ranjhna मुझे धनुष
से आगे hokr lene k liye Khe के लिए
[#Pyar] (http://www.youtube.com/results?search_query=%23Pyar) 👌👌👌👌
राधे भैया कबीर क्यो nhi को pasand?
प्रतीक भाई टी शर्ट का टैग shandar</v>
      </c>
      <c r="C2817" s="1" t="s">
        <v>19</v>
      </c>
      <c r="D2817" s="1" t="s">
        <v>5</v>
      </c>
    </row>
    <row r="2818" spans="1:4" ht="13.2" x14ac:dyDescent="0.25">
      <c r="A2818" s="1" t="s">
        <v>2824</v>
      </c>
      <c r="B2818" t="str">
        <f ca="1">IFERROR(__xludf.DUMMYFUNCTION("GOOGLETRANSLATE(B2818,""en"",""hi"")"),"Bhaad मुख्य jaae नारीवादियों इस फिल्म चट्टानों")</f>
        <v>Bhaad मुख्य jaae नारीवादियों इस फिल्म चट्टानों</v>
      </c>
      <c r="C2818" s="1" t="s">
        <v>19</v>
      </c>
      <c r="D2818" s="1" t="s">
        <v>5</v>
      </c>
    </row>
    <row r="2819" spans="1:4" ht="13.2" x14ac:dyDescent="0.25">
      <c r="A2819" s="1" t="s">
        <v>2825</v>
      </c>
      <c r="B2819" t="str">
        <f ca="1">IFERROR(__xludf.DUMMYFUNCTION("GOOGLETRANSLATE(B2819,""en"",""hi"")"),"ko RX100 फिल्म dekhni chahiye दक्षिण की टीबी पीटीए chalega में भाई")</f>
        <v>ko RX100 फिल्म dekhni chahiye दक्षिण की टीबी पीटीए chalega में भाई</v>
      </c>
      <c r="C2819" s="1" t="s">
        <v>4</v>
      </c>
      <c r="D2819" s="1" t="s">
        <v>5</v>
      </c>
    </row>
    <row r="2820" spans="1:4" ht="13.2" x14ac:dyDescent="0.25">
      <c r="A2820" s="1" t="s">
        <v>2826</v>
      </c>
      <c r="B2820" t="str">
        <f ca="1">IFERROR(__xludf.DUMMYFUNCTION("GOOGLETRANSLATE(B2820,""en"",""hi"")"),"तु बुद्धि रैंडी ज madharchod ...... इसको bahut चुल मैका हुआ ज")</f>
        <v>तु बुद्धि रैंडी ज madharchod ...... इसको bahut चुल मैका हुआ ज</v>
      </c>
      <c r="C2820" s="1" t="s">
        <v>8</v>
      </c>
      <c r="D2820" s="1" t="s">
        <v>15</v>
      </c>
    </row>
    <row r="2821" spans="1:4" ht="13.2" x14ac:dyDescent="0.25">
      <c r="A2821" s="1" t="s">
        <v>2827</v>
      </c>
      <c r="B2821" t="str">
        <f ca="1">IFERROR(__xludf.DUMMYFUNCTION("GOOGLETRANSLATE(B2821,""en"",""hi"")"),"यार Tuze अभि jyada अभ्यास की jaroorat hai
बुरा समीक्षा")</f>
        <v>यार Tuze अभि jyada अभ्यास की jaroorat hai
बुरा समीक्षा</v>
      </c>
      <c r="C2821" s="1" t="s">
        <v>19</v>
      </c>
      <c r="D2821" s="1" t="s">
        <v>5</v>
      </c>
    </row>
    <row r="2822" spans="1:4" ht="13.2" x14ac:dyDescent="0.25">
      <c r="A2822" s="1" t="s">
        <v>2828</v>
      </c>
      <c r="B2822" t="str">
        <f ca="1">IFERROR(__xludf.DUMMYFUNCTION("GOOGLETRANSLATE(B2822,""en"",""hi"")"),"Shayad 2-3 Ladko ke sath सोना Yahi apki uchi सोच hai")</f>
        <v>Shayad 2-3 Ladko ke sath सोना Yahi apki uchi सोच hai</v>
      </c>
      <c r="C2822" s="1" t="s">
        <v>19</v>
      </c>
      <c r="D2822" s="1" t="s">
        <v>5</v>
      </c>
    </row>
    <row r="2823" spans="1:4" ht="13.2" x14ac:dyDescent="0.25">
      <c r="A2823" s="1" t="s">
        <v>2829</v>
      </c>
      <c r="B2823" t="str">
        <f ca="1">IFERROR(__xludf.DUMMYFUNCTION("GOOGLETRANSLATE(B2823,""en"",""hi"")"),"पिछले 7min roya फिल्म के लिए हाम मुझे ... Khud ko नियंत्रण हाय नही कर paya ....")</f>
        <v>पिछले 7min roya फिल्म के लिए हाम मुझे ... Khud ko नियंत्रण हाय नही कर paya ....</v>
      </c>
      <c r="C2823" s="1" t="s">
        <v>4</v>
      </c>
      <c r="D2823" s="1" t="s">
        <v>5</v>
      </c>
    </row>
    <row r="2824" spans="1:4" ht="13.2" x14ac:dyDescent="0.25">
      <c r="A2824" s="1" t="s">
        <v>2830</v>
      </c>
      <c r="B2824" t="str">
        <f ca="1">IFERROR(__xludf.DUMMYFUNCTION("GOOGLETRANSLATE(B2824,""en"",""hi"")"),"""कुत्ते की tarah प्यार"" 😂😂")</f>
        <v>"कुत्ते की tarah प्यार" 😂😂</v>
      </c>
      <c r="C2824" s="1" t="s">
        <v>4</v>
      </c>
      <c r="D2824" s="1" t="s">
        <v>5</v>
      </c>
    </row>
    <row r="2825" spans="1:4" ht="13.2" x14ac:dyDescent="0.25">
      <c r="A2825" s="1" t="s">
        <v>2831</v>
      </c>
      <c r="B2825" t="str">
        <f ca="1">IFERROR(__xludf.DUMMYFUNCTION("GOOGLETRANSLATE(B2825,""en"",""hi"")"),"किस ne शीर्ष पुरुष kis ko dekhar hilaaya .. ??
🤩🤩🤩")</f>
        <v>किस ne शीर्ष पुरुष kis ko dekhar hilaaya .. ??
🤩🤩🤩</v>
      </c>
      <c r="C2825" s="1" t="s">
        <v>4</v>
      </c>
      <c r="D2825" s="1" t="s">
        <v>5</v>
      </c>
    </row>
    <row r="2826" spans="1:4" ht="13.2" x14ac:dyDescent="0.25">
      <c r="A2826" s="1" t="s">
        <v>2832</v>
      </c>
      <c r="B2826" t="str">
        <f ca="1">IFERROR(__xludf.DUMMYFUNCTION("GOOGLETRANSLATE(B2826,""en"",""hi"")"),"नहीं भाई तुमने फिल्म samjhi हाय नै। Yad hai wo निर्भय वाला दृश्य। माइनर बोल
ke chhut jata hai। (कड़ाई क्योंकि कानून के)। मैं और lastmein निर्णय प्रहार
न्यायाधीशों कानून apni के अनुसार करने के लिए wo स्पष्ट रूप से उल्लेख करते है की hai देते
स्थिति का fayda"&amp;" उपयोग मिल राहा hai को भी बलात्कार wo hi hoga चाहे पर विचार
हो क्यूं ना हो सहमति देते हैं।")</f>
        <v>नहीं भाई तुमने फिल्म samjhi हाय नै। Yad hai wo निर्भय वाला दृश्य। माइनर बोल
ke chhut jata hai। (कड़ाई क्योंकि कानून के)। मैं और lastmein निर्णय प्रहार
न्यायाधीशों कानून apni के अनुसार करने के लिए wo स्पष्ट रूप से उल्लेख करते है की hai देते
स्थिति का fayda उपयोग मिल राहा hai को भी बलात्कार wo hi hoga चाहे पर विचार
हो क्यूं ना हो सहमति देते हैं।</v>
      </c>
      <c r="C2826" s="1" t="s">
        <v>4</v>
      </c>
      <c r="D2826" s="1" t="s">
        <v>5</v>
      </c>
    </row>
    <row r="2827" spans="1:4" ht="13.2" x14ac:dyDescent="0.25">
      <c r="A2827" s="1" t="s">
        <v>2833</v>
      </c>
      <c r="B2827" t="str">
        <f ca="1">IFERROR(__xludf.DUMMYFUNCTION("GOOGLETRANSLATE(B2827,""en"",""hi"")"),"Daru पे ke संचालन कर्ता ठा chtutiyaa salaaa")</f>
        <v>Daru पे ke संचालन कर्ता ठा chtutiyaa salaaa</v>
      </c>
      <c r="C2827" s="1" t="s">
        <v>8</v>
      </c>
      <c r="D2827" s="1" t="s">
        <v>5</v>
      </c>
    </row>
    <row r="2828" spans="1:4" ht="13.2" x14ac:dyDescent="0.25">
      <c r="A2828" s="1" t="s">
        <v>2834</v>
      </c>
      <c r="B2828" t="str">
        <f ca="1">IFERROR(__xludf.DUMMYFUNCTION("GOOGLETRANSLATE(B2828,""en"",""hi"")"),"@Gauri Nawathe एक ही टिप्पणी उत्तर कोरिया अगर मुझे उत्तर कोरिया के liye बोला होता
एल अंतराल को Jate sath मुझे पुरी परिवार ke भी एल अंतराल Jate ...... एक गर्व बनें होने के लिए
भारतीय ... भारत मुझे jitni स्वतंत्रता Milti Hai na बाकि kisi भी देश मुझे Nai
mil"&amp;"ti")</f>
        <v>@Gauri Nawathe एक ही टिप्पणी उत्तर कोरिया अगर मुझे उत्तर कोरिया के liye बोला होता
एल अंतराल को Jate sath मुझे पुरी परिवार ke भी एल अंतराल Jate ...... एक गर्व बनें होने के लिए
भारतीय ... भारत मुझे jitni स्वतंत्रता Milti Hai na बाकि kisi भी देश मुझे Nai
milti</v>
      </c>
      <c r="C2828" s="1" t="s">
        <v>8</v>
      </c>
      <c r="D2828" s="1" t="s">
        <v>5</v>
      </c>
    </row>
    <row r="2829" spans="1:4" ht="13.2" x14ac:dyDescent="0.25">
      <c r="A2829" s="1" t="s">
        <v>2835</v>
      </c>
      <c r="B2829" t="str">
        <f ca="1">IFERROR(__xludf.DUMMYFUNCTION("GOOGLETRANSLATE(B2829,""en"",""hi"")"),"""मेरी पत्नी Layi थी"" 😂😂")</f>
        <v>"मेरी पत्नी Layi थी" 😂😂</v>
      </c>
      <c r="C2829" s="1" t="s">
        <v>4</v>
      </c>
      <c r="D2829" s="1" t="s">
        <v>5</v>
      </c>
    </row>
    <row r="2830" spans="1:4" ht="13.2" x14ac:dyDescent="0.25">
      <c r="A2830" s="1" t="s">
        <v>2836</v>
      </c>
      <c r="B2830" t="str">
        <f ca="1">IFERROR(__xludf.DUMMYFUNCTION("GOOGLETRANSLATE(B2830,""en"",""hi"")"),"Badhiya BHAI")</f>
        <v>Badhiya BHAI</v>
      </c>
      <c r="C2830" s="1" t="s">
        <v>4</v>
      </c>
      <c r="D2830" s="1" t="s">
        <v>5</v>
      </c>
    </row>
    <row r="2831" spans="1:4" ht="13.2" x14ac:dyDescent="0.25">
      <c r="A2831" s="1" t="s">
        <v>2837</v>
      </c>
      <c r="B2831" t="str">
        <f ca="1">IFERROR(__xludf.DUMMYFUNCTION("GOOGLETRANSLATE(B2831,""en"",""hi"")"),"20 टकसाल की वीडियो कोई danag की बात tuh krta गांडू
तु tuh sb ह्यूम पीटीए एच। bosdike")</f>
        <v>20 टकसाल की वीडियो कोई danag की बात tuh krta गांडू
तु tuh sb ह्यूम पीटीए एच। bosdike</v>
      </c>
      <c r="C2831" s="1" t="s">
        <v>8</v>
      </c>
      <c r="D2831" s="1" t="s">
        <v>15</v>
      </c>
    </row>
    <row r="2832" spans="1:4" ht="13.2" x14ac:dyDescent="0.25">
      <c r="A2832" s="1" t="s">
        <v>2838</v>
      </c>
      <c r="B2832" t="str">
        <f ca="1">IFERROR(__xludf.DUMMYFUNCTION("GOOGLETRANSLATE(B2832,""en"",""hi"")"),"कृपया कोई isshe चुप Karao बंगाल कश्मीर sath humare बिहार मे वी वायरस राहा असफल
हे ... 😂🤣😂🤣")</f>
        <v>कृपया कोई isshe चुप Karao बंगाल कश्मीर sath humare बिहार मे वी वायरस राहा असफल
हे ... 😂🤣😂🤣</v>
      </c>
      <c r="C2832" s="1" t="s">
        <v>8</v>
      </c>
      <c r="D2832" s="1" t="s">
        <v>5</v>
      </c>
    </row>
    <row r="2833" spans="1:4" ht="13.2" x14ac:dyDescent="0.25">
      <c r="A2833" s="1" t="s">
        <v>2839</v>
      </c>
      <c r="B2833" t="str">
        <f ca="1">IFERROR(__xludf.DUMMYFUNCTION("GOOGLETRANSLATE(B2833,""en"",""hi"")"),"क्या क्या बल्ले बात हो रहे")</f>
        <v>क्या क्या बल्ले बात हो रहे</v>
      </c>
      <c r="C2833" s="1" t="s">
        <v>4</v>
      </c>
      <c r="D2833" s="1" t="s">
        <v>5</v>
      </c>
    </row>
    <row r="2834" spans="1:4" ht="13.2" x14ac:dyDescent="0.25">
      <c r="A2834" s="1" t="s">
        <v>2840</v>
      </c>
      <c r="B2834" t="str">
        <f ca="1">IFERROR(__xludf.DUMMYFUNCTION("GOOGLETRANSLATE(B2834,""en"",""hi"")"),"भी जनवरी टिक नंगा टोक मुझे करना mesg")</f>
        <v>भी जनवरी टिक नंगा टोक मुझे करना mesg</v>
      </c>
      <c r="C2834" s="1" t="s">
        <v>4</v>
      </c>
      <c r="D2834" s="1" t="s">
        <v>5</v>
      </c>
    </row>
    <row r="2835" spans="1:4" ht="13.2" x14ac:dyDescent="0.25">
      <c r="A2835" s="1" t="s">
        <v>2841</v>
      </c>
      <c r="B2835" t="str">
        <f ca="1">IFERROR(__xludf.DUMMYFUNCTION("GOOGLETRANSLATE(B2835,""en"",""hi"")"),"प्यार है तू Ladke !!!")</f>
        <v>प्यार है तू Ladke !!!</v>
      </c>
      <c r="C2835" s="1" t="s">
        <v>4</v>
      </c>
      <c r="D2835" s="1" t="s">
        <v>5</v>
      </c>
    </row>
    <row r="2836" spans="1:4" ht="13.2" x14ac:dyDescent="0.25">
      <c r="A2836" s="1" t="s">
        <v>2842</v>
      </c>
      <c r="B2836" t="str">
        <f ca="1">IFERROR(__xludf.DUMMYFUNCTION("GOOGLETRANSLATE(B2836,""en"",""hi"")"),"भाई कोई आइटम गीत था फिल्म मुझे NHI।")</f>
        <v>भाई कोई आइटम गीत था फिल्म मुझे NHI।</v>
      </c>
      <c r="C2836" s="1" t="s">
        <v>4</v>
      </c>
      <c r="D2836" s="1" t="s">
        <v>5</v>
      </c>
    </row>
    <row r="2837" spans="1:4" ht="13.2" x14ac:dyDescent="0.25">
      <c r="A2837" s="1" t="s">
        <v>2843</v>
      </c>
      <c r="B2837" t="str">
        <f ca="1">IFERROR(__xludf.DUMMYFUNCTION("GOOGLETRANSLATE(B2837,""en"",""hi"")"),"हकीकत मुझे कबीर को कभी प्रीति मिल ti nhi वह क्या करे वर्ष")</f>
        <v>हकीकत मुझे कबीर को कभी प्रीति मिल ti nhi वह क्या करे वर्ष</v>
      </c>
      <c r="C2837" s="1" t="s">
        <v>4</v>
      </c>
      <c r="D2837" s="1" t="s">
        <v>5</v>
      </c>
    </row>
    <row r="2838" spans="1:4" ht="13.2" x14ac:dyDescent="0.25">
      <c r="A2838" s="1" t="s">
        <v>2844</v>
      </c>
      <c r="B2838" t="str">
        <f ca="1">IFERROR(__xludf.DUMMYFUNCTION("GOOGLETRANSLATE(B2838,""en"",""hi"")"),"मुख्य जहान थी उसको Wapas bhejna chahie")</f>
        <v>मुख्य जहान थी उसको Wapas bhejna chahie</v>
      </c>
      <c r="C2838" s="1" t="s">
        <v>4</v>
      </c>
      <c r="D2838" s="1" t="s">
        <v>5</v>
      </c>
    </row>
    <row r="2839" spans="1:4" ht="13.2" x14ac:dyDescent="0.25">
      <c r="A2839" s="1" t="s">
        <v>2845</v>
      </c>
      <c r="B2839" t="str">
        <f ca="1">IFERROR(__xludf.DUMMYFUNCTION("GOOGLETRANSLATE(B2839,""en"",""hi"")"),"Aesi ldkiya jo नारीवादियों hai unke wajah से लॉग इन करें हम Jesi ldkiyo ko galat smjhte
एच")</f>
        <v>Aesi ldkiya jo नारीवादियों hai unke wajah से लॉग इन करें हम Jesi ldkiyo ko galat smjhte
एच</v>
      </c>
      <c r="C2839" s="1" t="s">
        <v>19</v>
      </c>
      <c r="D2839" s="1" t="s">
        <v>5</v>
      </c>
    </row>
    <row r="2840" spans="1:4" ht="13.2" x14ac:dyDescent="0.25">
      <c r="A2840" s="1" t="s">
        <v>2846</v>
      </c>
      <c r="B2840" t="str">
        <f ca="1">IFERROR(__xludf.DUMMYFUNCTION("GOOGLETRANSLATE(B2840,""en"",""hi"")"),"इक chis jo Sabse बड़ी jhut कबीर सिंह मैने बलात्कार की बात की Geye hai प्रहार की
बलात्कार की dur dur तक कही नही dikhaya Geya hai या नही कबीर सिंह कोई गंडा
Larka dikhaya Geya hai
हा ek Chis hai k प्रीति ke पिता ne uske Jazbaat ओ नही समझा Inha एक लड़की कश्मी"&amp;"र
नीचे किया Geya hai ey मर्जी Ko मैने maanti hu प्रति होता नही hai k हम करने के लिए ऐसा
शॉट लें Apne पिता को कुछ तो kehete hai या ey sachhai हाय dikhaya को मान Jate hai wo
hai
या अभिनेत्री wo Ko कबीर ne Kaha कश्मीर मैने तुम से शारीरिक संबंध मैने हाय
Rehe "&amp;"शाक्त hu प्रति isse ey ek बात wo एसएएफ कर deta hai k Kapde प्रेस करके फिर
देवदार uske liye खाना banake wo कबीर का Peyar नही पा सकती करने के लिए ey ummid छोड़ दो
डे")</f>
        <v>इक chis jo Sabse बड़ी jhut कबीर सिंह मैने बलात्कार की बात की Geye hai प्रहार की
बलात्कार की dur dur तक कही नही dikhaya Geya hai या नही कबीर सिंह कोई गंडा
Larka dikhaya Geya hai
हा ek Chis hai k प्रीति ke पिता ne uske Jazbaat ओ नही समझा Inha एक लड़की कश्मीर
नीचे किया Geya hai ey मर्जी Ko मैने maanti hu प्रति होता नही hai k हम करने के लिए ऐसा
शॉट लें Apne पिता को कुछ तो kehete hai या ey sachhai हाय dikhaya को मान Jate hai wo
hai
या अभिनेत्री wo Ko कबीर ne Kaha कश्मीर मैने तुम से शारीरिक संबंध मैने हाय
Rehe शाक्त hu प्रति isse ey ek बात wo एसएएफ कर deta hai k Kapde प्रेस करके फिर
देवदार uske liye खाना banake wo कबीर का Peyar नही पा सकती करने के लिए ey ummid छोड़ दो
डे</v>
      </c>
      <c r="C2840" s="1" t="s">
        <v>4</v>
      </c>
      <c r="D2840" s="1" t="s">
        <v>5</v>
      </c>
    </row>
    <row r="2841" spans="1:4" ht="13.2" x14ac:dyDescent="0.25">
      <c r="A2841" s="1" t="s">
        <v>2847</v>
      </c>
      <c r="B2841" t="str">
        <f ca="1">IFERROR(__xludf.DUMMYFUNCTION("GOOGLETRANSLATE(B2841,""en"",""hi"")"),"रवीश Chutiya!")</f>
        <v>रवीश Chutiya!</v>
      </c>
      <c r="C2841" s="1" t="s">
        <v>8</v>
      </c>
      <c r="D2841" s="1" t="s">
        <v>15</v>
      </c>
    </row>
    <row r="2842" spans="1:4" ht="13.2" x14ac:dyDescent="0.25">
      <c r="A2842" s="1" t="s">
        <v>2848</v>
      </c>
      <c r="B2842" t="str">
        <f ca="1">IFERROR(__xludf.DUMMYFUNCTION("GOOGLETRANSLATE(B2842,""en"",""hi"")"),"सर plz 1 VDO 2018 इम्प पुरस्कार विजेताओं जनसंपर्क bnaiye plz ...")</f>
        <v>सर plz 1 VDO 2018 इम्प पुरस्कार विजेताओं जनसंपर्क bnaiye plz ...</v>
      </c>
      <c r="C2842" s="1" t="s">
        <v>4</v>
      </c>
      <c r="D2842" s="1" t="s">
        <v>5</v>
      </c>
    </row>
    <row r="2843" spans="1:4" ht="13.2" x14ac:dyDescent="0.25">
      <c r="A2843" s="1" t="s">
        <v>2849</v>
      </c>
      <c r="B2843" t="str">
        <f ca="1">IFERROR(__xludf.DUMMYFUNCTION("GOOGLETRANSLATE(B2843,""en"",""hi"")"),"@Pathan साहिब तू कौन सा tameej से लिखी ज ....... विरोध क्रने ka tarika को
होता ज")</f>
        <v>@Pathan साहिब तू कौन सा tameej से लिखी ज ....... विरोध क्रने ka tarika को
होता ज</v>
      </c>
      <c r="C2843" s="1" t="s">
        <v>19</v>
      </c>
      <c r="D2843" s="1" t="s">
        <v>5</v>
      </c>
    </row>
    <row r="2844" spans="1:4" ht="13.2" x14ac:dyDescent="0.25">
      <c r="A2844" s="1" t="s">
        <v>2850</v>
      </c>
      <c r="B2844" t="str">
        <f ca="1">IFERROR(__xludf.DUMMYFUNCTION("GOOGLETRANSLATE(B2844,""en"",""hi"")"),"बेसब्री से इसका इंतज़ार")</f>
        <v>बेसब्री से इसका इंतज़ार</v>
      </c>
      <c r="C2844" s="1" t="s">
        <v>4</v>
      </c>
      <c r="D2844" s="1" t="s">
        <v>5</v>
      </c>
    </row>
    <row r="2845" spans="1:4" ht="13.2" x14ac:dyDescent="0.25">
      <c r="A2845" s="1" t="s">
        <v>2851</v>
      </c>
      <c r="B2845" t="str">
        <f ca="1">IFERROR(__xludf.DUMMYFUNCTION("GOOGLETRANSLATE(B2845,""en"",""hi"")"),"भाई को सही वह ये सब ... ये सब नारीवादी भुगतान किया लॉग मीडिया वह ... इनको फिल्म Kaha
समाज मुझे अति वह ...
मस्त वीडियो banvla Ahe भाऊ ...")</f>
        <v>भाई को सही वह ये सब ... ये सब नारीवादी भुगतान किया लॉग मीडिया वह ... इनको फिल्म Kaha
समाज मुझे अति वह ...
मस्त वीडियो banvla Ahe भाऊ ...</v>
      </c>
      <c r="C2845" s="1" t="s">
        <v>19</v>
      </c>
      <c r="D2845" s="1" t="s">
        <v>5</v>
      </c>
    </row>
    <row r="2846" spans="1:4" ht="13.2" x14ac:dyDescent="0.25">
      <c r="A2846" s="1" t="s">
        <v>2852</v>
      </c>
      <c r="B2846" t="str">
        <f ca="1">IFERROR(__xludf.DUMMYFUNCTION("GOOGLETRANSLATE(B2846,""en"",""hi"")"),"ये भी SAB Thik hai iss laundey ne आज फिल्म Dekhi डाउनलोड krke islia आज
कार राहा की समीक्षा 😅")</f>
        <v>ये भी SAB Thik hai iss laundey ne आज फिल्म Dekhi डाउनलोड krke islia आज
कार राहा की समीक्षा 😅</v>
      </c>
      <c r="C2846" s="1" t="s">
        <v>4</v>
      </c>
      <c r="D2846" s="1" t="s">
        <v>5</v>
      </c>
    </row>
    <row r="2847" spans="1:4" ht="13.2" x14ac:dyDescent="0.25">
      <c r="A2847" s="1" t="s">
        <v>2853</v>
      </c>
      <c r="B2847" t="str">
        <f ca="1">IFERROR(__xludf.DUMMYFUNCTION("GOOGLETRANSLATE(B2847,""en"",""hi"")"),"Bahot गंडा समीक्षा thha")</f>
        <v>Bahot गंडा समीक्षा thha</v>
      </c>
      <c r="C2847" s="1" t="s">
        <v>4</v>
      </c>
      <c r="D2847" s="1" t="s">
        <v>5</v>
      </c>
    </row>
    <row r="2848" spans="1:4" ht="13.2" x14ac:dyDescent="0.25">
      <c r="A2848" s="1" t="s">
        <v>2854</v>
      </c>
      <c r="B2848" t="str">
        <f ca="1">IFERROR(__xludf.DUMMYFUNCTION("GOOGLETRANSLATE(B2848,""en"",""hi"")"),"अरुंधति रॉय जिंदाबाद")</f>
        <v>अरुंधति रॉय जिंदाबाद</v>
      </c>
      <c r="C2848" s="1" t="s">
        <v>4</v>
      </c>
      <c r="D2848" s="1" t="s">
        <v>5</v>
      </c>
    </row>
    <row r="2849" spans="1:4" ht="13.2" x14ac:dyDescent="0.25">
      <c r="A2849" s="1" t="s">
        <v>2855</v>
      </c>
      <c r="B2849" t="str">
        <f ca="1">IFERROR(__xludf.DUMMYFUNCTION("GOOGLETRANSLATE(B2849,""en"",""hi"")"),"अंग्रेजी कश्मीर मा का boosda कर दीया।")</f>
        <v>अंग्रेजी कश्मीर मा का boosda कर दीया।</v>
      </c>
      <c r="C2849" s="1" t="s">
        <v>8</v>
      </c>
      <c r="D2849" s="1" t="s">
        <v>15</v>
      </c>
    </row>
    <row r="2850" spans="1:4" ht="13.2" x14ac:dyDescent="0.25">
      <c r="A2850" s="1" t="s">
        <v>2856</v>
      </c>
      <c r="B2850" t="str">
        <f ca="1">IFERROR(__xludf.DUMMYFUNCTION("GOOGLETRANSLATE(B2850,""en"",""hi"")"),"@ ब्रह्मगुप्त चाणक्य-चंद्रगुप्त 1- अखंड भारत Aagar तू तेरे 1 BAP की औलाद वह करने के लिए
sirf पता bhej")</f>
        <v>@ ब्रह्मगुप्त चाणक्य-चंद्रगुप्त 1- अखंड भारत Aagar तू तेरे 1 BAP की औलाद वह करने के लिए
sirf पता bhej</v>
      </c>
      <c r="C2850" s="1" t="s">
        <v>8</v>
      </c>
      <c r="D2850" s="1" t="s">
        <v>15</v>
      </c>
    </row>
    <row r="2851" spans="1:4" ht="13.2" x14ac:dyDescent="0.25">
      <c r="A2851" s="1" t="s">
        <v>2857</v>
      </c>
      <c r="B2851" t="str">
        <f ca="1">IFERROR(__xludf.DUMMYFUNCTION("GOOGLETRANSLATE(B2851,""en"",""hi"")"),"ek aur Padha लिखी ganwar")</f>
        <v>ek aur Padha लिखी ganwar</v>
      </c>
      <c r="C2851" s="1" t="s">
        <v>19</v>
      </c>
      <c r="D2851" s="1" t="s">
        <v>5</v>
      </c>
    </row>
    <row r="2852" spans="1:4" ht="13.2" x14ac:dyDescent="0.25">
      <c r="A2852" s="1" t="s">
        <v>2858</v>
      </c>
      <c r="B2852" t="str">
        <f ca="1">IFERROR(__xludf.DUMMYFUNCTION("GOOGLETRANSLATE(B2852,""en"",""hi"")"),"क्या समलैंगिकता bekar ... pehle ये बलात्कार wagera ..women हालत Aacha Khe
करो ... महिलाओं सुरक्षित नहीं हैं और इन लोगों को समलैंगिकता के बारे में बात कर रहे हैं
वाह")</f>
        <v>क्या समलैंगिकता bekar ... pehle ये बलात्कार wagera ..women हालत Aacha Khe
करो ... महिलाओं सुरक्षित नहीं हैं और इन लोगों को समलैंगिकता के बारे में बात कर रहे हैं
वाह</v>
      </c>
      <c r="C2852" s="1" t="s">
        <v>8</v>
      </c>
      <c r="D2852" s="1" t="s">
        <v>5</v>
      </c>
    </row>
    <row r="2853" spans="1:4" ht="13.2" x14ac:dyDescent="0.25">
      <c r="A2853" s="1" t="s">
        <v>2859</v>
      </c>
      <c r="B2853" t="str">
        <f ca="1">IFERROR(__xludf.DUMMYFUNCTION("GOOGLETRANSLATE(B2853,""en"",""hi"")"),"** नमस्कार प्रशांत सर ** 💐💐
 ** 10 जनवरी विश्व हिन्दी दिवस की शुभकामनाएं **।")</f>
        <v>** नमस्कार प्रशांत सर ** 💐💐
 ** 10 जनवरी विश्व हिन्दी दिवस की शुभकामनाएं **।</v>
      </c>
      <c r="C2853" s="1" t="s">
        <v>4</v>
      </c>
      <c r="D2853" s="1" t="s">
        <v>5</v>
      </c>
    </row>
    <row r="2854" spans="1:4" ht="13.2" x14ac:dyDescent="0.25">
      <c r="A2854" s="1" t="s">
        <v>2860</v>
      </c>
      <c r="B2854" t="str">
        <f ca="1">IFERROR(__xludf.DUMMYFUNCTION("GOOGLETRANSLATE(B2854,""en"",""hi"")"),"Farzi Muvi थी ...")</f>
        <v>Farzi Muvi थी ...</v>
      </c>
      <c r="C2854" s="1" t="s">
        <v>4</v>
      </c>
      <c r="D2854" s="1" t="s">
        <v>5</v>
      </c>
    </row>
    <row r="2855" spans="1:4" ht="13.2" x14ac:dyDescent="0.25">
      <c r="A2855" s="1" t="s">
        <v>2861</v>
      </c>
      <c r="B2855" t="str">
        <f ca="1">IFERROR(__xludf.DUMMYFUNCTION("GOOGLETRANSLATE(B2855,""en"",""hi"")"),"देते करने के लिए भाई aap स्पॉइलर चेतावनी")</f>
        <v>देते करने के लिए भाई aap स्पॉइलर चेतावनी</v>
      </c>
      <c r="C2855" s="1" t="s">
        <v>4</v>
      </c>
      <c r="D2855" s="1" t="s">
        <v>5</v>
      </c>
    </row>
    <row r="2856" spans="1:4" ht="13.2" x14ac:dyDescent="0.25">
      <c r="A2856" s="1" t="s">
        <v>2862</v>
      </c>
      <c r="B2856" t="str">
        <f ca="1">IFERROR(__xludf.DUMMYFUNCTION("GOOGLETRANSLATE(B2856,""en"",""hi"")"),"@Business प्रो tum चिप हाय रहो")</f>
        <v>@Business प्रो tum चिप हाय रहो</v>
      </c>
      <c r="C2856" s="1" t="s">
        <v>19</v>
      </c>
      <c r="D2856" s="1" t="s">
        <v>5</v>
      </c>
    </row>
    <row r="2857" spans="1:4" ht="13.2" x14ac:dyDescent="0.25">
      <c r="A2857" s="1" t="s">
        <v>2863</v>
      </c>
      <c r="B2857" t="str">
        <f ca="1">IFERROR(__xludf.DUMMYFUNCTION("GOOGLETRANSLATE(B2857,""en"",""hi"")"),"@Mohanish किनारे हान na")</f>
        <v>@Mohanish किनारे हान na</v>
      </c>
      <c r="C2857" s="1" t="s">
        <v>4</v>
      </c>
      <c r="D2857" s="1" t="s">
        <v>5</v>
      </c>
    </row>
    <row r="2858" spans="1:4" ht="13.2" x14ac:dyDescent="0.25">
      <c r="A2858" s="1" t="s">
        <v>2864</v>
      </c>
      <c r="B2858" t="str">
        <f ca="1">IFERROR(__xludf.DUMMYFUNCTION("GOOGLETRANSLATE(B2858,""en"",""hi"")"),"** Kon Kon chahata वह प्रतीक भाई में शामिल होने battun हठ डी Chenal se **")</f>
        <v>** Kon Kon chahata वह प्रतीक भाई में शामिल होने battun हठ डी Chenal se **</v>
      </c>
      <c r="C2858" s="1" t="s">
        <v>4</v>
      </c>
      <c r="D2858" s="1" t="s">
        <v>5</v>
      </c>
    </row>
    <row r="2859" spans="1:4" ht="13.2" x14ac:dyDescent="0.25">
      <c r="A2859" s="1" t="s">
        <v>2865</v>
      </c>
      <c r="B2859" t="str">
        <f ca="1">IFERROR(__xludf.DUMMYFUNCTION("GOOGLETRANSLATE(B2859,""en"",""hi"")"),"no..agar भारतीय ko करने के लिए ... या ट्राइक एच भी Krna ज की सेवा ....")</f>
        <v>no..agar भारतीय ko करने के लिए ... या ट्राइक एच भी Krna ज की सेवा ....</v>
      </c>
      <c r="C2859" s="1" t="s">
        <v>4</v>
      </c>
      <c r="D2859" s="1" t="s">
        <v>5</v>
      </c>
    </row>
    <row r="2860" spans="1:4" ht="13.2" x14ac:dyDescent="0.25">
      <c r="A2860" s="1" t="s">
        <v>2866</v>
      </c>
      <c r="B2860" t="str">
        <f ca="1">IFERROR(__xludf.DUMMYFUNCTION("GOOGLETRANSLATE(B2860,""en"",""hi"")"),"इक ओर दाढ़ी Krna Bhul गए हो")</f>
        <v>इक ओर दाढ़ी Krna Bhul गए हो</v>
      </c>
      <c r="C2860" s="1" t="s">
        <v>4</v>
      </c>
      <c r="D2860" s="1" t="s">
        <v>5</v>
      </c>
    </row>
    <row r="2861" spans="1:4" ht="13.2" x14ac:dyDescent="0.25">
      <c r="A2861" s="1" t="s">
        <v>2867</v>
      </c>
      <c r="B2861" t="str">
        <f ca="1">IFERROR(__xludf.DUMMYFUNCTION("GOOGLETRANSLATE(B2861,""en"",""hi"")"),"भाई यार आपने pefect tarike se समझाया किया घास प्यार आपकी समीक्षा 😘")</f>
        <v>भाई यार आपने pefect tarike se समझाया किया घास प्यार आपकी समीक्षा 😘</v>
      </c>
      <c r="C2861" s="1" t="s">
        <v>4</v>
      </c>
      <c r="D2861" s="1" t="s">
        <v>5</v>
      </c>
    </row>
    <row r="2862" spans="1:4" ht="13.2" x14ac:dyDescent="0.25">
      <c r="A2862" s="1" t="s">
        <v>2868</v>
      </c>
      <c r="B2862" t="str">
        <f ca="1">IFERROR(__xludf.DUMMYFUNCTION("GOOGLETRANSLATE(B2862,""en"",""hi"")"),"ओए धूलि का कण, jitti दृष्टिकोण फिल्म ne Nai की तुझे Utti sumajh aagai (badhiya
baaat hai), बराबर Chodu Itta dena लायक हाय नै था iss फिल्म की समीक्षा oversmart
ke liye।
nikal मार्क")</f>
        <v>ओए धूलि का कण, jitti दृष्टिकोण फिल्म ne Nai की तुझे Utti sumajh aagai (badhiya
baaat hai), बराबर Chodu Itta dena लायक हाय नै था iss फिल्म की समीक्षा oversmart
ke liye।
nikal मार्क</v>
      </c>
      <c r="C2862" s="1" t="s">
        <v>8</v>
      </c>
      <c r="D2862" s="1" t="s">
        <v>15</v>
      </c>
    </row>
    <row r="2863" spans="1:4" ht="13.2" x14ac:dyDescent="0.25">
      <c r="A2863" s="1" t="s">
        <v>2869</v>
      </c>
      <c r="B2863" t="str">
        <f ca="1">IFERROR(__xludf.DUMMYFUNCTION("GOOGLETRANSLATE(B2863,""en"",""hi"")"),"@shivam hai behtar को kavitkar ऐसे लॉगऑन ko जाने हाय दिया जाए 😂😂😂")</f>
        <v>@shivam hai behtar को kavitkar ऐसे लॉगऑन ko जाने हाय दिया जाए 😂😂😂</v>
      </c>
      <c r="C2863" s="1" t="s">
        <v>4</v>
      </c>
      <c r="D2863" s="1" t="s">
        <v>5</v>
      </c>
    </row>
    <row r="2864" spans="1:4" ht="13.2" x14ac:dyDescent="0.25">
      <c r="A2864" s="1" t="s">
        <v>2870</v>
      </c>
      <c r="B2864" t="str">
        <f ca="1">IFERROR(__xludf.DUMMYFUNCTION("GOOGLETRANSLATE(B2864,""en"",""hi"")"),"बॉलीवुड से फोन आया तो btana भाई पुरा समुदाय फिल्म dekna हाय bnd kr
dega..bs ऐसे kadwa सच Bolte rhna भाई जी jiski Bht jrurt ज युवा लोगो को ..")</f>
        <v>बॉलीवुड से फोन आया तो btana भाई पुरा समुदाय फिल्म dekna हाय bnd kr
dega..bs ऐसे kadwa सच Bolte rhna भाई जी jiski Bht jrurt ज युवा लोगो को ..</v>
      </c>
      <c r="C2864" s="1" t="s">
        <v>4</v>
      </c>
      <c r="D2864" s="1" t="s">
        <v>5</v>
      </c>
    </row>
    <row r="2865" spans="1:4" ht="13.2" x14ac:dyDescent="0.25">
      <c r="A2865" s="1" t="s">
        <v>2871</v>
      </c>
      <c r="B2865" t="str">
        <f ca="1">IFERROR(__xludf.DUMMYFUNCTION("GOOGLETRANSLATE(B2865,""en"",""hi"")"),"तू bahut साही चीज़ hain Yarr .. प्यार उह भाई")</f>
        <v>तू bahut साही चीज़ hain Yarr .. प्यार उह भाई</v>
      </c>
      <c r="C2865" s="1" t="s">
        <v>4</v>
      </c>
      <c r="D2865" s="1" t="s">
        <v>5</v>
      </c>
    </row>
    <row r="2866" spans="1:4" ht="13.2" x14ac:dyDescent="0.25">
      <c r="A2866" s="1" t="s">
        <v>2872</v>
      </c>
      <c r="B2866" t="str">
        <f ca="1">IFERROR(__xludf.DUMMYFUNCTION("GOOGLETRANSLATE(B2866,""en"",""hi"")"),"भाई तुम पागल hogaye हो ... कोई भी फिल्म हो tumlo sirf
उदार ... tatakathit ... Afsal गुरु ... indhutwa ... तु वह Sabh शब्दों आटा
hai .... आप तो कृपया फिल्म समीक्षा करे na ...")</f>
        <v>भाई तुम पागल hogaye हो ... कोई भी फिल्म हो tumlo sirf
उदार ... tatakathit ... Afsal गुरु ... indhutwa ... तु वह Sabh शब्दों आटा
hai .... आप तो कृपया फिल्म समीक्षा करे na ...</v>
      </c>
      <c r="C2866" s="1" t="s">
        <v>19</v>
      </c>
      <c r="D2866" s="1" t="s">
        <v>5</v>
      </c>
    </row>
    <row r="2867" spans="1:4" ht="13.2" x14ac:dyDescent="0.25">
      <c r="A2867" s="1" t="s">
        <v>2873</v>
      </c>
      <c r="B2867" t="str">
        <f ca="1">IFERROR(__xludf.DUMMYFUNCTION("GOOGLETRANSLATE(B2867,""en"",""hi"")"),"कुत्ते का नाम प्रीति रक्खा था uske liye भी बावल कर रही हैं चहचहाना पे।")</f>
        <v>कुत्ते का नाम प्रीति रक्खा था uske liye भी बावल कर रही हैं चहचहाना पे।</v>
      </c>
      <c r="C2867" s="1" t="s">
        <v>4</v>
      </c>
      <c r="D2867" s="1" t="s">
        <v>5</v>
      </c>
    </row>
    <row r="2868" spans="1:4" ht="13.2" x14ac:dyDescent="0.25">
      <c r="A2868" s="1" t="s">
        <v>2874</v>
      </c>
      <c r="B2868" t="str">
        <f ca="1">IFERROR(__xludf.DUMMYFUNCTION("GOOGLETRANSLATE(B2868,""en"",""hi"")"),"Ye की समीक्षा dekhne ke baad aapke समीक्षा ko आज ke baad कभी भी nahi dekhne ka
कसम खाता hu.itni 3 वर्ग फिल्म ko aap achchi बोल रहे हो कबीर सिंह ke
चरित्र ko पर देख कर aap nashedi अत्तार गुंडा tharki बदमाश apne se Bado
की ijjat चटाई करो यू हमेशा gusse मुझे"&amp;" रहो कॉलेज मुझे श्रीमान लोगो से batamiji करो
तु achhcha hai.kya अव्वल लॉग ऑन ऐसे होते hai? क्या ऐसे चोर लोगो का एमबीबीएस मुझे
चयन होता है? क्या डॉक्टर लॉग ऑन ऐसे Gunde होते hai? साला कॉलेज को apne
बाप की jaagir bana कर रक्खा hai पुरा कॉलेज uska गुलाम hai."&amp;"kabir सिंह ke
चरित्र से सुरु से लेकर आखिरी तक नफरत ke Alava कुछ तो नही nikalta aur
शुद्ध फिल्म मुझे उसको Gaali ke Alava कुछ तो नही दिया hu.aise ghatia characterwali
फिल्म ko aap behtarin बाटा रहे ho.sharam Aani chahiye")</f>
        <v>Ye की समीक्षा dekhne ke baad aapke समीक्षा ko आज ke baad कभी भी nahi dekhne ka
कसम खाता hu.itni 3 वर्ग फिल्म ko aap achchi बोल रहे हो कबीर सिंह ke
चरित्र ko पर देख कर aap nashedi अत्तार गुंडा tharki बदमाश apne se Bado
की ijjat चटाई करो यू हमेशा gusse मुझे रहो कॉलेज मुझे श्रीमान लोगो से batamiji करो
तु achhcha hai.kya अव्वल लॉग ऑन ऐसे होते hai? क्या ऐसे चोर लोगो का एमबीबीएस मुझे
चयन होता है? क्या डॉक्टर लॉग ऑन ऐसे Gunde होते hai? साला कॉलेज को apne
बाप की jaagir bana कर रक्खा hai पुरा कॉलेज uska गुलाम hai.kabir सिंह ke
चरित्र से सुरु से लेकर आखिरी तक नफरत ke Alava कुछ तो नही nikalta aur
शुद्ध फिल्म मुझे उसको Gaali ke Alava कुछ तो नही दिया hu.aise ghatia characterwali
फिल्म ko aap behtarin बाटा रहे ho.sharam Aani chahiye</v>
      </c>
      <c r="C2868" s="1" t="s">
        <v>19</v>
      </c>
      <c r="D2868" s="1" t="s">
        <v>5</v>
      </c>
    </row>
    <row r="2869" spans="1:4" ht="13.2" x14ac:dyDescent="0.25">
      <c r="A2869" s="1" t="s">
        <v>2875</v>
      </c>
      <c r="B2869" t="str">
        <f ca="1">IFERROR(__xludf.DUMMYFUNCTION("GOOGLETRANSLATE(B2869,""en"",""hi"")"),"बहादुर hai Swetab भाई mee, भाई ke नाम, या टिक टोक की तरह टिप्पणी पे जैसे ek
घाटी chuteyee na karree 🙏")</f>
        <v>बहादुर hai Swetab भाई mee, भाई ke नाम, या टिक टोक की तरह टिप्पणी पे जैसे ek
घाटी chuteyee na karree 🙏</v>
      </c>
      <c r="C2869" s="1" t="s">
        <v>19</v>
      </c>
      <c r="D2869" s="1" t="s">
        <v>5</v>
      </c>
    </row>
    <row r="2870" spans="1:4" ht="13.2" x14ac:dyDescent="0.25">
      <c r="A2870" s="1" t="s">
        <v>2876</v>
      </c>
      <c r="B2870" t="str">
        <f ca="1">IFERROR(__xludf.DUMMYFUNCTION("GOOGLETRANSLATE(B2870,""en"",""hi"")"),"अंग्रेजी mein जवाब")</f>
        <v>अंग्रेजी mein जवाब</v>
      </c>
      <c r="C2870" s="1" t="s">
        <v>4</v>
      </c>
      <c r="D2870" s="1" t="s">
        <v>5</v>
      </c>
    </row>
    <row r="2871" spans="1:4" ht="13.2" x14ac:dyDescent="0.25">
      <c r="A2871" s="1" t="s">
        <v>2877</v>
      </c>
      <c r="B2871" t="str">
        <f ca="1">IFERROR(__xludf.DUMMYFUNCTION("GOOGLETRANSLATE(B2871,""en"",""hi"")"),"Tu bhut बीडीए chutiya ज")</f>
        <v>Tu bhut बीडीए chutiya ज</v>
      </c>
      <c r="C2871" s="1" t="s">
        <v>8</v>
      </c>
      <c r="D2871" s="1" t="s">
        <v>5</v>
      </c>
    </row>
    <row r="2872" spans="1:4" ht="13.2" x14ac:dyDescent="0.25">
      <c r="A2872" s="1" t="s">
        <v>2878</v>
      </c>
      <c r="B2872" t="str">
        <f ca="1">IFERROR(__xludf.DUMMYFUNCTION("GOOGLETRANSLATE(B2872,""en"",""hi"")"),"बन्दे ne bilkul साही kiaa hai है !!!!!")</f>
        <v>बन्दे ne bilkul साही kiaa hai है !!!!!</v>
      </c>
      <c r="C2872" s="1" t="s">
        <v>4</v>
      </c>
      <c r="D2872" s="1" t="s">
        <v>5</v>
      </c>
    </row>
    <row r="2873" spans="1:4" ht="13.2" x14ac:dyDescent="0.25">
      <c r="A2873" s="1" t="s">
        <v>2879</v>
      </c>
      <c r="B2873" t="str">
        <f ca="1">IFERROR(__xludf.DUMMYFUNCTION("GOOGLETRANSLATE(B2873,""en"",""hi"")"),"महिलाओं ke jhute दहेज ke मामले से peedit लड़कों soucide na करेन Jahangeer की
tarah aisey महिलाओं की परिवार को Sabak sikhain")</f>
        <v>महिलाओं ke jhute दहेज ke मामले से peedit लड़कों soucide na करेन Jahangeer की
tarah aisey महिलाओं की परिवार को Sabak sikhain</v>
      </c>
      <c r="C2873" s="1" t="s">
        <v>4</v>
      </c>
      <c r="D2873" s="1" t="s">
        <v>5</v>
      </c>
    </row>
    <row r="2874" spans="1:4" ht="13.2" x14ac:dyDescent="0.25">
      <c r="A2874" s="1" t="s">
        <v>2880</v>
      </c>
      <c r="B2874" t="str">
        <f ca="1">IFERROR(__xludf.DUMMYFUNCTION("GOOGLETRANSLATE(B2874,""en"",""hi"")"),"se bhut सी परिवारों समस्या म घं plz सरकार परिवर्तन शासन में कार्य कर रहा है
plzzzzzzzzzzzzzzzzzzzzzzzzzzzzzzzzzzzzzz")</f>
        <v>se bhut सी परिवारों समस्या म घं plz सरकार परिवर्तन शासन में कार्य कर रहा है
plzzzzzzzzzzzzzzzzzzzzzzzzzzzzzzzzzzzzzz</v>
      </c>
      <c r="C2874" s="1" t="s">
        <v>4</v>
      </c>
      <c r="D2874" s="1" t="s">
        <v>5</v>
      </c>
    </row>
    <row r="2875" spans="1:4" ht="13.2" x14ac:dyDescent="0.25">
      <c r="A2875" s="1" t="s">
        <v>2881</v>
      </c>
      <c r="B2875" t="str">
        <f ca="1">IFERROR(__xludf.DUMMYFUNCTION("GOOGLETRANSLATE(B2875,""en"",""hi"")"),"समलैंगिक कश्मीर नंगा माई hame कुछ Khash नी पीटीए ज या Jitna वी देखे ज वास्तविकता wo
दिखाने माई पर देख ज jo केवीआई वी सेना की आवश्यकताओं पुरी नी kr payegi ..")</f>
        <v>समलैंगिक कश्मीर नंगा माई hame कुछ Khash नी पीटीए ज या Jitna वी देखे ज वास्तविकता wo
दिखाने माई पर देख ज jo केवीआई वी सेना की आवश्यकताओं पुरी नी kr payegi ..</v>
      </c>
      <c r="C2875" s="1" t="s">
        <v>4</v>
      </c>
      <c r="D2875" s="1" t="s">
        <v>5</v>
      </c>
    </row>
    <row r="2876" spans="1:4" ht="13.2" x14ac:dyDescent="0.25">
      <c r="A2876" s="1" t="s">
        <v>2882</v>
      </c>
      <c r="B2876" t="str">
        <f ca="1">IFERROR(__xludf.DUMMYFUNCTION("GOOGLETRANSLATE(B2876,""en"",""hi"")"),"क्या chutiypa batmeez भारतीय सेना bnya h.indian सेना को भारतीय सेना isne है
भारतीय ne bnya ज")</f>
        <v>क्या chutiypa batmeez भारतीय सेना bnya h.indian सेना को भारतीय सेना isne है
भारतीय ne bnya ज</v>
      </c>
      <c r="C2876" s="1" t="s">
        <v>19</v>
      </c>
      <c r="D2876" s="1" t="s">
        <v>5</v>
      </c>
    </row>
    <row r="2877" spans="1:4" ht="13.2" x14ac:dyDescent="0.25">
      <c r="A2877" s="1" t="s">
        <v>2883</v>
      </c>
      <c r="B2877" t="str">
        <f ca="1">IFERROR(__xludf.DUMMYFUNCTION("GOOGLETRANSLATE(B2877,""en"",""hi"")"),"Hamare हिंदू भाई जो पाक Jese desho मुझे fase वह uski आईएसई कोई चिंता नही वह।")</f>
        <v>Hamare हिंदू भाई जो पाक Jese desho मुझे fase वह uski आईएसई कोई चिंता नही वह।</v>
      </c>
      <c r="C2877" s="1" t="s">
        <v>19</v>
      </c>
      <c r="D2877" s="1" t="s">
        <v>5</v>
      </c>
    </row>
    <row r="2878" spans="1:4" ht="13.2" x14ac:dyDescent="0.25">
      <c r="A2878" s="1" t="s">
        <v>2884</v>
      </c>
      <c r="B2878" t="str">
        <f ca="1">IFERROR(__xludf.DUMMYFUNCTION("GOOGLETRANSLATE(B2878,""en"",""hi"")"),"सर दिसम्बर ka पत्रिका काड़ा dijiye प्रदान करते हैं ...")</f>
        <v>सर दिसम्बर ka पत्रिका काड़ा dijiye प्रदान करते हैं ...</v>
      </c>
      <c r="C2878" s="1" t="s">
        <v>4</v>
      </c>
      <c r="D2878" s="1" t="s">
        <v>5</v>
      </c>
    </row>
    <row r="2879" spans="1:4" ht="13.2" x14ac:dyDescent="0.25">
      <c r="A2879" s="1" t="s">
        <v>2885</v>
      </c>
      <c r="B2879" t="str">
        <f ca="1">IFERROR(__xludf.DUMMYFUNCTION("GOOGLETRANSLATE(B2879,""en"",""hi"")"),"साली Kutiya Uske नसीब नसीब की उसको दिनेश जी ने समर्थन किया Achha
lekin aap कोई नहीं करो")</f>
        <v>साली Kutiya Uske नसीब नसीब की उसको दिनेश जी ने समर्थन किया Achha
lekin aap कोई नहीं करो</v>
      </c>
      <c r="C2879" s="1" t="s">
        <v>8</v>
      </c>
      <c r="D2879" s="1" t="s">
        <v>15</v>
      </c>
    </row>
    <row r="2880" spans="1:4" ht="13.2" x14ac:dyDescent="0.25">
      <c r="A2880" s="1" t="s">
        <v>2886</v>
      </c>
      <c r="B2880" t="str">
        <f ca="1">IFERROR(__xludf.DUMMYFUNCTION("GOOGLETRANSLATE(B2880,""en"",""hi"")"),"अतीक रहमान बीटा तेरी दादी अब nhi RHI, तू भी nikal le फिर।")</f>
        <v>अतीक रहमान बीटा तेरी दादी अब nhi RHI, तू भी nikal le फिर।</v>
      </c>
      <c r="C2880" s="1" t="s">
        <v>19</v>
      </c>
      <c r="D2880" s="1" t="s">
        <v>5</v>
      </c>
    </row>
    <row r="2881" spans="1:4" ht="13.2" x14ac:dyDescent="0.25">
      <c r="A2881" s="1" t="s">
        <v>2887</v>
      </c>
      <c r="B2881" t="str">
        <f ca="1">IFERROR(__xludf.DUMMYFUNCTION("GOOGLETRANSLATE(B2881,""en"",""hi"")"),"मेन वीडियो की न खत्म होने वाली मुझे जो बात कही hai VO Suniye ... Galat को bahot साड़ी
बाते हो राही hai ...
Hamare मुझे देश के लिए हर dusri तिसरी फिल्म मुझे अपराधी और आतंकवादी Ko Glorify
किया jata hai ... क्या कर sakte hai?")</f>
        <v>मेन वीडियो की न खत्म होने वाली मुझे जो बात कही hai VO Suniye ... Galat को bahot साड़ी
बाते हो राही hai ...
Hamare मुझे देश के लिए हर dusri तिसरी फिल्म मुझे अपराधी और आतंकवादी Ko Glorify
किया jata hai ... क्या कर sakte hai?</v>
      </c>
      <c r="C2881" s="1" t="s">
        <v>4</v>
      </c>
      <c r="D2881" s="1" t="s">
        <v>5</v>
      </c>
    </row>
    <row r="2882" spans="1:4" ht="13.2" x14ac:dyDescent="0.25">
      <c r="A2882" s="1" t="s">
        <v>2888</v>
      </c>
      <c r="B2882" t="str">
        <f ca="1">IFERROR(__xludf.DUMMYFUNCTION("GOOGLETRANSLATE(B2882,""en"",""hi"")"),"भाई tmhre चैनल जनसंपर्क badane कश्मीर देखने liye y शि ज ... बाकि हाँ फिल्म ekdm dhatiya
एच")</f>
        <v>भाई tmhre चैनल जनसंपर्क badane कश्मीर देखने liye y शि ज ... बाकि हाँ फिल्म ekdm dhatiya
एच</v>
      </c>
      <c r="C2882" s="1" t="s">
        <v>19</v>
      </c>
      <c r="D2882" s="1" t="s">
        <v>5</v>
      </c>
    </row>
    <row r="2883" spans="1:4" ht="13.2" x14ac:dyDescent="0.25">
      <c r="A2883" s="1" t="s">
        <v>2889</v>
      </c>
      <c r="B2883" t="str">
        <f ca="1">IFERROR(__xludf.DUMMYFUNCTION("GOOGLETRANSLATE(B2883,""en"",""hi"")"),"प्रतीक भाई तु
[#FlimCompanion] (http://www.youtube.com/results?search_query=%23FlimCompanion)
walo यूट्यूब चैनल की गांड मारो dimag खरब हो गया faminist की बाते सूरज kr")</f>
        <v>प्रतीक भाई तु
[#FlimCompanion] (http://www.youtube.com/results?search_query=%23FlimCompanion)
walo यूट्यूब चैनल की गांड मारो dimag खरब हो गया faminist की बाते सूरज kr</v>
      </c>
      <c r="C2883" s="1" t="s">
        <v>8</v>
      </c>
      <c r="D2883" s="1" t="s">
        <v>15</v>
      </c>
    </row>
    <row r="2884" spans="1:4" ht="13.2" x14ac:dyDescent="0.25">
      <c r="A2884" s="1" t="s">
        <v>2890</v>
      </c>
      <c r="B2884" t="str">
        <f ca="1">IFERROR(__xludf.DUMMYFUNCTION("GOOGLETRANSLATE(B2884,""en"",""hi"")"),"भाई ईमानदारी से AJA Jara apka वीडियो Achcha lagrah hai nachrul रोशनी से एप्लिकेशन भी
अच्छे dik रहे हो")</f>
        <v>भाई ईमानदारी से AJA Jara apka वीडियो Achcha lagrah hai nachrul रोशनी से एप्लिकेशन भी
अच्छे dik रहे हो</v>
      </c>
      <c r="C2884" s="1" t="s">
        <v>4</v>
      </c>
      <c r="D2884" s="1" t="s">
        <v>5</v>
      </c>
    </row>
    <row r="2885" spans="1:4" ht="13.2" x14ac:dyDescent="0.25">
      <c r="A2885" s="1" t="s">
        <v>2891</v>
      </c>
      <c r="B2885" t="str">
        <f ca="1">IFERROR(__xludf.DUMMYFUNCTION("GOOGLETRANSLATE(B2885,""en"",""hi"")"),"[18:58] (https://www.youtube.com/watch?v=N_ZMfQMZos0&amp;t=18m58s) \ ---- Apne भाई की
बेन chodta रहता hai😊😊😊😊really ????")</f>
        <v>[18:58] (https://www.youtube.com/watch?v=N_ZMfQMZos0&amp;t=18m58s) \ ---- Apne भाई की
बेन chodta रहता hai😊😊😊😊really ????</v>
      </c>
      <c r="C2885" s="1" t="s">
        <v>4</v>
      </c>
      <c r="D2885" s="1" t="s">
        <v>15</v>
      </c>
    </row>
    <row r="2886" spans="1:4" ht="13.2" x14ac:dyDescent="0.25">
      <c r="A2886" s="1" t="s">
        <v>2892</v>
      </c>
      <c r="B2886" t="str">
        <f ca="1">IFERROR(__xludf.DUMMYFUNCTION("GOOGLETRANSLATE(B2886,""en"",""hi"")"),"डिल से मालिक")</f>
        <v>डिल से मालिक</v>
      </c>
      <c r="C2886" s="1" t="s">
        <v>4</v>
      </c>
      <c r="D2886" s="1" t="s">
        <v>5</v>
      </c>
    </row>
    <row r="2887" spans="1:4" ht="13.2" x14ac:dyDescent="0.25">
      <c r="A2887" s="1" t="s">
        <v>2893</v>
      </c>
      <c r="B2887" t="str">
        <f ca="1">IFERROR(__xludf.DUMMYFUNCTION("GOOGLETRANSLATE(B2887,""en"",""hi"")"),"स्पॉइलर चेतावनी तो deni thi😜😜😜")</f>
        <v>स्पॉइलर चेतावनी तो deni thi😜😜😜</v>
      </c>
      <c r="C2887" s="1" t="s">
        <v>4</v>
      </c>
      <c r="D2887" s="1" t="s">
        <v>5</v>
      </c>
    </row>
    <row r="2888" spans="1:4" ht="13.2" x14ac:dyDescent="0.25">
      <c r="A2888" s="1" t="s">
        <v>2894</v>
      </c>
      <c r="B2888" t="str">
        <f ca="1">IFERROR(__xludf.DUMMYFUNCTION("GOOGLETRANSLATE(B2888,""en"",""hi"")"),"तुम jaise लॉग satee प्रथा को भी समर्थन कर sakte ho")</f>
        <v>तुम jaise लॉग satee प्रथा को भी समर्थन कर sakte ho</v>
      </c>
      <c r="C2888" s="1" t="s">
        <v>4</v>
      </c>
      <c r="D2888" s="1" t="s">
        <v>5</v>
      </c>
    </row>
    <row r="2889" spans="1:4" ht="13.2" x14ac:dyDescent="0.25">
      <c r="A2889" s="1" t="s">
        <v>2895</v>
      </c>
      <c r="B2889" t="str">
        <f ca="1">IFERROR(__xludf.DUMMYFUNCTION("GOOGLETRANSLATE(B2889,""en"",""hi"")"),"ek baar मात्र पिताजी नै खा था khtm kr डुंगा ... मैने sunaya unhe ek मिठाई ठोड़ी
संगीत ...")</f>
        <v>ek baar मात्र पिताजी नै खा था khtm kr डुंगा ... मैने sunaya unhe ek मिठाई ठोड़ी
संगीत ...</v>
      </c>
      <c r="C2889" s="1" t="s">
        <v>4</v>
      </c>
      <c r="D2889" s="1" t="s">
        <v>5</v>
      </c>
    </row>
    <row r="2890" spans="1:4" ht="13.2" x14ac:dyDescent="0.25">
      <c r="A2890" s="1" t="s">
        <v>2896</v>
      </c>
      <c r="B2890" t="str">
        <f ca="1">IFERROR(__xludf.DUMMYFUNCTION("GOOGLETRANSLATE(B2890,""en"",""hi"")"),"क्या आप मुझसे दोस्ती करोगे")</f>
        <v>क्या आप मुझसे दोस्ती करोगे</v>
      </c>
      <c r="C2890" s="1" t="s">
        <v>4</v>
      </c>
      <c r="D2890" s="1" t="s">
        <v>5</v>
      </c>
    </row>
    <row r="2891" spans="1:4" ht="13.2" x14ac:dyDescent="0.25">
      <c r="A2891" s="1" t="s">
        <v>2897</v>
      </c>
      <c r="B2891" t="str">
        <f ca="1">IFERROR(__xludf.DUMMYFUNCTION("GOOGLETRANSLATE(B2891,""en"",""hi"")"),"ऐसे Faltu समीक्षक वाले चैनल मुझे भी Itne ग्राहक ?? हे भगवान ! अच्छे प्रतिभा
ग्राहकों डिनो जेम्स की तरह hai रहे dhud, सलिल jamdar आदि ...")</f>
        <v>ऐसे Faltu समीक्षक वाले चैनल मुझे भी Itne ग्राहक ?? हे भगवान ! अच्छे प्रतिभा
ग्राहकों डिनो जेम्स की तरह hai रहे dhud, सलिल jamdar आदि ...</v>
      </c>
      <c r="C2891" s="1" t="s">
        <v>4</v>
      </c>
      <c r="D2891" s="1" t="s">
        <v>5</v>
      </c>
    </row>
    <row r="2892" spans="1:4" ht="13.2" x14ac:dyDescent="0.25">
      <c r="A2892" s="1" t="s">
        <v>2898</v>
      </c>
      <c r="B2892" t="str">
        <f ca="1">IFERROR(__xludf.DUMMYFUNCTION("GOOGLETRANSLATE(B2892,""en"",""hi"")"),"अरुंधति कुट्टी Kammini रॉय ouski नाम hain।")</f>
        <v>अरुंधति कुट्टी Kammini रॉय ouski नाम hain।</v>
      </c>
      <c r="C2892" s="1" t="s">
        <v>8</v>
      </c>
      <c r="D2892" s="1" t="s">
        <v>15</v>
      </c>
    </row>
    <row r="2893" spans="1:4" ht="13.2" x14ac:dyDescent="0.25">
      <c r="A2893" s="1" t="s">
        <v>2899</v>
      </c>
      <c r="B2893" t="str">
        <f ca="1">IFERROR(__xludf.DUMMYFUNCTION("GOOGLETRANSLATE(B2893,""en"",""hi"")"),"ऑटो वाले भैया :)")</f>
        <v>ऑटो वाले भैया :)</v>
      </c>
      <c r="C2893" s="1" t="s">
        <v>4</v>
      </c>
      <c r="D2893" s="1" t="s">
        <v>5</v>
      </c>
    </row>
    <row r="2894" spans="1:4" ht="13.2" x14ac:dyDescent="0.25">
      <c r="A2894" s="1" t="s">
        <v>2900</v>
      </c>
      <c r="B2894" t="str">
        <f ca="1">IFERROR(__xludf.DUMMYFUNCTION("GOOGLETRANSLATE(B2894,""en"",""hi"")"),"रचना मिश्रा बवाल तो मैं कर सकता था लेकिन उस के पिताजी ने मुझे कहाँ कीं मेरी
समाज में नाक कट जाएगी मेरी बेज्जती मत करवा देना? उसके पिताजी के कारण मैंने
अपने क़दम पीछे हटा लिए 😢😢😢")</f>
        <v>रचना मिश्रा बवाल तो मैं कर सकता था लेकिन उस के पिताजी ने मुझे कहाँ कीं मेरी
समाज में नाक कट जाएगी मेरी बेज्जती मत करवा देना? उसके पिताजी के कारण मैंने
अपने क़दम पीछे हटा लिए 😢😢😢</v>
      </c>
      <c r="C2894" s="1" t="s">
        <v>4</v>
      </c>
      <c r="D2894" s="1" t="s">
        <v>5</v>
      </c>
    </row>
    <row r="2895" spans="1:4" ht="13.2" x14ac:dyDescent="0.25">
      <c r="A2895" s="1" t="s">
        <v>2901</v>
      </c>
      <c r="B2895" t="str">
        <f ca="1">IFERROR(__xludf.DUMMYFUNCTION("GOOGLETRANSLATE(B2895,""en"",""hi"")"),"साहब जी,
गौरव सर समसामयिक मामलों Dailly ठिकानों ki बराबर कू नही आ रहे है ???")</f>
        <v>साहब जी,
गौरव सर समसामयिक मामलों Dailly ठिकानों ki बराबर कू नही आ रहे है ???</v>
      </c>
      <c r="C2895" s="1" t="s">
        <v>4</v>
      </c>
      <c r="D2895" s="1" t="s">
        <v>5</v>
      </c>
    </row>
    <row r="2896" spans="1:4" ht="13.2" x14ac:dyDescent="0.25">
      <c r="A2896" s="1" t="s">
        <v>2902</v>
      </c>
      <c r="B2896" t="str">
        <f ca="1">IFERROR(__xludf.DUMMYFUNCTION("GOOGLETRANSLATE(B2896,""en"",""hi"")"),"पहलू का bhut Acha उपयोग किया hai Ishe फिल्म मेई")</f>
        <v>पहलू का bhut Acha उपयोग किया hai Ishe फिल्म मेई</v>
      </c>
      <c r="C2896" s="1" t="s">
        <v>4</v>
      </c>
      <c r="D2896" s="1" t="s">
        <v>5</v>
      </c>
    </row>
    <row r="2897" spans="1:4" ht="13.2" x14ac:dyDescent="0.25">
      <c r="A2897" s="1" t="s">
        <v>2903</v>
      </c>
      <c r="B2897" t="str">
        <f ca="1">IFERROR(__xludf.DUMMYFUNCTION("GOOGLETRANSLATE(B2897,""en"",""hi"")"),"[03:50] (https://www.youtube.com/watch?v=ZzsAuDkXq1M&amp;t=3m50s) chutiya spotted😂")</f>
        <v>[03:50] (https://www.youtube.com/watch?v=ZzsAuDkXq1M&amp;t=3m50s) chutiya spotted😂</v>
      </c>
      <c r="C2897" s="1" t="s">
        <v>19</v>
      </c>
      <c r="D2897" s="1" t="s">
        <v>5</v>
      </c>
    </row>
    <row r="2898" spans="1:4" ht="13.2" x14ac:dyDescent="0.25">
      <c r="A2898" s="1" t="s">
        <v>2904</v>
      </c>
      <c r="B2898" t="str">
        <f ca="1">IFERROR(__xludf.DUMMYFUNCTION("GOOGLETRANSLATE(B2898,""en"",""hi"")"),"@Devendra पांडे भाई तू Baan ja jo maarzi..paar हार संगठनात्मक कश्मीर कोड या
आचरण hai ..")</f>
        <v>@Devendra पांडे भाई तू Baan ja jo maarzi..paar हार संगठनात्मक कश्मीर कोड या
आचरण hai ..</v>
      </c>
      <c r="C2898" s="1" t="s">
        <v>19</v>
      </c>
      <c r="D2898" s="1" t="s">
        <v>5</v>
      </c>
    </row>
    <row r="2899" spans="1:4" ht="13.2" x14ac:dyDescent="0.25">
      <c r="A2899" s="1" t="s">
        <v>2905</v>
      </c>
      <c r="B2899" t="str">
        <f ca="1">IFERROR(__xludf.DUMMYFUNCTION("GOOGLETRANSLATE(B2899,""en"",""hi"")"),"kisko समस्या hai bhai ..sirf Tumhi ek ESE इनसान हो जो Apne समीक्षा मुझे बार बार
ekhi बल्ले dohrate ho..librars, नारीवाद ... बस केर भाई अब। तू sirf Unhi बातो
प्रति ध्यान deta hai jo पाकिस्तान लॉग ऑन ke Bolte hai या tuje हाय क्यू dikhta hai
... sirf Tuhi Ap"&amp;"ne समीक्षा मुझे yesab batei kerta hai .... हर मुस्लिम esa नही होता
। लेकिन तेरे Jese लॉग विरोधी मुस्लिम टीम से atehai ... लॉग इन करें tum Ko तु बल्ले समाज मुझे
नही ayegi ..")</f>
        <v>kisko समस्या hai bhai ..sirf Tumhi ek ESE इनसान हो जो Apne समीक्षा मुझे बार बार
ekhi बल्ले dohrate ho..librars, नारीवाद ... बस केर भाई अब। तू sirf Unhi बातो
प्रति ध्यान deta hai jo पाकिस्तान लॉग ऑन ke Bolte hai या tuje हाय क्यू dikhta hai
... sirf Tuhi Apne समीक्षा मुझे yesab batei kerta hai .... हर मुस्लिम esa नही होता
। लेकिन तेरे Jese लॉग विरोधी मुस्लिम टीम से atehai ... लॉग इन करें tum Ko तु बल्ले समाज मुझे
नही ayegi ..</v>
      </c>
      <c r="C2899" s="1" t="s">
        <v>19</v>
      </c>
      <c r="D2899" s="1" t="s">
        <v>5</v>
      </c>
    </row>
    <row r="2900" spans="1:4" ht="13.2" x14ac:dyDescent="0.25">
      <c r="A2900" s="1" t="s">
        <v>2906</v>
      </c>
      <c r="B2900" t="str">
        <f ca="1">IFERROR(__xludf.DUMMYFUNCTION("GOOGLETRANSLATE(B2900,""en"",""hi"")"),"हाँ बॉलीवुड घाव का निशान Saale रीमेक बना bana ke पैसे कामदेव रही हैं aur भी wo
sirf रोमांटिक फिल्में jinme बस ek वह CHIJ hain ki kaise भी करके Larki ko pata
hain बस khatam कहानी।
ट्रेलर dekhte वह समाज गया था की हाँ भी ek ghisi Piti रोमांटिक बॉलीवुड
की फिल"&amp;"्म hain jisme sikhne Layak पैर की अंगुली कुछ hain नही बस kaise भी करके पैसे
कामदेव hain इनको")</f>
        <v>हाँ बॉलीवुड घाव का निशान Saale रीमेक बना bana ke पैसे कामदेव रही हैं aur भी wo
sirf रोमांटिक फिल्में jinme बस ek वह CHIJ hain ki kaise भी करके Larki ko pata
hain बस khatam कहानी।
ट्रेलर dekhte वह समाज गया था की हाँ भी ek ghisi Piti रोमांटिक बॉलीवुड
की फिल्म hain jisme sikhne Layak पैर की अंगुली कुछ hain नही बस kaise भी करके पैसे
कामदेव hain इनको</v>
      </c>
      <c r="C2900" s="1" t="s">
        <v>19</v>
      </c>
      <c r="D2900" s="1" t="s">
        <v>5</v>
      </c>
    </row>
    <row r="2901" spans="1:4" ht="13.2" x14ac:dyDescent="0.25">
      <c r="A2901" s="1" t="s">
        <v>2907</v>
      </c>
      <c r="B2901" t="str">
        <f ca="1">IFERROR(__xludf.DUMMYFUNCTION("GOOGLETRANSLATE(B2901,""en"",""hi"")"),"सही! अब बोल नारीवादियों Kaha dur dur TK nhi पर देख RHI ज")</f>
        <v>सही! अब बोल नारीवादियों Kaha dur dur TK nhi पर देख RHI ज</v>
      </c>
      <c r="C2901" s="1" t="s">
        <v>19</v>
      </c>
      <c r="D2901" s="1" t="s">
        <v>5</v>
      </c>
    </row>
    <row r="2902" spans="1:4" ht="13.2" x14ac:dyDescent="0.25">
      <c r="A2902" s="1" t="s">
        <v>2908</v>
      </c>
      <c r="B2902" t="str">
        <f ca="1">IFERROR(__xludf.DUMMYFUNCTION("GOOGLETRANSLATE(B2902,""en"",""hi"")"),"टीशर्ट Badhiya hai Bhai😀")</f>
        <v>टीशर्ट Badhiya hai Bhai😀</v>
      </c>
      <c r="C2902" s="1" t="s">
        <v>4</v>
      </c>
      <c r="D2902" s="1" t="s">
        <v>5</v>
      </c>
    </row>
    <row r="2903" spans="1:4" ht="13.2" x14ac:dyDescent="0.25">
      <c r="A2903" s="1" t="s">
        <v>2909</v>
      </c>
      <c r="B2903" t="str">
        <f ca="1">IFERROR(__xludf.DUMMYFUNCTION("GOOGLETRANSLATE(B2903,""en"",""hi"")"),"टी शर्ट खाब बादली करोगे")</f>
        <v>टी शर्ट खाब बादली करोगे</v>
      </c>
      <c r="C2903" s="1" t="s">
        <v>4</v>
      </c>
      <c r="D2903" s="1" t="s">
        <v>5</v>
      </c>
    </row>
    <row r="2904" spans="1:4" ht="13.2" x14ac:dyDescent="0.25">
      <c r="A2904" s="1" t="s">
        <v>2910</v>
      </c>
      <c r="B2904" t="str">
        <f ca="1">IFERROR(__xludf.DUMMYFUNCTION("GOOGLETRANSLATE(B2904,""en"",""hi"")"),"आज तुमने muh तोड़ jawaab दिया कपटी ko। शाबाश 👍")</f>
        <v>आज तुमने muh तोड़ jawaab दिया कपटी ko। शाबाश 👍</v>
      </c>
      <c r="C2904" s="1" t="s">
        <v>4</v>
      </c>
      <c r="D2904" s="1" t="s">
        <v>5</v>
      </c>
    </row>
    <row r="2905" spans="1:4" ht="13.2" x14ac:dyDescent="0.25">
      <c r="A2905" s="1" t="s">
        <v>2911</v>
      </c>
      <c r="B2905" t="str">
        <f ca="1">IFERROR(__xludf.DUMMYFUNCTION("GOOGLETRANSLATE(B2905,""en"",""hi"")"),"Apne कहानी बाटा कर पुरी कहानी batadi")</f>
        <v>Apne कहानी बाटा कर पुरी कहानी batadi</v>
      </c>
      <c r="C2905" s="1" t="s">
        <v>4</v>
      </c>
      <c r="D2905" s="1" t="s">
        <v>5</v>
      </c>
    </row>
    <row r="2906" spans="1:4" ht="13.2" x14ac:dyDescent="0.25">
      <c r="A2906" s="1" t="s">
        <v>2912</v>
      </c>
      <c r="B2906" t="str">
        <f ca="1">IFERROR(__xludf.DUMMYFUNCTION("GOOGLETRANSLATE(B2906,""en"",""hi"")"),"क्या एपी की गाल मुख्य dari jyada hai हाँ मेरा फोन की स्क्रीन kharap hai छोड़ दिया!")</f>
        <v>क्या एपी की गाल मुख्य dari jyada hai हाँ मेरा फोन की स्क्रीन kharap hai छोड़ दिया!</v>
      </c>
      <c r="C2906" s="1" t="s">
        <v>4</v>
      </c>
      <c r="D2906" s="1" t="s">
        <v>5</v>
      </c>
    </row>
    <row r="2907" spans="1:4" ht="13.2" x14ac:dyDescent="0.25">
      <c r="A2907" s="1" t="s">
        <v>2913</v>
      </c>
      <c r="B2907" t="str">
        <f ca="1">IFERROR(__xludf.DUMMYFUNCTION("GOOGLETRANSLATE(B2907,""en"",""hi"")"),"धर्म devlopment को रोकता है, इसे भारत से खत्म करना होगा हीे.इसके कारण हम एक
दूसरे को नीचे गिरने पर दिमाग और ऊर्जा लगाते है, न की खुदके विकास और आर्थिक
मज़बूती पर.खासके मुसलमानों को समझना होगा.हमे भारत को आर्थिक मज़बूती देनी ही
होगी, वार्ना हम इस चक्कर में"&amp;" बर्बाद हो जाएंगे.चीन ने इसी कारण धर्म हटा
दिया, प्लीज हमे इस देश से सभी धर्म हटाना ही होगा, तभी असीमित प्रगति
होगी वार्ना सिमट के रह जायेगे, और चीन दुनिया पर राज करेगा, तब हम खुदकी गलती का
अहसास करेगे, और नौकर न बने इसलिये प्लीज भारत से रिलिजन खत्म कर, औ"&amp;"र आर्थिक
मज़बूती लाये तेज़ी से गुणवत्ता की शिक्षा, नवाचार और कौशल विकास के
जरिये.समझदार बने।")</f>
        <v>धर्म devlopment को रोकता है, इसे भारत से खत्म करना होगा हीे.इसके कारण हम एक
दूसरे को नीचे गिरने पर दिमाग और ऊर्जा लगाते है, न की खुदके विकास और आर्थिक
मज़बूती पर.खासके मुसलमानों को समझना होगा.हमे भारत को आर्थिक मज़बूती देनी ही
होगी, वार्ना हम इस चक्कर में बर्बाद हो जाएंगे.चीन ने इसी कारण धर्म हटा
दिया, प्लीज हमे इस देश से सभी धर्म हटाना ही होगा, तभी असीमित प्रगति
होगी वार्ना सिमट के रह जायेगे, और चीन दुनिया पर राज करेगा, तब हम खुदकी गलती का
अहसास करेगे, और नौकर न बने इसलिये प्लीज भारत से रिलिजन खत्म कर, और आर्थिक
मज़बूती लाये तेज़ी से गुणवत्ता की शिक्षा, नवाचार और कौशल विकास के
जरिये.समझदार बने।</v>
      </c>
      <c r="C2907" s="1" t="s">
        <v>19</v>
      </c>
      <c r="D2907" s="1" t="s">
        <v>5</v>
      </c>
    </row>
    <row r="2908" spans="1:4" ht="13.2" x14ac:dyDescent="0.25">
      <c r="A2908" s="1" t="s">
        <v>2914</v>
      </c>
      <c r="B2908" t="str">
        <f ca="1">IFERROR(__xludf.DUMMYFUNCTION("GOOGLETRANSLATE(B2908,""en"",""hi"")"),"Chutiya फिल्म था मैने dekhne कश्मीर baad लगा कश्मीर यार KY dekhliya मैने यार।")</f>
        <v>Chutiya फिल्म था मैने dekhne कश्मीर baad लगा कश्मीर यार KY dekhliya मैने यार।</v>
      </c>
      <c r="C2908" s="1" t="s">
        <v>4</v>
      </c>
      <c r="D2908" s="1" t="s">
        <v>5</v>
      </c>
    </row>
    <row r="2909" spans="1:4" ht="13.2" x14ac:dyDescent="0.25">
      <c r="A2909" s="1" t="s">
        <v>2915</v>
      </c>
      <c r="B2909" t="str">
        <f ca="1">IFERROR(__xludf.DUMMYFUNCTION("GOOGLETRANSLATE(B2909,""en"",""hi"")"),"आप सर धन्यवाद, और मुझे लगता है कि kam se MATLAB rkhna chahhiye sbki भी भारत को
apni निजी जीवन jine ka एच एच VO चाहे जैस rhe या y मौलिक hmare
अधिकार एच के भी")</f>
        <v>आप सर धन्यवाद, और मुझे लगता है कि kam se MATLAB rkhna chahhiye sbki भी भारत को
apni निजी जीवन jine ka एच एच VO चाहे जैस rhe या y मौलिक hmare
अधिकार एच के भी</v>
      </c>
      <c r="C2909" s="1" t="s">
        <v>19</v>
      </c>
      <c r="D2909" s="1" t="s">
        <v>5</v>
      </c>
    </row>
    <row r="2910" spans="1:4" ht="13.2" x14ac:dyDescent="0.25">
      <c r="A2910" s="1" t="s">
        <v>2916</v>
      </c>
      <c r="B2910" t="str">
        <f ca="1">IFERROR(__xludf.DUMMYFUNCTION("GOOGLETRANSLATE(B2910,""en"",""hi"")"),"फिल्म को सेक्स दवा या पेय ne हिट किया, एक ही संजू की trha है ...")</f>
        <v>फिल्म को सेक्स दवा या पेय ne हिट किया, एक ही संजू की trha है ...</v>
      </c>
      <c r="C2910" s="1" t="s">
        <v>4</v>
      </c>
      <c r="D2910" s="1" t="s">
        <v>5</v>
      </c>
    </row>
    <row r="2911" spans="1:4" ht="13.2" x14ac:dyDescent="0.25">
      <c r="A2911" s="1" t="s">
        <v>2917</v>
      </c>
      <c r="B2911" t="str">
        <f ca="1">IFERROR(__xludf.DUMMYFUNCTION("GOOGLETRANSLATE(B2911,""en"",""hi"")"),"मस्त फिल्म hai")</f>
        <v>मस्त फिल्म hai</v>
      </c>
      <c r="C2911" s="1" t="s">
        <v>4</v>
      </c>
      <c r="D2911" s="1" t="s">
        <v>5</v>
      </c>
    </row>
    <row r="2912" spans="1:4" ht="13.2" x14ac:dyDescent="0.25">
      <c r="A2912" s="1" t="s">
        <v>2918</v>
      </c>
      <c r="B2912" t="str">
        <f ca="1">IFERROR(__xludf.DUMMYFUNCTION("GOOGLETRANSLATE(B2912,""en"",""hi"")"),"BAKWAS ......")</f>
        <v>BAKWAS ......</v>
      </c>
      <c r="C2912" s="1" t="s">
        <v>19</v>
      </c>
      <c r="D2912" s="1" t="s">
        <v>5</v>
      </c>
    </row>
    <row r="2913" spans="1:4" ht="13.2" x14ac:dyDescent="0.25">
      <c r="A2913" s="1" t="s">
        <v>2919</v>
      </c>
      <c r="B2913" t="str">
        <f ca="1">IFERROR(__xludf.DUMMYFUNCTION("GOOGLETRANSLATE(B2913,""en"",""hi"")"),"Kio hai Jisne नही Dekhi ये फिल्म मेरी tarah bakwas ..
जिसको pehle ही पाटा था ये bakwas होन वाली hai ..
ये फिल्म फिर हमको wapas Piche leke ja राही hai ..")</f>
        <v>Kio hai Jisne नही Dekhi ये फिल्म मेरी tarah bakwas ..
जिसको pehle ही पाटा था ये bakwas होन वाली hai ..
ये फिल्म फिर हमको wapas Piche leke ja राही hai ..</v>
      </c>
      <c r="C2913" s="1" t="s">
        <v>4</v>
      </c>
      <c r="D2913" s="1" t="s">
        <v>5</v>
      </c>
    </row>
    <row r="2914" spans="1:4" ht="13.2" x14ac:dyDescent="0.25">
      <c r="A2914" s="1" t="s">
        <v>2920</v>
      </c>
      <c r="B2914" t="str">
        <f ca="1">IFERROR(__xludf.DUMMYFUNCTION("GOOGLETRANSLATE(B2914,""en"",""hi"")"),"प्रतीक जी राम Ram.🙏🙏🙏🙏")</f>
        <v>प्रतीक जी राम Ram.🙏🙏🙏🙏</v>
      </c>
      <c r="C2914" s="1" t="s">
        <v>4</v>
      </c>
      <c r="D2914" s="1" t="s">
        <v>5</v>
      </c>
    </row>
    <row r="2915" spans="1:4" ht="13.2" x14ac:dyDescent="0.25">
      <c r="A2915" s="1" t="s">
        <v>2921</v>
      </c>
      <c r="B2915" t="str">
        <f ca="1">IFERROR(__xludf.DUMMYFUNCTION("GOOGLETRANSLATE(B2915,""en"",""hi"")"),"श्रीमान जी कृपया Hamari cavery नाड़ी को समर्थन Kariye cavery बुला ke jariye
जिसे khud प्रकाश जावड़ेकर जी ne भी समर्थन किया hai")</f>
        <v>श्रीमान जी कृपया Hamari cavery नाड़ी को समर्थन Kariye cavery बुला ke jariye
जिसे khud प्रकाश जावड़ेकर जी ne भी समर्थन किया hai</v>
      </c>
      <c r="C2915" s="1" t="s">
        <v>4</v>
      </c>
      <c r="D2915" s="1" t="s">
        <v>5</v>
      </c>
    </row>
    <row r="2916" spans="1:4" ht="13.2" x14ac:dyDescent="0.25">
      <c r="A2916" s="1" t="s">
        <v>2922</v>
      </c>
      <c r="B2916" t="str">
        <f ca="1">IFERROR(__xludf.DUMMYFUNCTION("GOOGLETRANSLATE(B2916,""en"",""hi"")"),"लड़का ladkhe की ghand Marna aur लड़की ladhki की ghand Marna")</f>
        <v>लड़का ladkhe की ghand Marna aur लड़की ladhki की ghand Marna</v>
      </c>
      <c r="C2916" s="1" t="s">
        <v>8</v>
      </c>
      <c r="D2916" s="1" t="s">
        <v>15</v>
      </c>
    </row>
    <row r="2917" spans="1:4" ht="13.2" x14ac:dyDescent="0.25">
      <c r="A2917" s="1" t="s">
        <v>2923</v>
      </c>
      <c r="B2917" t="str">
        <f ca="1">IFERROR(__xludf.DUMMYFUNCTION("GOOGLETRANSLATE(B2917,""en"",""hi"")"),"नारीवादी और उदारवादी = Bosidiwaley")</f>
        <v>नारीवादी और उदारवादी = Bosidiwaley</v>
      </c>
      <c r="C2917" s="1" t="s">
        <v>8</v>
      </c>
      <c r="D2917" s="1" t="s">
        <v>15</v>
      </c>
    </row>
    <row r="2918" spans="1:4" ht="13.2" x14ac:dyDescent="0.25">
      <c r="A2918" s="1" t="s">
        <v>2924</v>
      </c>
      <c r="B2918" t="str">
        <f ca="1">IFERROR(__xludf.DUMMYFUNCTION("GOOGLETRANSLATE(B2918,""en"",""hi"")"),"Bhosidiwale तू फिल्म समीक्षा डी na राजनीति क्यूं समझा राहा hai गांडू")</f>
        <v>Bhosidiwale तू फिल्म समीक्षा डी na राजनीति क्यूं समझा राहा hai गांडू</v>
      </c>
      <c r="C2918" s="1" t="s">
        <v>8</v>
      </c>
      <c r="D2918" s="1" t="s">
        <v>15</v>
      </c>
    </row>
    <row r="2919" spans="1:4" ht="13.2" x14ac:dyDescent="0.25">
      <c r="A2919" s="1" t="s">
        <v>2925</v>
      </c>
      <c r="B2919" t="str">
        <f ca="1">IFERROR(__xludf.DUMMYFUNCTION("GOOGLETRANSLATE(B2919,""en"",""hi"")"),"@Zero पौंड क्यो की वाह देश की rakhsa कर्णी hain ghatiya सोच नही dhalni hain")</f>
        <v>@Zero पौंड क्यो की वाह देश की rakhsa कर्णी hain ghatiya सोच नही dhalni hain</v>
      </c>
      <c r="C2919" s="1" t="s">
        <v>19</v>
      </c>
      <c r="D2919" s="1" t="s">
        <v>5</v>
      </c>
    </row>
    <row r="2920" spans="1:4" ht="13.2" x14ac:dyDescent="0.25">
      <c r="A2920" s="1" t="s">
        <v>2926</v>
      </c>
      <c r="B2920" t="str">
        <f ca="1">IFERROR(__xludf.DUMMYFUNCTION("GOOGLETRANSLATE(B2920,""en"",""hi"")"),"Lazabab")</f>
        <v>Lazabab</v>
      </c>
      <c r="C2920" s="1" t="s">
        <v>4</v>
      </c>
      <c r="D2920" s="1" t="s">
        <v>5</v>
      </c>
    </row>
    <row r="2921" spans="1:4" ht="13.2" x14ac:dyDescent="0.25">
      <c r="A2921" s="1" t="s">
        <v>2927</v>
      </c>
      <c r="B2921" t="str">
        <f ca="1">IFERROR(__xludf.DUMMYFUNCTION("GOOGLETRANSLATE(B2921,""en"",""hi"")"),"Mere Jindagi बस तेरे intazaam ke liye hai khud ke कदम मात्र liye भी khud मुझे
कोई kayamiaat batiyie होगी दिल से दिल का कनेक्शन kiske saath होग")</f>
        <v>Mere Jindagi बस तेरे intazaam ke liye hai khud ke कदम मात्र liye भी khud मुझे
कोई kayamiaat batiyie होगी दिल से दिल का कनेक्शन kiske saath होग</v>
      </c>
      <c r="C2921" s="1" t="s">
        <v>4</v>
      </c>
      <c r="D2921" s="1" t="s">
        <v>5</v>
      </c>
    </row>
    <row r="2922" spans="1:4" ht="13.2" x14ac:dyDescent="0.25">
      <c r="A2922" s="1" t="s">
        <v>2928</v>
      </c>
      <c r="B2922" t="str">
        <f ca="1">IFERROR(__xludf.DUMMYFUNCTION("GOOGLETRANSLATE(B2922,""en"",""hi"")"),"@Nikunj सिंह ओह Acha")</f>
        <v>@Nikunj सिंह ओह Acha</v>
      </c>
      <c r="C2922" s="1" t="s">
        <v>4</v>
      </c>
      <c r="D2922" s="1" t="s">
        <v>5</v>
      </c>
    </row>
    <row r="2923" spans="1:4" ht="13.2" x14ac:dyDescent="0.25">
      <c r="A2923" s="1" t="s">
        <v>2929</v>
      </c>
      <c r="B2923" t="str">
        <f ca="1">IFERROR(__xludf.DUMMYFUNCTION("GOOGLETRANSLATE(B2923,""en"",""hi"")"),"বা: মেরেসের বা:")</f>
        <v>বা: মেরেসের বা:</v>
      </c>
      <c r="C2923" s="1" t="s">
        <v>4</v>
      </c>
      <c r="D2923" s="1" t="s">
        <v>5</v>
      </c>
    </row>
    <row r="2924" spans="1:4" ht="13.2" x14ac:dyDescent="0.25">
      <c r="A2924" s="1" t="s">
        <v>2930</v>
      </c>
      <c r="B2924" t="str">
        <f ca="1">IFERROR(__xludf.DUMMYFUNCTION("GOOGLETRANSLATE(B2924,""en"",""hi"")"),"पागल है Saali")</f>
        <v>पागल है Saali</v>
      </c>
      <c r="C2924" s="1" t="s">
        <v>8</v>
      </c>
      <c r="D2924" s="1" t="s">
        <v>15</v>
      </c>
    </row>
    <row r="2925" spans="1:4" ht="13.2" x14ac:dyDescent="0.25">
      <c r="A2925" s="1" t="s">
        <v>2931</v>
      </c>
      <c r="B2925" t="str">
        <f ca="1">IFERROR(__xludf.DUMMYFUNCTION("GOOGLETRANSLATE(B2925,""en"",""hi"")"),"Bhut शोर से कबीर सिंह का Aapka समीक्षा dekhna चाहता था")</f>
        <v>Bhut शोर से कबीर सिंह का Aapka समीक्षा dekhna चाहता था</v>
      </c>
      <c r="C2925" s="1" t="s">
        <v>4</v>
      </c>
      <c r="D2925" s="1" t="s">
        <v>5</v>
      </c>
    </row>
    <row r="2926" spans="1:4" ht="13.2" x14ac:dyDescent="0.25">
      <c r="A2926" s="1" t="s">
        <v>2932</v>
      </c>
      <c r="B2926" t="str">
        <f ca="1">IFERROR(__xludf.DUMMYFUNCTION("GOOGLETRANSLATE(B2926,""en"",""hi"")"),"मुझे bahoot Achhi लगी कबीर सिंह,")</f>
        <v>मुझे bahoot Achhi लगी कबीर सिंह,</v>
      </c>
      <c r="C2926" s="1" t="s">
        <v>4</v>
      </c>
      <c r="D2926" s="1" t="s">
        <v>5</v>
      </c>
    </row>
    <row r="2927" spans="1:4" ht="13.2" x14ac:dyDescent="0.25">
      <c r="A2927" s="1" t="s">
        <v>2933</v>
      </c>
      <c r="B2927" t="str">
        <f ca="1">IFERROR(__xludf.DUMMYFUNCTION("GOOGLETRANSLATE(B2927,""en"",""hi"")"),"भाई तू sudhrega नही 😂🤣😂🤣")</f>
        <v>भाई तू sudhrega नही 😂🤣😂🤣</v>
      </c>
      <c r="C2927" s="1" t="s">
        <v>8</v>
      </c>
      <c r="D2927" s="1" t="s">
        <v>5</v>
      </c>
    </row>
    <row r="2928" spans="1:4" ht="13.2" x14ac:dyDescent="0.25">
      <c r="A2928" s="1" t="s">
        <v>2934</v>
      </c>
      <c r="B2928" t="str">
        <f ca="1">IFERROR(__xludf.DUMMYFUNCTION("GOOGLETRANSLATE(B2928,""en"",""hi"")"),"नही बिल्कुल भी अनुमति देने के नही करना चाहिए")</f>
        <v>नही बिल्कुल भी अनुमति देने के नही करना चाहिए</v>
      </c>
      <c r="C2928" s="1" t="s">
        <v>19</v>
      </c>
      <c r="D2928" s="1" t="s">
        <v>5</v>
      </c>
    </row>
    <row r="2929" spans="1:4" ht="13.2" x14ac:dyDescent="0.25">
      <c r="A2929" s="1" t="s">
        <v>2935</v>
      </c>
      <c r="B2929" t="str">
        <f ca="1">IFERROR(__xludf.DUMMYFUNCTION("GOOGLETRANSLATE(B2929,""en"",""hi"")"),"Larki khud chudwati hai फिर उसको phasati hai Itni सी stori ko 2 Ghante
Apni माँ chudwai hai purducer ne")</f>
        <v>Larki khud chudwati hai फिर उसको phasati hai Itni सी stori ko 2 Ghante
Apni माँ chudwai hai purducer ne</v>
      </c>
      <c r="C2929" s="1" t="s">
        <v>8</v>
      </c>
      <c r="D2929" s="1" t="s">
        <v>15</v>
      </c>
    </row>
    <row r="2930" spans="1:4" ht="13.2" x14ac:dyDescent="0.25">
      <c r="A2930" s="1" t="s">
        <v>2936</v>
      </c>
      <c r="B2930" t="str">
        <f ca="1">IFERROR(__xludf.DUMMYFUNCTION("GOOGLETRANSLATE(B2930,""en"",""hi"")"),"चलो लोग kuttta ke चैनल को हड़ताल मार्टे वह ..coz..ye ko सफल होने SAB है
magak banata he😠😠😠")</f>
        <v>चलो लोग kuttta ke चैनल को हड़ताल मार्टे वह ..coz..ye ko सफल होने SAB है
magak banata he😠😠😠</v>
      </c>
      <c r="C2930" s="1" t="s">
        <v>8</v>
      </c>
      <c r="D2930" s="1" t="s">
        <v>5</v>
      </c>
    </row>
    <row r="2931" spans="1:4" ht="13.2" x14ac:dyDescent="0.25">
      <c r="A2931" s="1" t="s">
        <v>2937</v>
      </c>
      <c r="B2931" t="str">
        <f ca="1">IFERROR(__xludf.DUMMYFUNCTION("GOOGLETRANSLATE(B2931,""en"",""hi"")"),"matherchod ko में Sirf खान फिल्म ke chamchagiri karne aata hai madharchod ko")</f>
        <v>matherchod ko में Sirf खान फिल्म ke chamchagiri karne aata hai madharchod ko</v>
      </c>
      <c r="C2931" s="1" t="s">
        <v>8</v>
      </c>
      <c r="D2931" s="1" t="s">
        <v>15</v>
      </c>
    </row>
    <row r="2932" spans="1:4" ht="13.2" x14ac:dyDescent="0.25">
      <c r="A2932" s="1" t="s">
        <v>2938</v>
      </c>
      <c r="B2932" t="str">
        <f ca="1">IFERROR(__xludf.DUMMYFUNCTION("GOOGLETRANSLATE(B2932,""en"",""hi"")"),"जो तुम Snatan हिन्दू dharm चल rhe हो ना usme tum Sirf हिंदू या मुस्लिम मुझे Sirf
nfrt felate हो kbhi inhe एकता ke सूत्र मुझे bandho कितना MJA ज एकता मुझे तुम बल्ला
बल्ले जनसंपर्क Sirf हिन्दू मुस्लिम लेकर khde हो जाए हो निरसित निरसित ज चाहे हिन्दू हो या
मु"&amp;"स्लिम kesh ko सीबीआई ko jachna होग है")</f>
        <v>जो तुम Snatan हिन्दू dharm चल rhe हो ना usme tum Sirf हिंदू या मुस्लिम मुझे Sirf
nfrt felate हो kbhi inhe एकता ke सूत्र मुझे bandho कितना MJA ज एकता मुझे तुम बल्ला
बल्ले जनसंपर्क Sirf हिन्दू मुस्लिम लेकर khde हो जाए हो निरसित निरसित ज चाहे हिन्दू हो या
मुस्लिम kesh ko सीबीआई ko jachna होग है</v>
      </c>
      <c r="C2932" s="1" t="s">
        <v>19</v>
      </c>
      <c r="D2932" s="1" t="s">
        <v>5</v>
      </c>
    </row>
    <row r="2933" spans="1:4" ht="13.2" x14ac:dyDescent="0.25">
      <c r="A2933" s="1" t="s">
        <v>2939</v>
      </c>
      <c r="B2933" t="str">
        <f ca="1">IFERROR(__xludf.DUMMYFUNCTION("GOOGLETRANSLATE(B2933,""en"",""hi"")"),"क्या ukhad लिया धुन आईएसई dekhkar ??")</f>
        <v>क्या ukhad लिया धुन आईएसई dekhkar ??</v>
      </c>
      <c r="C2933" s="1" t="s">
        <v>4</v>
      </c>
      <c r="D2933" s="1" t="s">
        <v>5</v>
      </c>
    </row>
    <row r="2934" spans="1:4" ht="13.2" x14ac:dyDescent="0.25">
      <c r="A2934" s="1" t="s">
        <v>2940</v>
      </c>
      <c r="B2934" t="str">
        <f ca="1">IFERROR(__xludf.DUMMYFUNCTION("GOOGLETRANSLATE(B2934,""en"",""hi"")"),"Kele से Kele takrae ....")</f>
        <v>Kele से Kele takrae ....</v>
      </c>
      <c r="C2934" s="1" t="s">
        <v>4</v>
      </c>
      <c r="D2934" s="1" t="s">
        <v>5</v>
      </c>
    </row>
    <row r="2935" spans="1:4" ht="13.2" x14ac:dyDescent="0.25">
      <c r="A2935" s="1" t="s">
        <v>2941</v>
      </c>
      <c r="B2935" t="str">
        <f ca="1">IFERROR(__xludf.DUMMYFUNCTION("GOOGLETRANSLATE(B2935,""en"",""hi"")"),"boliye nitishba ko ki कागज रिसाव kaise huaa")</f>
        <v>boliye nitishba ko ki कागज रिसाव kaise huaa</v>
      </c>
      <c r="C2935" s="1" t="s">
        <v>4</v>
      </c>
      <c r="D2935" s="1" t="s">
        <v>5</v>
      </c>
    </row>
    <row r="2936" spans="1:4" ht="13.2" x14ac:dyDescent="0.25">
      <c r="A2936" s="1" t="s">
        <v>2942</v>
      </c>
      <c r="B2936" t="str">
        <f ca="1">IFERROR(__xludf.DUMMYFUNCTION("GOOGLETRANSLATE(B2936,""en"",""hi"")"),"@Nil कप्तान Acha matlab तू Kahna चाहता hain ki कबीर सिंह bohot अची
फिल्म hain हो गा भी क्यु ना पैर की अंगुली तुझे Yahi सब Acha lagta hain jisme ke हाँ
dekhaiye ke kaise Larki Patay। ko बुरा Vhala चटाई बोल unke filmo मैं और दक्षिण ke
Jaisa Koi नही bana sak"&amp;"ta")</f>
        <v>@Nil कप्तान Acha matlab तू Kahna चाहता hain ki कबीर सिंह bohot अची
फिल्म hain हो गा भी क्यु ना पैर की अंगुली तुझे Yahi सब Acha lagta hain jisme ke हाँ
dekhaiye ke kaise Larki Patay। ko बुरा Vhala चटाई बोल unke filmo मैं और दक्षिण ke
Jaisa Koi नही bana sakta</v>
      </c>
      <c r="C2936" s="1" t="s">
        <v>8</v>
      </c>
      <c r="D2936" s="1" t="s">
        <v>5</v>
      </c>
    </row>
    <row r="2937" spans="1:4" ht="13.2" x14ac:dyDescent="0.25">
      <c r="A2937" s="1" t="s">
        <v>2943</v>
      </c>
      <c r="B2937" t="str">
        <f ca="1">IFERROR(__xludf.DUMMYFUNCTION("GOOGLETRANSLATE(B2937,""en"",""hi"")"),"साही Kaha Bhai😁😂")</f>
        <v>साही Kaha Bhai😁😂</v>
      </c>
      <c r="C2937" s="1" t="s">
        <v>4</v>
      </c>
      <c r="D2937" s="1" t="s">
        <v>5</v>
      </c>
    </row>
    <row r="2938" spans="1:4" ht="13.2" x14ac:dyDescent="0.25">
      <c r="A2938" s="1" t="s">
        <v>2944</v>
      </c>
      <c r="B2938" t="str">
        <f ca="1">IFERROR(__xludf.DUMMYFUNCTION("GOOGLETRANSLATE(B2938,""en"",""hi"")"),"यह सच है भाई 🙁👍")</f>
        <v>यह सच है भाई 🙁👍</v>
      </c>
      <c r="C2938" s="1" t="s">
        <v>4</v>
      </c>
      <c r="D2938" s="1" t="s">
        <v>5</v>
      </c>
    </row>
    <row r="2939" spans="1:4" ht="13.2" x14ac:dyDescent="0.25">
      <c r="A2939" s="1" t="s">
        <v>2945</v>
      </c>
      <c r="B2939" t="str">
        <f ca="1">IFERROR(__xludf.DUMMYFUNCTION("GOOGLETRANSLATE(B2939,""en"",""hi"")"),"सर [real.love] (http://real.love/) nhi smjynge .... y लोग इन ..film ..film
to.dhansu ज .esa आदमी to.ajkl.nhi ज")</f>
        <v>सर [real.love] (http://real.love/) nhi smjynge .... y लोग इन ..film ..film
to.dhansu ज .esa आदमी to.ajkl.nhi ज</v>
      </c>
      <c r="C2939" s="1" t="s">
        <v>4</v>
      </c>
      <c r="D2939" s="1" t="s">
        <v>5</v>
      </c>
    </row>
    <row r="2940" spans="1:4" ht="13.2" x14ac:dyDescent="0.25">
      <c r="A2940" s="1" t="s">
        <v>2946</v>
      </c>
      <c r="B2940" t="str">
        <f ca="1">IFERROR(__xludf.DUMMYFUNCTION("GOOGLETRANSLATE(B2940,""en"",""hi"")"),"ये लोंदा कुछ तो jyada horaha वह ..")</f>
        <v>ये लोंदा कुछ तो jyada horaha वह ..</v>
      </c>
      <c r="C2940" s="1" t="s">
        <v>4</v>
      </c>
      <c r="D2940" s="1" t="s">
        <v>5</v>
      </c>
    </row>
    <row r="2941" spans="1:4" ht="13.2" x14ac:dyDescent="0.25">
      <c r="A2941" s="1" t="s">
        <v>2947</v>
      </c>
      <c r="B2941" t="str">
        <f ca="1">IFERROR(__xludf.DUMMYFUNCTION("GOOGLETRANSLATE(B2941,""en"",""hi"")"),"@Sneha शर्मा हाँ, मुझे वीडियो याद ज, lekin unke नाम nhi पाटा।")</f>
        <v>@Sneha शर्मा हाँ, मुझे वीडियो याद ज, lekin unke नाम nhi पाटा।</v>
      </c>
      <c r="C2941" s="1" t="s">
        <v>4</v>
      </c>
      <c r="D2941" s="1" t="s">
        <v>5</v>
      </c>
    </row>
    <row r="2942" spans="1:4" ht="13.2" x14ac:dyDescent="0.25">
      <c r="A2942" s="1" t="s">
        <v>2948</v>
      </c>
      <c r="B2942" t="str">
        <f ca="1">IFERROR(__xludf.DUMMYFUNCTION("GOOGLETRANSLATE(B2942,""en"",""hi"")"),"Lovde चित्र की बात कर मोदी का gu chatnewale")</f>
        <v>Lovde चित्र की बात कर मोदी का gu chatnewale</v>
      </c>
      <c r="C2942" s="1" t="s">
        <v>8</v>
      </c>
      <c r="D2942" s="1" t="s">
        <v>15</v>
      </c>
    </row>
    <row r="2943" spans="1:4" ht="13.2" x14ac:dyDescent="0.25">
      <c r="A2943" s="1" t="s">
        <v>2949</v>
      </c>
      <c r="B2943" t="str">
        <f ca="1">IFERROR(__xludf.DUMMYFUNCTION("GOOGLETRANSLATE(B2943,""en"",""hi"")"),"सूर्यवंशम")</f>
        <v>सूर्यवंशम</v>
      </c>
      <c r="C2943" s="1" t="s">
        <v>4</v>
      </c>
      <c r="D2943" s="1" t="s">
        <v>5</v>
      </c>
    </row>
    <row r="2944" spans="1:4" ht="13.2" x14ac:dyDescent="0.25">
      <c r="A2944" s="1" t="s">
        <v>2950</v>
      </c>
      <c r="B2944" t="str">
        <f ca="1">IFERROR(__xludf.DUMMYFUNCTION("GOOGLETRANSLATE(B2944,""en"",""hi"")"),"हाय हो aap Kaise")</f>
        <v>हाय हो aap Kaise</v>
      </c>
      <c r="C2944" s="1" t="s">
        <v>4</v>
      </c>
      <c r="D2944" s="1" t="s">
        <v>5</v>
      </c>
    </row>
    <row r="2945" spans="1:4" ht="13.2" x14ac:dyDescent="0.25">
      <c r="A2945" s="1" t="s">
        <v>2951</v>
      </c>
      <c r="B2945" t="str">
        <f ca="1">IFERROR(__xludf.DUMMYFUNCTION("GOOGLETRANSLATE(B2945,""en"",""hi"")"),"Bhenchod filmko फिल्म की tarah देखो। और फिल्म बुद्धिमान यह बकाया है।")</f>
        <v>Bhenchod filmko फिल्म की tarah देखो। और फिल्म बुद्धिमान यह बकाया है।</v>
      </c>
      <c r="C2945" s="1" t="s">
        <v>8</v>
      </c>
      <c r="D2945" s="1" t="s">
        <v>5</v>
      </c>
    </row>
    <row r="2946" spans="1:4" ht="13.2" x14ac:dyDescent="0.25">
      <c r="A2946" s="1" t="s">
        <v>2952</v>
      </c>
      <c r="B2946" t="str">
        <f ca="1">IFERROR(__xludf.DUMMYFUNCTION("GOOGLETRANSLATE(B2946,""en"",""hi"")"),"Ranu मंडल को समर्थन चटाई करो क्यूंकि usne dusre गरीब ko बदनाम क्या है
साली")</f>
        <v>Ranu मंडल को समर्थन चटाई करो क्यूंकि usne dusre गरीब ko बदनाम क्या है
साली</v>
      </c>
      <c r="C2946" s="1" t="s">
        <v>8</v>
      </c>
      <c r="D2946" s="1" t="s">
        <v>5</v>
      </c>
    </row>
    <row r="2947" spans="1:4" ht="13.2" x14ac:dyDescent="0.25">
      <c r="A2947" s="1" t="s">
        <v>2953</v>
      </c>
      <c r="B2947" t="str">
        <f ca="1">IFERROR(__xludf.DUMMYFUNCTION("GOOGLETRANSLATE(B2947,""en"",""hi"")"),"भाई भाई भाई भाई")</f>
        <v>भाई भाई भाई भाई</v>
      </c>
      <c r="C2947" s="1" t="s">
        <v>4</v>
      </c>
      <c r="D2947" s="1" t="s">
        <v>5</v>
      </c>
    </row>
    <row r="2948" spans="1:4" ht="13.2" x14ac:dyDescent="0.25">
      <c r="A2948" s="1" t="s">
        <v>2954</v>
      </c>
      <c r="B2948" t="str">
        <f ca="1">IFERROR(__xludf.DUMMYFUNCTION("GOOGLETRANSLATE(B2948,""en"",""hi"")"),"वीडियो n संदेश gud लेकिन लड़की थी। की आवाज का Bohat हाय नीचे था की तरह नहीं ध्वनि
बोल्ड 1 ...... अन्यथा इसके gud 1")</f>
        <v>वीडियो n संदेश gud लेकिन लड़की थी। की आवाज का Bohat हाय नीचे था की तरह नहीं ध्वनि
बोल्ड 1 ...... अन्यथा इसके gud 1</v>
      </c>
      <c r="C2948" s="1" t="s">
        <v>4</v>
      </c>
      <c r="D2948" s="1" t="s">
        <v>5</v>
      </c>
    </row>
    <row r="2949" spans="1:4" ht="13.2" x14ac:dyDescent="0.25">
      <c r="A2949" s="1" t="s">
        <v>2955</v>
      </c>
      <c r="B2949" t="str">
        <f ca="1">IFERROR(__xludf.DUMMYFUNCTION("GOOGLETRANSLATE(B2949,""en"",""hi"")"),"लड़की म्या laadkako dkh लिया khtam भाई
khtam .. [08:13] (https://www.youtube.com/watch?v=N_ZMfQMZos0&amp;t=8m13s) haha")</f>
        <v>लड़की म्या laadkako dkh लिया khtam भाई
khtam .. [08:13] (https://www.youtube.com/watch?v=N_ZMfQMZos0&amp;t=8m13s) haha</v>
      </c>
      <c r="C2949" s="1" t="s">
        <v>4</v>
      </c>
      <c r="D2949" s="1" t="s">
        <v>5</v>
      </c>
    </row>
    <row r="2950" spans="1:4" ht="13.2" x14ac:dyDescent="0.25">
      <c r="A2950" s="1" t="s">
        <v>2956</v>
      </c>
      <c r="B2950" t="str">
        <f ca="1">IFERROR(__xludf.DUMMYFUNCTION("GOOGLETRANSLATE(B2950,""en"",""hi"")"),"Jabardasti का नारीवाद ghusoge को क्या होगा")</f>
        <v>Jabardasti का नारीवाद ghusoge को क्या होगा</v>
      </c>
      <c r="C2950" s="1" t="s">
        <v>19</v>
      </c>
      <c r="D2950" s="1" t="s">
        <v>5</v>
      </c>
    </row>
    <row r="2951" spans="1:4" ht="13.2" x14ac:dyDescent="0.25">
      <c r="A2951" s="1" t="s">
        <v>2957</v>
      </c>
      <c r="B2951" t="str">
        <f ca="1">IFERROR(__xludf.DUMMYFUNCTION("GOOGLETRANSLATE(B2951,""en"",""hi"")"),"Fansi कोई सज़ा नही fansi की matlab मुक्ति enlogon की saaza घास ज़िदा rakhke
Katna सुरु दाता से पर्व पिछले Katna पड़ेगा ankhe fodkar tezab dalna पड़ेगा
flim गिरोह जल Jaisa")</f>
        <v>Fansi कोई सज़ा नही fansi की matlab मुक्ति enlogon की saaza घास ज़िदा rakhke
Katna सुरु दाता से पर्व पिछले Katna पड़ेगा ankhe fodkar tezab dalna पड़ेगा
flim गिरोह जल Jaisa</v>
      </c>
      <c r="C2951" s="1" t="s">
        <v>8</v>
      </c>
      <c r="D2951" s="1" t="s">
        <v>5</v>
      </c>
    </row>
    <row r="2952" spans="1:4" ht="13.2" x14ac:dyDescent="0.25">
      <c r="A2952" s="1" t="s">
        <v>2958</v>
      </c>
      <c r="B2952" t="str">
        <f ca="1">IFERROR(__xludf.DUMMYFUNCTION("GOOGLETRANSLATE(B2952,""en"",""hi"")"),"ये तुम्हारे aur mera बात nhi h ... ये बात unpar Ladko का ज jo isse हाय
अपराध सुस्त leke प्रेरणा।")</f>
        <v>ये तुम्हारे aur mera बात nhi h ... ये बात unpar Ladko का ज jo isse हाय
अपराध सुस्त leke प्रेरणा।</v>
      </c>
      <c r="C2952" s="1" t="s">
        <v>4</v>
      </c>
      <c r="D2952" s="1" t="s">
        <v>15</v>
      </c>
    </row>
    <row r="2953" spans="1:4" ht="13.2" x14ac:dyDescent="0.25">
      <c r="A2953" s="1" t="s">
        <v>2959</v>
      </c>
      <c r="B2953" t="str">
        <f ca="1">IFERROR(__xludf.DUMMYFUNCTION("GOOGLETRANSLATE(B2953,""en"",""hi"")"),"प्रतीक भाई ""उर्वशी"" कबीर सिंह के liye शूट हुआ सममूल्य अब गाना था करने के लिए गीत
फिल्म मुझे क्यु nhi आया।")</f>
        <v>प्रतीक भाई "उर्वशी" कबीर सिंह के liye शूट हुआ सममूल्य अब गाना था करने के लिए गीत
फिल्म मुझे क्यु nhi आया।</v>
      </c>
      <c r="C2953" s="1" t="s">
        <v>4</v>
      </c>
      <c r="D2953" s="1" t="s">
        <v>5</v>
      </c>
    </row>
    <row r="2954" spans="1:4" ht="13.2" x14ac:dyDescent="0.25">
      <c r="A2954" s="1" t="s">
        <v>2960</v>
      </c>
      <c r="B2954" t="str">
        <f ca="1">IFERROR(__xludf.DUMMYFUNCTION("GOOGLETRANSLATE(B2954,""en"",""hi"")"),"प्रतीक साहब आप तो लंबे समय तक वीडियो एमटी Banao
मुझे nhi aata रुचि Dekhne")</f>
        <v>प्रतीक साहब आप तो लंबे समय तक वीडियो एमटी Banao
मुझे nhi aata रुचि Dekhne</v>
      </c>
      <c r="C2954" s="1" t="s">
        <v>4</v>
      </c>
      <c r="D2954" s="1" t="s">
        <v>5</v>
      </c>
    </row>
    <row r="2955" spans="1:4" ht="13.2" x14ac:dyDescent="0.25">
      <c r="A2955" s="1" t="s">
        <v>2961</v>
      </c>
      <c r="B2955" t="str">
        <f ca="1">IFERROR(__xludf.DUMMYFUNCTION("GOOGLETRANSLATE(B2955,""en"",""hi"")"),"@Aakash गोभी क्या वास्तविक जीवन मुझे दवाओं, शराब चोदना itna आसन होता है ??
मूवी मुझे यद्यपि वो bahut asanai से सब kucch चोद deta hai .....
ये सब यद्यपि समाप्त दुख की बात rakhte kucch होता औचित्य साबित")</f>
        <v>@Aakash गोभी क्या वास्तविक जीवन मुझे दवाओं, शराब चोदना itna आसन होता है ??
मूवी मुझे यद्यपि वो bahut asanai से सब kucch चोद deta hai .....
ये सब यद्यपि समाप्त दुख की बात rakhte kucch होता औचित्य साबित</v>
      </c>
      <c r="C2955" s="1" t="s">
        <v>4</v>
      </c>
      <c r="D2955" s="1" t="s">
        <v>5</v>
      </c>
    </row>
    <row r="2956" spans="1:4" ht="13.2" x14ac:dyDescent="0.25">
      <c r="A2956" s="1" t="s">
        <v>2962</v>
      </c>
      <c r="B2956" t="str">
        <f ca="1">IFERROR(__xludf.DUMMYFUNCTION("GOOGLETRANSLATE(B2956,""en"",""hi"")"),"बस aaplogo का समर्थन chaie Hamari mehnat का FAL aap लोगो हाय डेगे 🙏")</f>
        <v>बस aaplogo का समर्थन chaie Hamari mehnat का FAL aap लोगो हाय डेगे 🙏</v>
      </c>
      <c r="C2956" s="1" t="s">
        <v>4</v>
      </c>
      <c r="D2956" s="1" t="s">
        <v>5</v>
      </c>
    </row>
    <row r="2957" spans="1:4" ht="13.2" x14ac:dyDescent="0.25">
      <c r="A2957" s="1" t="s">
        <v>2963</v>
      </c>
      <c r="B2957" t="str">
        <f ca="1">IFERROR(__xludf.DUMMYFUNCTION("GOOGLETRANSLATE(B2957,""en"",""hi"")"),"जनता - मोदी जी सकल घरेलू उत्पाद गिर चुकी है
मोदी - मित्रों जिसकी होगी वह खुद ही उठा लेगा
भक्त - वाह मोदी जी वाह क्या बात कही आपने")</f>
        <v>जनता - मोदी जी सकल घरेलू उत्पाद गिर चुकी है
मोदी - मित्रों जिसकी होगी वह खुद ही उठा लेगा
भक्त - वाह मोदी जी वाह क्या बात कही आपने</v>
      </c>
      <c r="C2957" s="1" t="s">
        <v>4</v>
      </c>
      <c r="D2957" s="1" t="s">
        <v>5</v>
      </c>
    </row>
    <row r="2958" spans="1:4" ht="13.2" x14ac:dyDescent="0.25">
      <c r="A2958" s="1" t="s">
        <v>2964</v>
      </c>
      <c r="B2958" t="str">
        <f ca="1">IFERROR(__xludf.DUMMYFUNCTION("GOOGLETRANSLATE(B2958,""en"",""hi"")"),"Nhi होन chahiye कोई समलैंगिक भारतीय सेना में ... यही है ..")</f>
        <v>Nhi होन chahiye कोई समलैंगिक भारतीय सेना में ... यही है ..</v>
      </c>
      <c r="C2958" s="1" t="s">
        <v>8</v>
      </c>
      <c r="D2958" s="1" t="s">
        <v>5</v>
      </c>
    </row>
    <row r="2959" spans="1:4" ht="13.2" x14ac:dyDescent="0.25">
      <c r="A2959" s="1" t="s">
        <v>2965</v>
      </c>
      <c r="B2959" t="str">
        <f ca="1">IFERROR(__xludf.DUMMYFUNCTION("GOOGLETRANSLATE(B2959,""en"",""hi"")"),"मीडिया को चाहिए कि, वो सबूत के सात विडिओ बना ये अगर मीडिया सबूत ना दे तो उनपर
कानून बनाकर सजा मिलनी चाहिए।")</f>
        <v>मीडिया को चाहिए कि, वो सबूत के सात विडिओ बना ये अगर मीडिया सबूत ना दे तो उनपर
कानून बनाकर सजा मिलनी चाहिए।</v>
      </c>
      <c r="C2959" s="1" t="s">
        <v>19</v>
      </c>
      <c r="D2959" s="1" t="s">
        <v>5</v>
      </c>
    </row>
    <row r="2960" spans="1:4" ht="13.2" x14ac:dyDescent="0.25">
      <c r="A2960" s="1" t="s">
        <v>2966</v>
      </c>
      <c r="B2960" t="str">
        <f ca="1">IFERROR(__xludf.DUMMYFUNCTION("GOOGLETRANSLATE(B2960,""en"",""hi"")"),"@Anonymous विदेशी रैंडी ke bacche hain सब ke सब बॉलीवुड घाव का निशान")</f>
        <v>@Anonymous विदेशी रैंडी ke bacche hain सब ke सब बॉलीवुड घाव का निशान</v>
      </c>
      <c r="C2960" s="1" t="s">
        <v>8</v>
      </c>
      <c r="D2960" s="1" t="s">
        <v>15</v>
      </c>
    </row>
    <row r="2961" spans="1:4" ht="13.2" x14ac:dyDescent="0.25">
      <c r="A2961" s="1" t="s">
        <v>2967</v>
      </c>
      <c r="B2961" t="str">
        <f ca="1">IFERROR(__xludf.DUMMYFUNCTION("GOOGLETRANSLATE(B2961,""en"",""hi"")"),"Lagta hai, इसके पास पैसे नही हॉल mein फिल्म dekhne ke ... जब वी मेट फिल्म टीवी
पे रिहाई आया hai विश्लेषण leke हो गई टैब ..")</f>
        <v>Lagta hai, इसके पास पैसे नही हॉल mein फिल्म dekhne ke ... जब वी मेट फिल्म टीवी
पे रिहाई आया hai विश्लेषण leke हो गई टैब ..</v>
      </c>
      <c r="C2961" s="1" t="s">
        <v>4</v>
      </c>
      <c r="D2961" s="1" t="s">
        <v>5</v>
      </c>
    </row>
    <row r="2962" spans="1:4" ht="13.2" x14ac:dyDescent="0.25">
      <c r="A2962" s="1" t="s">
        <v>2968</v>
      </c>
      <c r="B2962" t="str">
        <f ca="1">IFERROR(__xludf.DUMMYFUNCTION("GOOGLETRANSLATE(B2962,""en"",""hi"")"),"क्या खूब ऐक्टिंग की है चंदू सच मे कोई बड़ा रोल मिलगया उसदिन धमाल मच जाएगा।
जानदार शानदार एक्टिंग चंदू सो सुपर")</f>
        <v>क्या खूब ऐक्टिंग की है चंदू सच मे कोई बड़ा रोल मिलगया उसदिन धमाल मच जाएगा।
जानदार शानदार एक्टिंग चंदू सो सुपर</v>
      </c>
      <c r="C2962" s="1" t="s">
        <v>4</v>
      </c>
      <c r="D2962" s="1" t="s">
        <v>5</v>
      </c>
    </row>
    <row r="2963" spans="1:4" ht="13.2" x14ac:dyDescent="0.25">
      <c r="A2963" s="1" t="s">
        <v>2969</v>
      </c>
      <c r="B2963" t="str">
        <f ca="1">IFERROR(__xludf.DUMMYFUNCTION("GOOGLETRANSLATE(B2963,""en"",""hi"")"),"मुझसे दोस्ती कर्ण hai कॉल करो फोन दर मेरा नंबर कहां से ho6393830912")</f>
        <v>मुझसे दोस्ती कर्ण hai कॉल करो फोन दर मेरा नंबर कहां से ho6393830912</v>
      </c>
      <c r="C2963" s="1" t="s">
        <v>4</v>
      </c>
      <c r="D2963" s="1" t="s">
        <v>5</v>
      </c>
    </row>
    <row r="2964" spans="1:4" ht="13.2" x14ac:dyDescent="0.25">
      <c r="A2964" s="1" t="s">
        <v>2970</v>
      </c>
      <c r="B2964" t="str">
        <f ca="1">IFERROR(__xludf.DUMMYFUNCTION("GOOGLETRANSLATE(B2964,""en"",""hi"")"),"Ye tum मेम से padh ke हाँ हो नायक एमटी BNO")</f>
        <v>Ye tum मेम से padh ke हाँ हो नायक एमटी BNO</v>
      </c>
      <c r="C2964" s="1" t="s">
        <v>4</v>
      </c>
      <c r="D2964" s="1" t="s">
        <v>5</v>
      </c>
    </row>
    <row r="2965" spans="1:4" ht="13.2" x14ac:dyDescent="0.25">
      <c r="A2965" s="1" t="s">
        <v>2971</v>
      </c>
      <c r="B2965" t="str">
        <f ca="1">IFERROR(__xludf.DUMMYFUNCTION("GOOGLETRANSLATE(B2965,""en"",""hi"")"),"कुत्ते की tarah प्यार साही Kaha 😂😂")</f>
        <v>कुत्ते की tarah प्यार साही Kaha 😂😂</v>
      </c>
      <c r="C2965" s="1" t="s">
        <v>4</v>
      </c>
      <c r="D2965" s="1" t="s">
        <v>5</v>
      </c>
    </row>
    <row r="2966" spans="1:4" ht="13.2" x14ac:dyDescent="0.25">
      <c r="A2966" s="1" t="s">
        <v>2972</v>
      </c>
      <c r="B2966" t="str">
        <f ca="1">IFERROR(__xludf.DUMMYFUNCTION("GOOGLETRANSLATE(B2966,""en"",""hi"")"),"जियो Vai😃😃😃😃😃")</f>
        <v>जियो Vai😃😃😃😃😃</v>
      </c>
      <c r="C2966" s="1" t="s">
        <v>4</v>
      </c>
      <c r="D2966" s="1" t="s">
        <v>5</v>
      </c>
    </row>
    <row r="2967" spans="1:4" ht="13.2" x14ac:dyDescent="0.25">
      <c r="A2967" s="1" t="s">
        <v>2973</v>
      </c>
      <c r="B2967" t="str">
        <f ca="1">IFERROR(__xludf.DUMMYFUNCTION("GOOGLETRANSLATE(B2967,""en"",""hi"")"),"awosome दिल जीत लिया आपने")</f>
        <v>awosome दिल जीत लिया आपने</v>
      </c>
      <c r="C2967" s="1" t="s">
        <v>4</v>
      </c>
      <c r="D2967" s="1" t="s">
        <v>5</v>
      </c>
    </row>
    <row r="2968" spans="1:4" ht="13.2" x14ac:dyDescent="0.25">
      <c r="A2968" s="1" t="s">
        <v>2974</v>
      </c>
      <c r="B2968" t="str">
        <f ca="1">IFERROR(__xludf.DUMMYFUNCTION("GOOGLETRANSLATE(B2968,""en"",""hi"")"),"भाई दारा का konsa प्यार होता ज")</f>
        <v>भाई दारा का konsa प्यार होता ज</v>
      </c>
      <c r="C2968" s="1" t="s">
        <v>4</v>
      </c>
      <c r="D2968" s="1" t="s">
        <v>5</v>
      </c>
    </row>
    <row r="2969" spans="1:4" ht="13.2" x14ac:dyDescent="0.25">
      <c r="A2969" s="1" t="s">
        <v>2975</v>
      </c>
      <c r="B2969" t="str">
        <f ca="1">IFERROR(__xludf.DUMMYFUNCTION("GOOGLETRANSLATE(B2969,""en"",""hi"")"),"ओह भाई टीआरपी मिल गाय ...")</f>
        <v>ओह भाई टीआरपी मिल गाय ...</v>
      </c>
      <c r="C2969" s="1" t="s">
        <v>4</v>
      </c>
      <c r="D2969" s="1" t="s">
        <v>5</v>
      </c>
    </row>
    <row r="2970" spans="1:4" ht="13.2" x14ac:dyDescent="0.25">
      <c r="A2970" s="1" t="s">
        <v>2976</v>
      </c>
      <c r="B2970" t="str">
        <f ca="1">IFERROR(__xludf.DUMMYFUNCTION("GOOGLETRANSLATE(B2970,""en"",""hi"")"),"एएपी SACHMUCH CHUTIYAA HO JO DUSRO KO के लिए ज्ञान बात TAA HAI .KHUD apni असली जीवन
मेई apni BAATO पीई स्थिर NAHI REHTAA .BHAAD मेई JAA टीयू धोखाधड़ी")</f>
        <v>एएपी SACHMUCH CHUTIYAA HO JO DUSRO KO के लिए ज्ञान बात TAA HAI .KHUD apni असली जीवन
मेई apni BAATO पीई स्थिर NAHI REHTAA .BHAAD मेई JAA टीयू धोखाधड़ी</v>
      </c>
      <c r="C2970" s="1" t="s">
        <v>8</v>
      </c>
      <c r="D2970" s="1" t="s">
        <v>5</v>
      </c>
    </row>
    <row r="2971" spans="1:4" ht="13.2" x14ac:dyDescent="0.25">
      <c r="A2971" s="1" t="s">
        <v>2977</v>
      </c>
      <c r="B2971" t="str">
        <f ca="1">IFERROR(__xludf.DUMMYFUNCTION("GOOGLETRANSLATE(B2971,""en"",""hi"")"),"साही बोला bilkul, बराबर ये भी ज फिल्म मीटर pretti भी डुम्बो थी bilkul matlb अपना
khud कर्ण ज कुछ usse फिर nahi😂 jo करे Bechara oabir हाय करे")</f>
        <v>साही बोला bilkul, बराबर ये भी ज फिल्म मीटर pretti भी डुम्बो थी bilkul matlb अपना
khud कर्ण ज कुछ usse फिर nahi😂 jo करे Bechara oabir हाय करे</v>
      </c>
      <c r="C2971" s="1" t="s">
        <v>4</v>
      </c>
      <c r="D2971" s="1" t="s">
        <v>5</v>
      </c>
    </row>
    <row r="2972" spans="1:4" ht="13.2" x14ac:dyDescent="0.25">
      <c r="A2972" s="1" t="s">
        <v>2978</v>
      </c>
      <c r="B2972" t="str">
        <f ca="1">IFERROR(__xludf.DUMMYFUNCTION("GOOGLETRANSLATE(B2972,""en"",""hi"")"),"भाई हिन्दी में बात करो")</f>
        <v>भाई हिन्दी में बात करो</v>
      </c>
      <c r="C2972" s="1" t="s">
        <v>4</v>
      </c>
      <c r="D2972" s="1" t="s">
        <v>5</v>
      </c>
    </row>
    <row r="2973" spans="1:4" ht="13.2" x14ac:dyDescent="0.25">
      <c r="A2973" s="1" t="s">
        <v>2979</v>
      </c>
      <c r="B2973" t="str">
        <f ca="1">IFERROR(__xludf.DUMMYFUNCTION("GOOGLETRANSLATE(B2973,""en"",""hi"")"),"@Ali खान 😡😡😡")</f>
        <v>@Ali खान 😡😡😡</v>
      </c>
      <c r="C2973" s="1" t="s">
        <v>4</v>
      </c>
      <c r="D2973" s="1" t="s">
        <v>5</v>
      </c>
    </row>
    <row r="2974" spans="1:4" ht="13.2" x14ac:dyDescent="0.25">
      <c r="A2974" s="1" t="s">
        <v>2980</v>
      </c>
      <c r="B2974" t="str">
        <f ca="1">IFERROR(__xludf.DUMMYFUNCTION("GOOGLETRANSLATE(B2974,""en"",""hi"")"),"इक नारा humarey samlangik जवान भी dengay।
कदम कदम badaye ja, गांडू bankey gaand maraye ja😬😬😌😂😂
[#Oksorry] (http://www.youtube.com/results?search_query=%23oksorry)")</f>
        <v>इक नारा humarey samlangik जवान भी dengay।
कदम कदम badaye ja, गांडू bankey gaand maraye ja😬😬😌😂😂
[#Oksorry] (http://www.youtube.com/results?search_query=%23oksorry)</v>
      </c>
      <c r="C2974" s="1" t="s">
        <v>8</v>
      </c>
      <c r="D2974" s="1" t="s">
        <v>15</v>
      </c>
    </row>
    <row r="2975" spans="1:4" ht="13.2" x14ac:dyDescent="0.25">
      <c r="A2975" s="1" t="s">
        <v>2981</v>
      </c>
      <c r="B2975" t="str">
        <f ca="1">IFERROR(__xludf.DUMMYFUNCTION("GOOGLETRANSLATE(B2975,""en"",""hi"")"),"498 एक का झूठा केश का धंधा बंद कानून नहिं कर सकता
इसी तरह खुद में भरोसा और कोसिस बरकरार रखना पड़ेगा")</f>
        <v>498 एक का झूठा केश का धंधा बंद कानून नहिं कर सकता
इसी तरह खुद में भरोसा और कोसिस बरकरार रखना पड़ेगा</v>
      </c>
      <c r="C2975" s="1" t="s">
        <v>4</v>
      </c>
      <c r="D2975" s="1" t="s">
        <v>5</v>
      </c>
    </row>
    <row r="2976" spans="1:4" ht="13.2" x14ac:dyDescent="0.25">
      <c r="A2976" s="1" t="s">
        <v>2982</v>
      </c>
      <c r="B2976" t="str">
        <f ca="1">IFERROR(__xludf.DUMMYFUNCTION("GOOGLETRANSLATE(B2976,""en"",""hi"")"),"पुलिस hai कुछ भी karegi kisi की भी jindgi karab karegi.sab सबूत मिलने के लिए
सममूल्य karvahi होनी chahiye।")</f>
        <v>पुलिस hai कुछ भी karegi kisi की भी jindgi karab karegi.sab सबूत मिलने के लिए
सममूल्य karvahi होनी chahiye।</v>
      </c>
      <c r="C2976" s="1" t="s">
        <v>19</v>
      </c>
      <c r="D2976" s="1" t="s">
        <v>5</v>
      </c>
    </row>
    <row r="2977" spans="1:4" ht="13.2" x14ac:dyDescent="0.25">
      <c r="A2977" s="1" t="s">
        <v>2983</v>
      </c>
      <c r="B2977" t="str">
        <f ca="1">IFERROR(__xludf.DUMMYFUNCTION("GOOGLETRANSLATE(B2977,""en"",""hi"")"),"समलैंगिकता अवैध जी theek था ऐसे करने के लिए भारतीय संस्कृति पे bahut बुरा प्रभाव
padenga shadi jaise पवित्र रिश्ते का भी कोई महत्व नही rahenga")</f>
        <v>समलैंगिकता अवैध जी theek था ऐसे करने के लिए भारतीय संस्कृति पे bahut बुरा प्रभाव
padenga shadi jaise पवित्र रिश्ते का भी कोई महत्व नही rahenga</v>
      </c>
      <c r="C2977" s="1" t="s">
        <v>19</v>
      </c>
      <c r="D2977" s="1" t="s">
        <v>15</v>
      </c>
    </row>
    <row r="2978" spans="1:4" ht="13.2" x14ac:dyDescent="0.25">
      <c r="A2978" s="1" t="s">
        <v>2984</v>
      </c>
      <c r="B2978" t="str">
        <f ca="1">IFERROR(__xludf.DUMMYFUNCTION("GOOGLETRANSLATE(B2978,""en"",""hi"")"),"नपुर")</f>
        <v>नपुर</v>
      </c>
      <c r="C2978" s="1" t="s">
        <v>4</v>
      </c>
      <c r="D2978" s="1" t="s">
        <v>5</v>
      </c>
    </row>
    <row r="2979" spans="1:4" ht="13.2" x14ac:dyDescent="0.25">
      <c r="A2979" s="1" t="s">
        <v>2985</v>
      </c>
      <c r="B2979" t="str">
        <f ca="1">IFERROR(__xludf.DUMMYFUNCTION("GOOGLETRANSLATE(B2979,""en"",""hi"")"),"सर समलैंगिकों ke लिया भी aysa हाय Hona chahia नियम")</f>
        <v>सर समलैंगिकों ke लिया भी aysa हाय Hona chahia नियम</v>
      </c>
      <c r="C2979" s="1" t="s">
        <v>19</v>
      </c>
      <c r="D2979" s="1" t="s">
        <v>5</v>
      </c>
    </row>
    <row r="2980" spans="1:4" ht="13.2" x14ac:dyDescent="0.25">
      <c r="A2980" s="1" t="s">
        <v>2986</v>
      </c>
      <c r="B2980" t="str">
        <f ca="1">IFERROR(__xludf.DUMMYFUNCTION("GOOGLETRANSLATE(B2980,""en"",""hi"")"),"ध्वनि राज भाई MKO ख 10 Saal se jyada ho gya बॉलीवुड फिल्म dkhe रंग")</f>
        <v>ध्वनि राज भाई MKO ख 10 Saal se jyada ho gya बॉलीवुड फिल्म dkhe रंग</v>
      </c>
      <c r="C2980" s="1" t="s">
        <v>4</v>
      </c>
      <c r="D2980" s="1" t="s">
        <v>5</v>
      </c>
    </row>
    <row r="2981" spans="1:4" ht="13.2" x14ac:dyDescent="0.25">
      <c r="A2981" s="1" t="s">
        <v>2987</v>
      </c>
      <c r="B2981" t="str">
        <f ca="1">IFERROR(__xludf.DUMMYFUNCTION("GOOGLETRANSLATE(B2981,""en"",""hi"")"),"होनी chahiye सर बो अपना किमी शि kre बाकि कोई apne निजी जीवन kyq kr HME bs
होनी हाय chahiye टाकी बो apne सपने शुद्ध kr ske चाहे को क्या mtlb Itni स्वतंत्रता
कोई भी क्षेत्र हो ..")</f>
        <v>होनी chahiye सर बो अपना किमी शि kre बाकि कोई apne निजी जीवन kyq kr HME bs
होनी हाय chahiye टाकी बो apne सपने शुद्ध kr ske चाहे को क्या mtlb Itni स्वतंत्रता
कोई भी क्षेत्र हो ..</v>
      </c>
      <c r="C2981" s="1" t="s">
        <v>4</v>
      </c>
      <c r="D2981" s="1" t="s">
        <v>5</v>
      </c>
    </row>
    <row r="2982" spans="1:4" ht="13.2" x14ac:dyDescent="0.25">
      <c r="A2982" s="1" t="s">
        <v>2988</v>
      </c>
      <c r="B2982" t="str">
        <f ca="1">IFERROR(__xludf.DUMMYFUNCTION("GOOGLETRANSLATE(B2982,""en"",""hi"")"),"मां की choot कबीर सिंह की .... या Poore बॉलीवुड की ...")</f>
        <v>मां की choot कबीर सिंह की .... या Poore बॉलीवुड की ...</v>
      </c>
      <c r="C2982" s="1" t="s">
        <v>8</v>
      </c>
      <c r="D2982" s="1" t="s">
        <v>15</v>
      </c>
    </row>
    <row r="2983" spans="1:4" ht="13.2" x14ac:dyDescent="0.25">
      <c r="A2983" s="1" t="s">
        <v>2989</v>
      </c>
      <c r="B2983" t="str">
        <f ca="1">IFERROR(__xludf.DUMMYFUNCTION("GOOGLETRANSLATE(B2983,""en"",""hi"")"),"नफरत करो, etni करो, भर भर Kay करो Kay Doob मारो, जानवर Salo, जानवर
Bhee शरम karta बराबर nasoor Salo हो गाह tum,")</f>
        <v>नफरत करो, etni करो, भर भर Kay करो Kay Doob मारो, जानवर Salo, जानवर
Bhee शरम karta बराबर nasoor Salo हो गाह tum,</v>
      </c>
      <c r="C2983" s="1" t="s">
        <v>8</v>
      </c>
      <c r="D2983" s="1" t="s">
        <v>5</v>
      </c>
    </row>
    <row r="2984" spans="1:4" ht="13.2" x14ac:dyDescent="0.25">
      <c r="A2984" s="1" t="s">
        <v>2990</v>
      </c>
      <c r="B2984" t="str">
        <f ca="1">IFERROR(__xludf.DUMMYFUNCTION("GOOGLETRANSLATE(B2984,""en"",""hi"")"),"आ गया ek aur समीक्षक, बॉलीवुड की gyanni, पुरुषों की gyaani, भाई को हम
हाय chutiye रह गए")</f>
        <v>आ गया ek aur समीक्षक, बॉलीवुड की gyanni, पुरुषों की gyaani, भाई को हम
हाय chutiye रह गए</v>
      </c>
      <c r="C2984" s="1" t="s">
        <v>19</v>
      </c>
      <c r="D2984" s="1" t="s">
        <v>5</v>
      </c>
    </row>
    <row r="2985" spans="1:4" ht="13.2" x14ac:dyDescent="0.25">
      <c r="A2985" s="1" t="s">
        <v>2991</v>
      </c>
      <c r="B2985" t="str">
        <f ca="1">IFERROR(__xludf.DUMMYFUNCTION("GOOGLETRANSLATE(B2985,""en"",""hi"")"),"Ager सेना HUD गांड maryay गी तो दुश्मन कश्मीर sth kesay laday gi.dushman मुल्क की
gand Maray gy..😂😂😄")</f>
        <v>Ager सेना HUD गांड maryay गी तो दुश्मन कश्मीर sth kesay laday gi.dushman मुल्क की
gand Maray gy..😂😂😄</v>
      </c>
      <c r="C2985" s="1" t="s">
        <v>19</v>
      </c>
      <c r="D2985" s="1" t="s">
        <v>5</v>
      </c>
    </row>
    <row r="2986" spans="1:4" ht="13.2" x14ac:dyDescent="0.25">
      <c r="A2986" s="1" t="s">
        <v>2992</v>
      </c>
      <c r="B2986" t="str">
        <f ca="1">IFERROR(__xludf.DUMMYFUNCTION("GOOGLETRANSLATE(B2986,""en"",""hi"")"),"swetabh भाई के प्रति सम्मान इस वीडियो के बाद बढ़ा दी गई है ...
वार्ना कबीर सिंह का gungaan करके लॉग इन करने Kayı विचार बतोर rhe hai आजतक ...
अभि गोद kaptaan आई ..kisi chutiye ne nhi Dekhi ..")</f>
        <v>swetabh भाई के प्रति सम्मान इस वीडियो के बाद बढ़ा दी गई है ...
वार्ना कबीर सिंह का gungaan करके लॉग इन करने Kayı विचार बतोर rhe hai आजतक ...
अभि गोद kaptaan आई ..kisi chutiye ne nhi Dekhi ..</v>
      </c>
      <c r="C2986" s="1" t="s">
        <v>4</v>
      </c>
      <c r="D2986" s="1" t="s">
        <v>5</v>
      </c>
    </row>
    <row r="2987" spans="1:4" ht="13.2" x14ac:dyDescent="0.25">
      <c r="A2987" s="1" t="s">
        <v>2993</v>
      </c>
      <c r="B2987" t="str">
        <f ca="1">IFERROR(__xludf.DUMMYFUNCTION("GOOGLETRANSLATE(B2987,""en"",""hi"")"),"प्रेम कहानी कहां था भाई फिल्म mein है ?? वासना कहानी था तो ये। मैं और भाई tum
हो क्या andhey ?? ये अति विषाक्त मर्दानगी नही हैं तो aur क्या है ?? lagta
hai tum v अपना एल ** दा shaant karne k liye सड़क कश्मीर uper पैंट कश्मीर ander बर्फ daalte
hogey। Lagta"&amp;" hai tum वी apne gf / पत्नी को सड़क कश्मीर uper maarte hogey और uske saath
कितने baar सेक्स किया गिनती karte hogey। Uske माता-पिता कश्मीर sath कबीर सिंह jaise
बात karte hogey isiliye तुम्हे ये सब सामान्य अंतराल राहा hai। मैं और तुम जिसको बोल
रहे हो कश्मीर"&amp;" उनको फिल्म mein समझ mein नही aya वो लोग इन प्रमाणित फिल्म आलोचकों
हेन।")</f>
        <v>प्रेम कहानी कहां था भाई फिल्म mein है ?? वासना कहानी था तो ये। मैं और भाई tum
हो क्या andhey ?? ये अति विषाक्त मर्दानगी नही हैं तो aur क्या है ?? lagta
hai tum v अपना एल ** दा shaant karne k liye सड़क कश्मीर uper पैंट कश्मीर ander बर्फ daalte
hogey। Lagta hai tum वी apne gf / पत्नी को सड़क कश्मीर uper maarte hogey और uske saath
कितने baar सेक्स किया गिनती karte hogey। Uske माता-पिता कश्मीर sath कबीर सिंह jaise
बात karte hogey isiliye तुम्हे ये सब सामान्य अंतराल राहा hai। मैं और तुम जिसको बोल
रहे हो कश्मीर उनको फिल्म mein समझ mein नही aya वो लोग इन प्रमाणित फिल्म आलोचकों
हेन।</v>
      </c>
      <c r="C2987" s="1" t="s">
        <v>19</v>
      </c>
      <c r="D2987" s="1" t="s">
        <v>15</v>
      </c>
    </row>
    <row r="2988" spans="1:4" ht="13.2" x14ac:dyDescent="0.25">
      <c r="A2988" s="1" t="s">
        <v>2994</v>
      </c>
      <c r="B2988" t="str">
        <f ca="1">IFERROR(__xludf.DUMMYFUNCTION("GOOGLETRANSLATE(B2988,""en"",""hi"")"),"प्रीमियर शो पर देख कर")</f>
        <v>प्रीमियर शो पर देख कर</v>
      </c>
      <c r="C2988" s="1" t="s">
        <v>4</v>
      </c>
      <c r="D2988" s="1" t="s">
        <v>5</v>
      </c>
    </row>
    <row r="2989" spans="1:4" ht="13.2" x14ac:dyDescent="0.25">
      <c r="A2989" s="1" t="s">
        <v>2995</v>
      </c>
      <c r="B2989" t="str">
        <f ca="1">IFERROR(__xludf.DUMMYFUNCTION("GOOGLETRANSLATE(B2989,""en"",""hi"")"),"भाई हाय Rha था kr इंतजार mee 🤣🤣🤣")</f>
        <v>भाई हाय Rha था kr इंतजार mee 🤣🤣🤣</v>
      </c>
      <c r="C2989" s="1" t="s">
        <v>4</v>
      </c>
      <c r="D2989" s="1" t="s">
        <v>5</v>
      </c>
    </row>
    <row r="2990" spans="1:4" ht="13.2" x14ac:dyDescent="0.25">
      <c r="A2990" s="1" t="s">
        <v>2996</v>
      </c>
      <c r="B2990" t="str">
        <f ca="1">IFERROR(__xludf.DUMMYFUNCTION("GOOGLETRANSLATE(B2990,""en"",""hi"")"),"भाई bhot Zabardast गंभीर रूप दिया hai आपने की समीक्षा !! बेस्ट भाषण - ""पंत मुझे
Barf दाल लिया ""😆😆😆😆😆❤❤❤")</f>
        <v>भाई bhot Zabardast गंभीर रूप दिया hai आपने की समीक्षा !! बेस्ट भाषण - "पंत मुझे
Barf दाल लिया "😆😆😆😆😆❤❤❤</v>
      </c>
      <c r="C2990" s="1" t="s">
        <v>4</v>
      </c>
      <c r="D2990" s="1" t="s">
        <v>5</v>
      </c>
    </row>
    <row r="2991" spans="1:4" ht="13.2" x14ac:dyDescent="0.25">
      <c r="A2991" s="1" t="s">
        <v>2997</v>
      </c>
      <c r="B2991" t="str">
        <f ca="1">IFERROR(__xludf.DUMMYFUNCTION("GOOGLETRANSLATE(B2991,""en"",""hi"")"),"Aapke प्रति Kaha वह साहब जी ... मैं आपको निर्देशक Hona SAHEYA THA😂😂😂")</f>
        <v>Aapke प्रति Kaha वह साहब जी ... मैं आपको निर्देशक Hona SAHEYA THA😂😂😂</v>
      </c>
      <c r="C2991" s="1" t="s">
        <v>4</v>
      </c>
      <c r="D2991" s="1" t="s">
        <v>5</v>
      </c>
    </row>
    <row r="2992" spans="1:4" ht="13.2" x14ac:dyDescent="0.25">
      <c r="A2992" s="1" t="s">
        <v>2998</v>
      </c>
      <c r="B2992" t="str">
        <f ca="1">IFERROR(__xludf.DUMMYFUNCTION("GOOGLETRANSLATE(B2992,""en"",""hi"")"),"Bilkul साही hai bhai 🤣🤣🤣👏👏👏")</f>
        <v>Bilkul साही hai bhai 🤣🤣🤣👏👏👏</v>
      </c>
      <c r="C2992" s="1" t="s">
        <v>4</v>
      </c>
      <c r="D2992" s="1" t="s">
        <v>5</v>
      </c>
    </row>
    <row r="2993" spans="1:4" ht="13.2" x14ac:dyDescent="0.25">
      <c r="A2993" s="1" t="s">
        <v>2999</v>
      </c>
      <c r="B2993" t="str">
        <f ca="1">IFERROR(__xludf.DUMMYFUNCTION("GOOGLETRANSLATE(B2993,""en"",""hi"")"),"धन्यवाद इतना सदस्यता समाप्त karne ke liye ... Vaise भी sabhi लॉग Sachchai
नही सूरज sakte!")</f>
        <v>धन्यवाद इतना सदस्यता समाप्त karne ke liye ... Vaise भी sabhi लॉग Sachchai
नही सूरज sakte!</v>
      </c>
      <c r="C2993" s="1" t="s">
        <v>19</v>
      </c>
      <c r="D2993" s="1" t="s">
        <v>5</v>
      </c>
    </row>
    <row r="2994" spans="1:4" ht="13.2" x14ac:dyDescent="0.25">
      <c r="A2994" s="1" t="s">
        <v>3000</v>
      </c>
      <c r="B2994" t="str">
        <f ca="1">IFERROR(__xludf.DUMMYFUNCTION("GOOGLETRANSLATE(B2994,""en"",""hi"")"),"भाई तु समीक्षा था फिर भाषण hai उदारवादी नफरत या नारीवादी ke liye 😂😂")</f>
        <v>भाई तु समीक्षा था फिर भाषण hai उदारवादी नफरत या नारीवादी ke liye 😂😂</v>
      </c>
      <c r="C2994" s="1" t="s">
        <v>19</v>
      </c>
      <c r="D2994" s="1" t="s">
        <v>5</v>
      </c>
    </row>
    <row r="2995" spans="1:4" ht="13.2" x14ac:dyDescent="0.25">
      <c r="A2995" s="1" t="s">
        <v>3001</v>
      </c>
      <c r="B2995" t="str">
        <f ca="1">IFERROR(__xludf.DUMMYFUNCTION("GOOGLETRANSLATE(B2995,""en"",""hi"")"),"Aap जिस स्त्री से दोस्ती Krna chahte ho Jese aapki टी शर्ट जनसंपर्क लिखी h..wo kisi
की बहन हो sakti ज भाई
Vibhats हो hayaaee Hamare कुल्तुर का हिस्सा nhi aap ko nangepan aadhunik बोल रहे
हो फिर जानवर मुझे aur हैम मुझे क्या farq रहता एच के
हम मानव हैं और ह"&amp;"म हमारी संस्कृति आशा यू समझ में है")</f>
        <v>Aap जिस स्त्री से दोस्ती Krna chahte ho Jese aapki टी शर्ट जनसंपर्क लिखी h..wo kisi
की बहन हो sakti ज भाई
Vibhats हो hayaaee Hamare कुल्तुर का हिस्सा nhi aap ko nangepan aadhunik बोल रहे
हो फिर जानवर मुझे aur हैम मुझे क्या farq रहता एच के
हम मानव हैं और हम हमारी संस्कृति आशा यू समझ में है</v>
      </c>
      <c r="C2995" s="1" t="s">
        <v>19</v>
      </c>
      <c r="D2995" s="1" t="s">
        <v>5</v>
      </c>
    </row>
    <row r="2996" spans="1:4" ht="13.2" x14ac:dyDescent="0.25">
      <c r="A2996" s="1" t="s">
        <v>3002</v>
      </c>
      <c r="B2996" t="str">
        <f ca="1">IFERROR(__xludf.DUMMYFUNCTION("GOOGLETRANSLATE(B2996,""en"",""hi"")"),"@nripen राजबोंगशी 19")</f>
        <v>@nripen राजबोंगशी 19</v>
      </c>
      <c r="C2996" s="1" t="s">
        <v>4</v>
      </c>
      <c r="D2996" s="1" t="s">
        <v>5</v>
      </c>
    </row>
    <row r="2997" spans="1:4" ht="13.2" x14ac:dyDescent="0.25">
      <c r="A2997" s="1" t="s">
        <v>3003</v>
      </c>
      <c r="B2997" t="str">
        <f ca="1">IFERROR(__xludf.DUMMYFUNCTION("GOOGLETRANSLATE(B2997,""en"",""hi"")"),"भाई तू bkchodi किमी किया kr या फिल्म जनसंपर्क baaat किया kr😡")</f>
        <v>भाई तू bkchodi किमी किया kr या फिल्म जनसंपर्क baaat किया kr😡</v>
      </c>
      <c r="C2997" s="1" t="s">
        <v>8</v>
      </c>
      <c r="D2997" s="1" t="s">
        <v>5</v>
      </c>
    </row>
    <row r="2998" spans="1:4" ht="13.2" x14ac:dyDescent="0.25">
      <c r="A2998" s="1" t="s">
        <v>3004</v>
      </c>
      <c r="B2998" t="str">
        <f ca="1">IFERROR(__xludf.DUMMYFUNCTION("GOOGLETRANSLATE(B2998,""en"",""hi"")"),"498 ए jhuta मामले हुआ याद आती उपयोग karne घाव का निशान लड़की योन aur unke Pariwar क्या saja
Dega मुद्दा Sawal Jawab chayea Ghus खा करे pulice घाव का निशान साजा क्या होग")</f>
        <v>498 ए jhuta मामले हुआ याद आती उपयोग karne घाव का निशान लड़की योन aur unke Pariwar क्या saja
Dega मुद्दा Sawal Jawab chayea Ghus खा करे pulice घाव का निशान साजा क्या होग</v>
      </c>
      <c r="C2998" s="1" t="s">
        <v>19</v>
      </c>
      <c r="D2998" s="1" t="s">
        <v>5</v>
      </c>
    </row>
    <row r="2999" spans="1:4" ht="13.2" x14ac:dyDescent="0.25">
      <c r="A2999" s="1" t="s">
        <v>3005</v>
      </c>
      <c r="B2999" t="str">
        <f ca="1">IFERROR(__xludf.DUMMYFUNCTION("GOOGLETRANSLATE(B2999,""en"",""hi"")"),"आज ke baad कभी समीक्षा चटाई देना ..")</f>
        <v>आज ke baad कभी समीक्षा चटाई देना ..</v>
      </c>
      <c r="C2999" s="1" t="s">
        <v>19</v>
      </c>
      <c r="D2999" s="1" t="s">
        <v>5</v>
      </c>
    </row>
    <row r="3000" spans="1:4" ht="13.2" x14ac:dyDescent="0.25">
      <c r="A3000" s="1" t="s">
        <v>3006</v>
      </c>
      <c r="B3000" t="str">
        <f ca="1">IFERROR(__xludf.DUMMYFUNCTION("GOOGLETRANSLATE(B3000,""en"",""hi"")"),"Bohut Badia bhai👍👍👍")</f>
        <v>Bohut Badia bhai👍👍👍</v>
      </c>
      <c r="C3000" s="1" t="s">
        <v>4</v>
      </c>
      <c r="D3000" s="1" t="s">
        <v>5</v>
      </c>
    </row>
    <row r="3001" spans="1:4" ht="13.2" x14ac:dyDescent="0.25">
      <c r="A3001" s="1" t="s">
        <v>3007</v>
      </c>
      <c r="B3001" t="str">
        <f ca="1">IFERROR(__xludf.DUMMYFUNCTION("GOOGLETRANSLATE(B3001,""en"",""hi"")"),"जेंटलमैन 123,450 मेरा टिप्पणी ko aap lagta hai तो नहीं Samjhe भाई, करने के लिए मुख्य भी
वाही बाटा राहा हूं jo aap कहना chahte hain, मैने एक misaal दिया।")</f>
        <v>जेंटलमैन 123,450 मेरा टिप्पणी ko aap lagta hai तो नहीं Samjhe भाई, करने के लिए मुख्य भी
वाही बाटा राहा हूं jo aap कहना chahte hain, मैने एक misaal दिया।</v>
      </c>
      <c r="C3001" s="1" t="s">
        <v>4</v>
      </c>
      <c r="D3001" s="1" t="s">
        <v>5</v>
      </c>
    </row>
    <row r="3002" spans="1:4" ht="13.2" x14ac:dyDescent="0.25">
      <c r="A3002" s="1" t="s">
        <v>3008</v>
      </c>
      <c r="B3002" t="str">
        <f ca="1">IFERROR(__xludf.DUMMYFUNCTION("GOOGLETRANSLATE(B3002,""en"",""hi"")"),"अरुंधति रॉय ने बहुत अच्छा सुझाव दिया है, क्यों न ऐसा किया जाये की अरुंधति
रॉय जब अगली बार अपना पासपोर्ट रेनू करवाने जाये तो अपना नाम रंगा बिल्ला और अपना
एड्रेस रेस कोर्स रोड लिखवाएं, अगर वो शुरुआत करेंगी तो मैं भी फिर उनके विचार का
पालन ​​करूँगा")</f>
        <v>अरुंधति रॉय ने बहुत अच्छा सुझाव दिया है, क्यों न ऐसा किया जाये की अरुंधति
रॉय जब अगली बार अपना पासपोर्ट रेनू करवाने जाये तो अपना नाम रंगा बिल्ला और अपना
एड्रेस रेस कोर्स रोड लिखवाएं, अगर वो शुरुआत करेंगी तो मैं भी फिर उनके विचार का
पालन ​​करूँगा</v>
      </c>
      <c r="C3002" s="1" t="s">
        <v>4</v>
      </c>
      <c r="D3002" s="1" t="s">
        <v>5</v>
      </c>
    </row>
    <row r="3003" spans="1:4" ht="13.2" x14ac:dyDescent="0.25">
      <c r="A3003" s="1" t="s">
        <v>3009</v>
      </c>
      <c r="B3003" t="str">
        <f ca="1">IFERROR(__xludf.DUMMYFUNCTION("GOOGLETRANSLATE(B3003,""en"",""hi"")"),"अपना चरित्र sirf हाय लोग इन Faltu tulna कर रहे hai.Bhai, कहानी hai aur अभिनेता
खेलने कर राहा hai.ismein tulna [q.Company] (http://q.company/) का नौकर
यू हमेशा khudko मालिक से tulna karta hai, बराबर वो ये Bhul Jaata Hai की अगर
उसमें Itni क्षमता होती हमें व"&amp;"ो करने के लिए jagah hota.naki sirf ek नौकर bankar
[Rehta.To] (http://rehta.to/) ये naukaro की सोच hai.Unhe lagta hai unhe bahut
aata hai सममूल्य sach mein वो बड़ा शून्य से जैडा कुछ नही।")</f>
        <v>अपना चरित्र sirf हाय लोग इन Faltu tulna कर रहे hai.Bhai, कहानी hai aur अभिनेता
खेलने कर राहा hai.ismein tulna [q.Company] (http://q.company/) का नौकर
यू हमेशा khudko मालिक से tulna karta hai, बराबर वो ये Bhul Jaata Hai की अगर
उसमें Itni क्षमता होती हमें वो करने के लिए jagah hota.naki sirf ek नौकर bankar
[Rehta.To] (http://rehta.to/) ये naukaro की सोच hai.Unhe lagta hai unhe bahut
aata hai सममूल्य sach mein वो बड़ा शून्य से जैडा कुछ नही।</v>
      </c>
      <c r="C3003" s="1" t="s">
        <v>19</v>
      </c>
      <c r="D3003" s="1" t="s">
        <v>5</v>
      </c>
    </row>
    <row r="3004" spans="1:4" ht="13.2" x14ac:dyDescent="0.25">
      <c r="A3004" s="1" t="s">
        <v>3010</v>
      </c>
      <c r="B3004" t="str">
        <f ca="1">IFERROR(__xludf.DUMMYFUNCTION("GOOGLETRANSLATE(B3004,""en"",""hi"")"),"Pa पीएई पीएई पीएई ... बैंड करो यार। क्या BKWS समीक्षा हो करती ..")</f>
        <v>Pa पीएई पीएई पीएई ... बैंड करो यार। क्या BKWS समीक्षा हो करती ..</v>
      </c>
      <c r="C3004" s="1" t="s">
        <v>19</v>
      </c>
      <c r="D3004" s="1" t="s">
        <v>5</v>
      </c>
    </row>
    <row r="3005" spans="1:4" ht="13.2" x14ac:dyDescent="0.25">
      <c r="A3005" s="1" t="s">
        <v>3011</v>
      </c>
      <c r="B3005" t="str">
        <f ca="1">IFERROR(__xludf.DUMMYFUNCTION("GOOGLETRANSLATE(B3005,""en"",""hi"")"),"@ ब्रह्मगुप्त चाणक्य-चंद्रगुप्त 1- अखंड भारत तेरी माकी chut bhadve बिक्री हो")</f>
        <v>@ ब्रह्मगुप्त चाणक्य-चंद्रगुप्त 1- अखंड भारत तेरी माकी chut bhadve बिक्री हो</v>
      </c>
      <c r="C3005" s="1" t="s">
        <v>8</v>
      </c>
      <c r="D3005" s="1" t="s">
        <v>15</v>
      </c>
    </row>
    <row r="3006" spans="1:4" ht="13.2" x14ac:dyDescent="0.25">
      <c r="A3006" s="1" t="s">
        <v>3012</v>
      </c>
      <c r="B3006" t="str">
        <f ca="1">IFERROR(__xludf.DUMMYFUNCTION("GOOGLETRANSLATE(B3006,""en"",""hi"")"),"नारीवादियों की मा की chut किशोर baar")</f>
        <v>नारीवादियों की मा की chut किशोर baar</v>
      </c>
      <c r="C3006" s="1" t="s">
        <v>8</v>
      </c>
      <c r="D3006" s="1" t="s">
        <v>15</v>
      </c>
    </row>
    <row r="3007" spans="1:4" ht="13.2" x14ac:dyDescent="0.25">
      <c r="A3007" s="1" t="s">
        <v>3013</v>
      </c>
      <c r="B3007" t="str">
        <f ca="1">IFERROR(__xludf.DUMMYFUNCTION("GOOGLETRANSLATE(B3007,""en"",""hi"")"),"लवली पद भैया। या फिर कुछ नही bolungi")</f>
        <v>लवली पद भैया। या फिर कुछ नही bolungi</v>
      </c>
      <c r="C3007" s="1" t="s">
        <v>4</v>
      </c>
      <c r="D3007" s="1" t="s">
        <v>5</v>
      </c>
    </row>
    <row r="3008" spans="1:4" ht="13.2" x14ac:dyDescent="0.25">
      <c r="A3008" s="1" t="s">
        <v>3014</v>
      </c>
      <c r="B3008" t="str">
        <f ca="1">IFERROR(__xludf.DUMMYFUNCTION("GOOGLETRANSLATE(B3008,""en"",""hi"")"),"भाई रोज़ वीडियो अपलोड Kro वीडियो करते हो")</f>
        <v>भाई रोज़ वीडियो अपलोड Kro वीडियो करते हो</v>
      </c>
      <c r="C3008" s="1" t="s">
        <v>4</v>
      </c>
      <c r="D3008" s="1" t="s">
        <v>5</v>
      </c>
    </row>
    <row r="3009" spans="1:4" ht="13.2" x14ac:dyDescent="0.25">
      <c r="A3009" s="1" t="s">
        <v>3015</v>
      </c>
      <c r="B3009" t="str">
        <f ca="1">IFERROR(__xludf.DUMMYFUNCTION("GOOGLETRANSLATE(B3009,""en"",""hi"")"),"विफल चेतावनी ke Kon Dega")</f>
        <v>विफल चेतावनी ke Kon Dega</v>
      </c>
      <c r="C3009" s="1" t="s">
        <v>4</v>
      </c>
      <c r="D3009" s="1" t="s">
        <v>5</v>
      </c>
    </row>
    <row r="3010" spans="1:4" ht="13.2" x14ac:dyDescent="0.25">
      <c r="A3010" s="1" t="s">
        <v>3016</v>
      </c>
      <c r="B3010" t="str">
        <f ca="1">IFERROR(__xludf.DUMMYFUNCTION("GOOGLETRANSLATE(B3010,""en"",""hi"")"),"चेतन chutiye ko चुप Karao")</f>
        <v>चेतन chutiye ko चुप Karao</v>
      </c>
      <c r="C3010" s="1" t="s">
        <v>8</v>
      </c>
      <c r="D3010" s="1" t="s">
        <v>5</v>
      </c>
    </row>
    <row r="3011" spans="1:4" ht="13.2" x14ac:dyDescent="0.25">
      <c r="A3011" s="1" t="s">
        <v>3017</v>
      </c>
      <c r="B3011" t="str">
        <f ca="1">IFERROR(__xludf.DUMMYFUNCTION("GOOGLETRANSLATE(B3011,""en"",""hi"")"),"मैं इस फिल्म लेकिन लेकिन फिल्म की Bante rahani chahie क्यूंकि इस तरह नहीं देखा हूँ
तेरे लिये कार्रवाई bahut maja aata hai dekhne mein 😂😂😂😂😂 अपने मजाक
मुख्य करने के लिए अभी तक 5 साल ke अंदर jitni बॉलीवुड फिल्म nikale मेहंदी की तो नहीं
अभी तक कोई भी gi"&amp;"nti की 4- 5 फिल्म Dekhi होगी")</f>
        <v>मैं इस फिल्म लेकिन लेकिन फिल्म की Bante rahani chahie क्यूंकि इस तरह नहीं देखा हूँ
तेरे लिये कार्रवाई bahut maja aata hai dekhne mein 😂😂😂😂😂 अपने मजाक
मुख्य करने के लिए अभी तक 5 साल ke अंदर jitni बॉलीवुड फिल्म nikale मेहंदी की तो नहीं
अभी तक कोई भी ginti की 4- 5 फिल्म Dekhi होगी</v>
      </c>
      <c r="C3011" s="1" t="s">
        <v>4</v>
      </c>
      <c r="D3011" s="1" t="s">
        <v>5</v>
      </c>
    </row>
    <row r="3012" spans="1:4" ht="13.2" x14ac:dyDescent="0.25">
      <c r="A3012" s="1" t="s">
        <v>3018</v>
      </c>
      <c r="B3012" t="str">
        <f ca="1">IFERROR(__xludf.DUMMYFUNCTION("GOOGLETRANSLATE(B3012,""en"",""hi"")"),"मैडम एप्लिकेशन pehle बंगाली सीख lijiye !! 😂😂")</f>
        <v>मैडम एप्लिकेशन pehle बंगाली सीख lijiye !! 😂😂</v>
      </c>
      <c r="C3012" s="1" t="s">
        <v>4</v>
      </c>
      <c r="D3012" s="1" t="s">
        <v>5</v>
      </c>
    </row>
    <row r="3013" spans="1:4" ht="13.2" x14ac:dyDescent="0.25">
      <c r="A3013" s="1" t="s">
        <v>3019</v>
      </c>
      <c r="B3013" t="str">
        <f ca="1">IFERROR(__xludf.DUMMYFUNCTION("GOOGLETRANSLATE(B3013,""en"",""hi"")"),"Kam se kam वफादार था wo")</f>
        <v>Kam se kam वफादार था wo</v>
      </c>
      <c r="C3013" s="1" t="s">
        <v>4</v>
      </c>
      <c r="D3013" s="1" t="s">
        <v>5</v>
      </c>
    </row>
    <row r="3014" spans="1:4" ht="13.2" x14ac:dyDescent="0.25">
      <c r="A3014" s="1" t="s">
        <v>3020</v>
      </c>
      <c r="B3014" t="str">
        <f ca="1">IFERROR(__xludf.DUMMYFUNCTION("GOOGLETRANSLATE(B3014,""en"",""hi"")"),"सरकार में विश्वास नहीं है तभी तो विरोध कर रहे हैं।")</f>
        <v>सरकार में विश्वास नहीं है तभी तो विरोध कर रहे हैं।</v>
      </c>
      <c r="C3014" s="1" t="s">
        <v>4</v>
      </c>
      <c r="D3014" s="1" t="s">
        <v>5</v>
      </c>
    </row>
    <row r="3015" spans="1:4" ht="13.2" x14ac:dyDescent="0.25">
      <c r="A3015" s="1" t="s">
        <v>3021</v>
      </c>
      <c r="B3015" t="str">
        <f ca="1">IFERROR(__xludf.DUMMYFUNCTION("GOOGLETRANSLATE(B3015,""en"",""hi"")"),"1 कोई फिल्म ज भाई।")</f>
        <v>1 कोई फिल्म ज भाई।</v>
      </c>
      <c r="C3015" s="1" t="s">
        <v>4</v>
      </c>
      <c r="D3015" s="1" t="s">
        <v>5</v>
      </c>
    </row>
    <row r="3016" spans="1:4" ht="13.2" x14ac:dyDescent="0.25">
      <c r="A3016" s="1" t="s">
        <v>3022</v>
      </c>
      <c r="B3016" t="str">
        <f ca="1">IFERROR(__xludf.DUMMYFUNCTION("GOOGLETRANSLATE(B3016,""en"",""hi"")"),"पाकिस्तानी लॉग bolege बोडो भारतीय सेना यद्यपि")</f>
        <v>पाकिस्तानी लॉग bolege बोडो भारतीय सेना यद्यपि</v>
      </c>
      <c r="C3016" s="1" t="s">
        <v>4</v>
      </c>
      <c r="D3016" s="1" t="s">
        <v>5</v>
      </c>
    </row>
    <row r="3017" spans="1:4" ht="13.2" x14ac:dyDescent="0.25">
      <c r="A3017" s="1" t="s">
        <v>3023</v>
      </c>
      <c r="B3017" t="str">
        <f ca="1">IFERROR(__xludf.DUMMYFUNCTION("GOOGLETRANSLATE(B3017,""en"",""hi"")"),"Gandiyo का सेना मीटर कोई kaam नी ज")</f>
        <v>Gandiyo का सेना मीटर कोई kaam नी ज</v>
      </c>
      <c r="C3017" s="1" t="s">
        <v>4</v>
      </c>
      <c r="D3017" s="1" t="s">
        <v>5</v>
      </c>
    </row>
    <row r="3018" spans="1:4" ht="13.2" x14ac:dyDescent="0.25">
      <c r="A3018" s="1" t="s">
        <v>3024</v>
      </c>
      <c r="B3018" t="str">
        <f ca="1">IFERROR(__xludf.DUMMYFUNCTION("GOOGLETRANSLATE(B3018,""en"",""hi"")"),"Bilkul साही बोला Vai अच्छा review😍")</f>
        <v>Bilkul साही बोला Vai अच्छा review😍</v>
      </c>
      <c r="C3018" s="1" t="s">
        <v>4</v>
      </c>
      <c r="D3018" s="1" t="s">
        <v>5</v>
      </c>
    </row>
    <row r="3019" spans="1:4" ht="13.2" x14ac:dyDescent="0.25">
      <c r="A3019" s="1" t="s">
        <v>3025</v>
      </c>
      <c r="B3019" t="str">
        <f ca="1">IFERROR(__xludf.DUMMYFUNCTION("GOOGLETRANSLATE(B3019,""en"",""hi"")"),"Zyadatar jahilon से pucha
वो jahil jo अंग्रेज़ी Bolte hain")</f>
        <v>Zyadatar jahilon से pucha
वो jahil jo अंग्रेज़ी Bolte hain</v>
      </c>
      <c r="C3019" s="1" t="s">
        <v>19</v>
      </c>
      <c r="D3019" s="1" t="s">
        <v>5</v>
      </c>
    </row>
    <row r="3020" spans="1:4" ht="13.2" x14ac:dyDescent="0.25">
      <c r="A3020" s="1" t="s">
        <v>3026</v>
      </c>
      <c r="B3020" t="str">
        <f ca="1">IFERROR(__xludf.DUMMYFUNCTION("GOOGLETRANSLATE(B3020,""en"",""hi"")"),"शब्दकोश rakhni padti hai तेरी वीडियो समय dekhte")</f>
        <v>शब्दकोश rakhni padti hai तेरी वीडियो समय dekhte</v>
      </c>
      <c r="C3020" s="1" t="s">
        <v>4</v>
      </c>
      <c r="D3020" s="1" t="s">
        <v>5</v>
      </c>
    </row>
    <row r="3021" spans="1:4" ht="13.2" x14ac:dyDescent="0.25">
      <c r="A3021" s="1" t="s">
        <v>3027</v>
      </c>
      <c r="B3021" t="str">
        <f ca="1">IFERROR(__xludf.DUMMYFUNCTION("GOOGLETRANSLATE(B3021,""en"",""hi"")"),"Kro देवदार वीडियो देखो की तरह अपना तय hai..Pahle 🙂")</f>
        <v>Kro देवदार वीडियो देखो की तरह अपना तय hai..Pahle 🙂</v>
      </c>
      <c r="C3021" s="1" t="s">
        <v>4</v>
      </c>
      <c r="D3021" s="1" t="s">
        <v>5</v>
      </c>
    </row>
    <row r="3022" spans="1:4" ht="13.2" x14ac:dyDescent="0.25">
      <c r="A3022" s="1" t="s">
        <v>3028</v>
      </c>
      <c r="B3022" t="str">
        <f ca="1">IFERROR(__xludf.DUMMYFUNCTION("GOOGLETRANSLATE(B3022,""en"",""hi"")"),"Kon Kon hai yaha Jisne कबीर सिंह (गंदगी) अभी TK nhi Dekhi ....
लाइक करें...")</f>
        <v>Kon Kon hai yaha Jisne कबीर सिंह (गंदगी) अभी TK nhi Dekhi ....
लाइक करें...</v>
      </c>
      <c r="C3022" s="1" t="s">
        <v>4</v>
      </c>
      <c r="D3022" s="1" t="s">
        <v>5</v>
      </c>
    </row>
    <row r="3023" spans="1:4" ht="13.2" x14ac:dyDescent="0.25">
      <c r="A3023" s="1" t="s">
        <v>3029</v>
      </c>
      <c r="B3023" t="str">
        <f ca="1">IFERROR(__xludf.DUMMYFUNCTION("GOOGLETRANSLATE(B3023,""en"",""hi"")"),"@Vijay शर्मा padh भाई padh
ध्यान से padh
मेन तु padh लिया तू भी ज़रा padh padh padh padh ... 😂😂😂😂")</f>
        <v>@Vijay शर्मा padh भाई padh
ध्यान से padh
मेन तु padh लिया तू भी ज़रा padh padh padh padh ... 😂😂😂😂</v>
      </c>
      <c r="C3023" s="1" t="s">
        <v>4</v>
      </c>
      <c r="D3023" s="1" t="s">
        <v>5</v>
      </c>
    </row>
    <row r="3024" spans="1:4" ht="13.2" x14ac:dyDescent="0.25">
      <c r="A3024" s="1" t="s">
        <v>3030</v>
      </c>
      <c r="B3024" t="str">
        <f ca="1">IFERROR(__xludf.DUMMYFUNCTION("GOOGLETRANSLATE(B3024,""en"",""hi"")"),"लड़की कश्मीर किये क्या पागल Hona भाई?
यौन भावनाओं को 2 मिनट कश्मीर liye Alag Rakho।
इंसान वो वह हैं तो
बास wo 10 दीन ना nahaye (स्नान) aap khud dur bhagoge.😂
बॉलीवुड मुझे तो साला कभी नायिका Sandaas जाति वह nai😂")</f>
        <v>लड़की कश्मीर किये क्या पागल Hona भाई?
यौन भावनाओं को 2 मिनट कश्मीर liye Alag Rakho।
इंसान वो वह हैं तो
बास wo 10 दीन ना nahaye (स्नान) aap khud dur bhagoge.😂
बॉलीवुड मुझे तो साला कभी नायिका Sandaas जाति वह nai😂</v>
      </c>
      <c r="C3024" s="1" t="s">
        <v>4</v>
      </c>
      <c r="D3024" s="1" t="s">
        <v>5</v>
      </c>
    </row>
    <row r="3025" spans="1:4" ht="13.2" x14ac:dyDescent="0.25">
      <c r="A3025" s="1" t="s">
        <v>3031</v>
      </c>
      <c r="B3025" t="str">
        <f ca="1">IFERROR(__xludf.DUMMYFUNCTION("GOOGLETRANSLATE(B3025,""en"",""hi"")"),"Waise प्रतीक भैया एपी को चार और शॉट एपी को भी bann गए पर देख कश्मीर को खुश
🤣🤣😂😂😂")</f>
        <v>Waise प्रतीक भैया एपी को चार और शॉट एपी को भी bann गए पर देख कश्मीर को खुश
🤣🤣😂😂😂</v>
      </c>
      <c r="C3025" s="1" t="s">
        <v>4</v>
      </c>
      <c r="D3025" s="1" t="s">
        <v>5</v>
      </c>
    </row>
    <row r="3026" spans="1:4" ht="13.2" x14ac:dyDescent="0.25">
      <c r="A3026" s="1" t="s">
        <v>3032</v>
      </c>
      <c r="B3026" t="str">
        <f ca="1">IFERROR(__xludf.DUMMYFUNCTION("GOOGLETRANSLATE(B3026,""en"",""hi"")"),"बहुत बढ़िया 👍👌 हमेशा .. partik जी .. rewiews ... सर libarands n दूसरों ... Jo
boltey hy likhtey hy..muhhey ek हाय कारण mein समझ मुझे aata hy partik ji..inka
खून Laal .. nhi .. काला या Gandha खून hy ... apne hi देश मुझे rahkar..apne
देश के liye negitive "&amp;"हाय likhtey hy..so दु: खी ... ek इंसान अपने देश को दुनिया मुझे
ek nhi pahchaan bananey मुझे लगा hy या तु librals n दूसरों कितना हाय
negitive अंत ??????? nhi hy..i सलामी आप sir..aap की bebaak राय ke liye।
Sunildewan")</f>
        <v>बहुत बढ़िया 👍👌 हमेशा .. partik जी .. rewiews ... सर libarands n दूसरों ... Jo
boltey hy likhtey hy..muhhey ek हाय कारण mein समझ मुझे aata hy partik ji..inka
खून Laal .. nhi .. काला या Gandha खून hy ... apne hi देश मुझे rahkar..apne
देश के liye negitive हाय likhtey hy..so दु: खी ... ek इंसान अपने देश को दुनिया मुझे
ek nhi pahchaan bananey मुझे लगा hy या तु librals n दूसरों कितना हाय
negitive अंत ??????? nhi hy..i सलामी आप sir..aap की bebaak राय ke liye।
Sunildewan</v>
      </c>
      <c r="C3026" s="1" t="s">
        <v>8</v>
      </c>
      <c r="D3026" s="1" t="s">
        <v>5</v>
      </c>
    </row>
    <row r="3027" spans="1:4" ht="13.2" x14ac:dyDescent="0.25">
      <c r="A3027" s="1" t="s">
        <v>3033</v>
      </c>
      <c r="B3027" t="str">
        <f ca="1">IFERROR(__xludf.DUMMYFUNCTION("GOOGLETRANSLATE(B3027,""en"",""hi"")"),"Faltu फिल्म हा फिर ,,, डाक्टर aysa नही होता ........ ar मेडिकल कॉलेज aysa
Neet को ...... होता, itna कठिन नही होता एम्स .....")</f>
        <v>Faltu फिल्म हा फिर ,,, डाक्टर aysa नही होता ........ ar मेडिकल कॉलेज aysa
Neet को ...... होता, itna कठिन नही होता एम्स .....</v>
      </c>
      <c r="C3027" s="1" t="s">
        <v>4</v>
      </c>
      <c r="D3027" s="1" t="s">
        <v>5</v>
      </c>
    </row>
    <row r="3028" spans="1:4" ht="13.2" x14ac:dyDescent="0.25">
      <c r="A3028" s="1" t="s">
        <v>3034</v>
      </c>
      <c r="B3028" t="str">
        <f ca="1">IFERROR(__xludf.DUMMYFUNCTION("GOOGLETRANSLATE(B3028,""en"",""hi"")"),"भीड़ हत्या नंगा ke मीटर apka Bichar rakiye")</f>
        <v>भीड़ हत्या नंगा ke मीटर apka Bichar rakiye</v>
      </c>
      <c r="C3028" s="1" t="s">
        <v>4</v>
      </c>
      <c r="D3028" s="1" t="s">
        <v>5</v>
      </c>
    </row>
    <row r="3029" spans="1:4" ht="13.2" x14ac:dyDescent="0.25">
      <c r="A3029" s="1" t="s">
        <v>3035</v>
      </c>
      <c r="B3029" t="str">
        <f ca="1">IFERROR(__xludf.DUMMYFUNCTION("GOOGLETRANSLATE(B3029,""en"",""hi"")"),"नूपुर शर्मा 👍👍")</f>
        <v>नूपुर शर्मा 👍👍</v>
      </c>
      <c r="C3029" s="1" t="s">
        <v>4</v>
      </c>
      <c r="D3029" s="1" t="s">
        <v>5</v>
      </c>
    </row>
    <row r="3030" spans="1:4" ht="13.2" x14ac:dyDescent="0.25">
      <c r="A3030" s="1" t="s">
        <v>3036</v>
      </c>
      <c r="B3030" t="str">
        <f ca="1">IFERROR(__xludf.DUMMYFUNCTION("GOOGLETRANSLATE(B3030,""en"",""hi"")"),"btc🤣 हैं
Shuru 10 सेकंड k")</f>
        <v>btc🤣 हैं
Shuru 10 सेकंड k</v>
      </c>
      <c r="C3030" s="1" t="s">
        <v>4</v>
      </c>
      <c r="D3030" s="1" t="s">
        <v>5</v>
      </c>
    </row>
    <row r="3031" spans="1:4" ht="13.2" x14ac:dyDescent="0.25">
      <c r="A3031" s="1" t="s">
        <v>3037</v>
      </c>
      <c r="B3031" t="str">
        <f ca="1">IFERROR(__xludf.DUMMYFUNCTION("GOOGLETRANSLATE(B3031,""en"",""hi"")"),"Ee loundi uski पता और नाम galthi Leki poora लाभ लिया hy क्या chutya
loundi hy यार ना padi iski galthime galthise galath नाम और पता galthy
यद्यपि appki diye मुझे पासपोर्ट वीजा dusra उच्च शिक्षा मुझे panga padea सुविधाएँ")</f>
        <v>Ee loundi uski पता और नाम galthi Leki poora लाभ लिया hy क्या chutya
loundi hy यार ना padi iski galthime galthise galath नाम और पता galthy
यद्यपि appki diye मुझे पासपोर्ट वीजा dusra उच्च शिक्षा मुझे panga padea सुविधाएँ</v>
      </c>
      <c r="C3031" s="1" t="s">
        <v>19</v>
      </c>
      <c r="D3031" s="1" t="s">
        <v>5</v>
      </c>
    </row>
    <row r="3032" spans="1:4" ht="13.2" x14ac:dyDescent="0.25">
      <c r="A3032" s="1" t="s">
        <v>3038</v>
      </c>
      <c r="B3032" t="str">
        <f ca="1">IFERROR(__xludf.DUMMYFUNCTION("GOOGLETRANSLATE(B3032,""en"",""hi"")"),"सही बोलै जाता गांव से ज्यादा शहर के पढ़े लिखे लोग ज्यादा गवार होते जो जितना
पढ़ा लिखा उतना बेकूफ़ बस घमण्ड पढ़े लिखे पर दीमक घंटा रहता यही सचाइये है मानो
यह नही मानो
इंडिया को जापान बनना के सपना .🤓🤓 ऐसे पूरा होगा घुस बाजी कम नही हो रही और
इंडिया को जापा"&amp;"न बनना के सपना देख रहे मीडिया बिकाऊ कुछ अच्छा दिखती नही लोग कुछ
अच्छा करने के सोचते नही सब सरकार करेगी और सबको सरकारी नोकरी चिये काम नही करना
छटा बैठा के पैसा लेने के चलते सरकारी जॉब पीछे भागते")</f>
        <v>सही बोलै जाता गांव से ज्यादा शहर के पढ़े लिखे लोग ज्यादा गवार होते जो जितना
पढ़ा लिखा उतना बेकूफ़ बस घमण्ड पढ़े लिखे पर दीमक घंटा रहता यही सचाइये है मानो
यह नही मानो
इंडिया को जापान बनना के सपना .🤓🤓 ऐसे पूरा होगा घुस बाजी कम नही हो रही और
इंडिया को जापान बनना के सपना देख रहे मीडिया बिकाऊ कुछ अच्छा दिखती नही लोग कुछ
अच्छा करने के सोचते नही सब सरकार करेगी और सबको सरकारी नोकरी चिये काम नही करना
छटा बैठा के पैसा लेने के चलते सरकारी जॉब पीछे भागते</v>
      </c>
      <c r="C3032" s="1" t="s">
        <v>19</v>
      </c>
      <c r="D3032" s="1" t="s">
        <v>5</v>
      </c>
    </row>
    <row r="3033" spans="1:4" ht="13.2" x14ac:dyDescent="0.25">
      <c r="A3033" s="1" t="s">
        <v>3039</v>
      </c>
      <c r="B3033" t="str">
        <f ca="1">IFERROR(__xludf.DUMMYFUNCTION("GOOGLETRANSLATE(B3033,""en"",""hi"")"),"भाई meeetoh तेरा faaan हूं")</f>
        <v>भाई meeetoh तेरा faaan हूं</v>
      </c>
      <c r="C3033" s="1" t="s">
        <v>4</v>
      </c>
      <c r="D3033" s="1" t="s">
        <v>5</v>
      </c>
    </row>
    <row r="3034" spans="1:4" ht="13.2" x14ac:dyDescent="0.25">
      <c r="A3034" s="1" t="s">
        <v>3040</v>
      </c>
      <c r="B3034" t="str">
        <f ca="1">IFERROR(__xludf.DUMMYFUNCTION("GOOGLETRANSLATE(B3034,""en"",""hi"")"),"बिकास मिश्रा साही Kaha एपी ne")</f>
        <v>बिकास मिश्रा साही Kaha एपी ne</v>
      </c>
      <c r="C3034" s="1" t="s">
        <v>4</v>
      </c>
      <c r="D3034" s="1" t="s">
        <v>5</v>
      </c>
    </row>
    <row r="3035" spans="1:4" ht="13.2" x14ac:dyDescent="0.25">
      <c r="A3035" s="1" t="s">
        <v>3041</v>
      </c>
      <c r="B3035" t="str">
        <f ca="1">IFERROR(__xludf.DUMMYFUNCTION("GOOGLETRANSLATE(B3035,""en"",""hi"")"),"भाई एप्लिकेशन bohot acchaaa बोले .... सही ....")</f>
        <v>भाई एप्लिकेशन bohot acchaaa बोले .... सही ....</v>
      </c>
      <c r="C3035" s="1" t="s">
        <v>4</v>
      </c>
      <c r="D3035" s="1" t="s">
        <v>5</v>
      </c>
    </row>
    <row r="3036" spans="1:4" ht="13.2" x14ac:dyDescent="0.25">
      <c r="A3036" s="1" t="s">
        <v>3042</v>
      </c>
      <c r="B3036" t="str">
        <f ca="1">IFERROR(__xludf.DUMMYFUNCTION("GOOGLETRANSLATE(B3036,""en"",""hi"")"),"हिंदी सेंसर बोर्ड वालों कश्मीर ख क्या Kehne .. मा बहन कश्मीर galiyo ko वें मूक krdiya ..
लेकिन एफ * सी.के. Jese शब्द ko नी क्या .. यह इतना na शांत है")</f>
        <v>हिंदी सेंसर बोर्ड वालों कश्मीर ख क्या Kehne .. मा बहन कश्मीर galiyo ko वें मूक krdiya ..
लेकिन एफ * सी.के. Jese शब्द ko नी क्या .. यह इतना na शांत है</v>
      </c>
      <c r="C3036" s="1" t="s">
        <v>19</v>
      </c>
      <c r="D3036" s="1" t="s">
        <v>5</v>
      </c>
    </row>
    <row r="3037" spans="1:4" ht="13.2" x14ac:dyDescent="0.25">
      <c r="A3037" s="1" t="s">
        <v>3043</v>
      </c>
      <c r="B3037" t="str">
        <f ca="1">IFERROR(__xludf.DUMMYFUNCTION("GOOGLETRANSLATE(B3037,""en"",""hi"")"),"साही Kaha apne .....")</f>
        <v>साही Kaha apne .....</v>
      </c>
      <c r="C3037" s="1" t="s">
        <v>4</v>
      </c>
      <c r="D3037" s="1" t="s">
        <v>5</v>
      </c>
    </row>
    <row r="3038" spans="1:4" ht="13.2" x14ac:dyDescent="0.25">
      <c r="A3038" s="1" t="s">
        <v>3044</v>
      </c>
      <c r="B3038" t="str">
        <f ca="1">IFERROR(__xludf.DUMMYFUNCTION("GOOGLETRANSLATE(B3038,""en"",""hi"")"),"377 सेकंड उच्चतम न्यायालय Jaisa chutiya कोई नही")</f>
        <v>377 सेकंड उच्चतम न्यायालय Jaisa chutiya कोई नही</v>
      </c>
      <c r="C3038" s="1" t="s">
        <v>8</v>
      </c>
      <c r="D3038" s="1" t="s">
        <v>15</v>
      </c>
    </row>
    <row r="3039" spans="1:4" ht="13.2" x14ac:dyDescent="0.25">
      <c r="A3039" s="1" t="s">
        <v>3045</v>
      </c>
      <c r="B3039" t="str">
        <f ca="1">IFERROR(__xludf.DUMMYFUNCTION("GOOGLETRANSLATE(B3039,""en"",""hi"")"),"सर देर वीडियो itna .......")</f>
        <v>सर देर वीडियो itna .......</v>
      </c>
      <c r="C3039" s="1" t="s">
        <v>4</v>
      </c>
      <c r="D3039" s="1" t="s">
        <v>5</v>
      </c>
    </row>
    <row r="3040" spans="1:4" ht="13.2" x14ac:dyDescent="0.25">
      <c r="A3040" s="1" t="s">
        <v>3046</v>
      </c>
      <c r="B3040" t="str">
        <f ca="1">IFERROR(__xludf.DUMMYFUNCTION("GOOGLETRANSLATE(B3040,""en"",""hi"")"),"इस वीडियो को sir..mei कबीर सिंह Nehi dekha..but सच मेही यी ek के लिए धन्यवाद
chutiya फिल्म Hei")</f>
        <v>इस वीडियो को sir..mei कबीर सिंह Nehi dekha..but सच मेही यी ek के लिए धन्यवाद
chutiya फिल्म Hei</v>
      </c>
      <c r="C3040" s="1" t="s">
        <v>4</v>
      </c>
      <c r="D3040" s="1" t="s">
        <v>5</v>
      </c>
    </row>
    <row r="3041" spans="1:4" ht="13.2" x14ac:dyDescent="0.25">
      <c r="A3041" s="1" t="s">
        <v>3047</v>
      </c>
      <c r="B3041" t="str">
        <f ca="1">IFERROR(__xludf.DUMMYFUNCTION("GOOGLETRANSLATE(B3041,""en"",""hi"")"),"Pls यार फिल्म का समीक्षा bhashan चटाई करते हो")</f>
        <v>Pls यार फिल्म का समीक्षा bhashan चटाई करते हो</v>
      </c>
      <c r="C3041" s="1" t="s">
        <v>19</v>
      </c>
      <c r="D3041" s="1" t="s">
        <v>5</v>
      </c>
    </row>
    <row r="3042" spans="1:4" ht="13.2" x14ac:dyDescent="0.25">
      <c r="A3042" s="1" t="s">
        <v>3048</v>
      </c>
      <c r="B3042" t="str">
        <f ca="1">IFERROR(__xludf.DUMMYFUNCTION("GOOGLETRANSLATE(B3042,""en"",""hi"")"),"जो बाते समाज Ko barbad कर राही hai Unhi पे बात की hai ... सममूल्य क्या करे
Sachchai kadvi होती hai isliye Shayad aapse Sachchai suni नही Jaa राही!")</f>
        <v>जो बाते समाज Ko barbad कर राही hai Unhi पे बात की hai ... सममूल्य क्या करे
Sachchai kadvi होती hai isliye Shayad aapse Sachchai suni नही Jaa राही!</v>
      </c>
      <c r="C3042" s="1" t="s">
        <v>4</v>
      </c>
      <c r="D3042" s="1" t="s">
        <v>5</v>
      </c>
    </row>
    <row r="3043" spans="1:4" ht="13.2" x14ac:dyDescent="0.25">
      <c r="A3043" s="1" t="s">
        <v>3049</v>
      </c>
      <c r="B3043" t="str">
        <f ca="1">IFERROR(__xludf.DUMMYFUNCTION("GOOGLETRANSLATE(B3043,""en"",""hi"")"),"@Hitesh Padhy agr ESE वह कामरा Rathee jaide बर्गर Chaap एक Sidd intelactuall
bstey krte rahnge unko.bhi गली pdti rahegi")</f>
        <v>@Hitesh Padhy agr ESE वह कामरा Rathee jaide बर्गर Chaap एक Sidd intelactuall
bstey krte rahnge unko.bhi गली pdti rahegi</v>
      </c>
      <c r="C3043" s="1" t="s">
        <v>8</v>
      </c>
      <c r="D3043" s="1" t="s">
        <v>5</v>
      </c>
    </row>
    <row r="3044" spans="1:4" ht="13.2" x14ac:dyDescent="0.25">
      <c r="A3044" s="1" t="s">
        <v>3050</v>
      </c>
      <c r="B3044" t="str">
        <f ca="1">IFERROR(__xludf.DUMMYFUNCTION("GOOGLETRANSLATE(B3044,""en"",""hi"")"),"दोनों गुंडे रंगा बिल्ला से भी ज़्यादा दमनकारी हैं, शांतिपूर्ण प्रदर्शन भी इन
गुंडों को बर्दाश्त नही होरहा हैं, उत्तरप्रदेश में महागुण्डाराज चल रहा हैं😠")</f>
        <v>दोनों गुंडे रंगा बिल्ला से भी ज़्यादा दमनकारी हैं, शांतिपूर्ण प्रदर्शन भी इन
गुंडों को बर्दाश्त नही होरहा हैं, उत्तरप्रदेश में महागुण्डाराज चल रहा हैं😠</v>
      </c>
      <c r="C3044" s="1" t="s">
        <v>19</v>
      </c>
      <c r="D3044" s="1" t="s">
        <v>5</v>
      </c>
    </row>
    <row r="3045" spans="1:4" ht="13.2" x14ac:dyDescent="0.25">
      <c r="A3045" s="1" t="s">
        <v>3051</v>
      </c>
      <c r="B3045" t="str">
        <f ca="1">IFERROR(__xludf.DUMMYFUNCTION("GOOGLETRANSLATE(B3045,""en"",""hi"")"),"कुछ भी")</f>
        <v>कुछ भी</v>
      </c>
      <c r="C3045" s="1" t="s">
        <v>4</v>
      </c>
      <c r="D3045" s="1" t="s">
        <v>5</v>
      </c>
    </row>
    <row r="3046" spans="1:4" ht="13.2" x14ac:dyDescent="0.25">
      <c r="A3046" s="1" t="s">
        <v>3052</v>
      </c>
      <c r="B3046" t="str">
        <f ca="1">IFERROR(__xludf.DUMMYFUNCTION("GOOGLETRANSLATE(B3046,""en"",""hi"")"),"बहुत खूब जानदार शानदार")</f>
        <v>बहुत खूब जानदार शानदार</v>
      </c>
      <c r="C3046" s="1" t="s">
        <v>4</v>
      </c>
      <c r="D3046" s="1" t="s">
        <v>5</v>
      </c>
    </row>
    <row r="3047" spans="1:4" ht="13.2" x14ac:dyDescent="0.25">
      <c r="A3047" s="1" t="s">
        <v>3053</v>
      </c>
      <c r="B3047" t="str">
        <f ca="1">IFERROR(__xludf.DUMMYFUNCTION("GOOGLETRANSLATE(B3047,""en"",""hi"")"),"विनय DAHARWAL जींस पैंट चोद देवदार यद्यपि")</f>
        <v>विनय DAHARWAL जींस पैंट चोद देवदार यद्यपि</v>
      </c>
      <c r="C3047" s="1" t="s">
        <v>4</v>
      </c>
      <c r="D3047" s="1" t="s">
        <v>5</v>
      </c>
    </row>
    <row r="3048" spans="1:4" ht="13.2" x14ac:dyDescent="0.25">
      <c r="A3048" s="1" t="s">
        <v>3054</v>
      </c>
      <c r="B3048" t="str">
        <f ca="1">IFERROR(__xludf.DUMMYFUNCTION("GOOGLETRANSLATE(B3048,""en"",""hi"")"),"@Omkar नाइक 9250295775")</f>
        <v>@Omkar नाइक 9250295775</v>
      </c>
      <c r="C3048" s="1" t="s">
        <v>4</v>
      </c>
      <c r="D3048" s="1" t="s">
        <v>5</v>
      </c>
    </row>
    <row r="3049" spans="1:4" ht="13.2" x14ac:dyDescent="0.25">
      <c r="A3049" s="1" t="s">
        <v>3055</v>
      </c>
      <c r="B3049" t="str">
        <f ca="1">IFERROR(__xludf.DUMMYFUNCTION("GOOGLETRANSLATE(B3049,""en"",""hi"")"),"सब कुछ badhiya hai..Bolne की गति थोड़ी सी को नियंत्रित कर लो")</f>
        <v>सब कुछ badhiya hai..Bolne की गति थोड़ी सी को नियंत्रित कर लो</v>
      </c>
      <c r="C3049" s="1" t="s">
        <v>4</v>
      </c>
      <c r="D3049" s="1" t="s">
        <v>5</v>
      </c>
    </row>
    <row r="3050" spans="1:4" ht="13.2" x14ac:dyDescent="0.25">
      <c r="A3050" s="1" t="s">
        <v>3056</v>
      </c>
      <c r="B3050" t="str">
        <f ca="1">IFERROR(__xludf.DUMMYFUNCTION("GOOGLETRANSLATE(B3050,""en"",""hi"")"),"सही फैसला .... सैनिक saamne एसई ए.ए. आतंकवादी की gaand maarne kaa
intezzar कार RHA hai .... पीटीए chla Apne Saath waala bnda uski मार कश्मीर chla gya")</f>
        <v>सही फैसला .... सैनिक saamne एसई ए.ए. आतंकवादी की gaand maarne kaa
intezzar कार RHA hai .... पीटीए chla Apne Saath waala bnda uski मार कश्मीर chla gya</v>
      </c>
      <c r="C3050" s="1" t="s">
        <v>19</v>
      </c>
      <c r="D3050" s="1" t="s">
        <v>15</v>
      </c>
    </row>
    <row r="3051" spans="1:4" ht="13.2" x14ac:dyDescent="0.25">
      <c r="A3051" s="1" t="s">
        <v>3057</v>
      </c>
      <c r="B3051" t="str">
        <f ca="1">IFERROR(__xludf.DUMMYFUNCTION("GOOGLETRANSLATE(B3051,""en"",""hi"")"),"भाई की baaten सच होती hai")</f>
        <v>भाई की baaten सच होती hai</v>
      </c>
      <c r="C3051" s="1" t="s">
        <v>4</v>
      </c>
      <c r="D3051" s="1" t="s">
        <v>5</v>
      </c>
    </row>
    <row r="3052" spans="1:4" ht="13.2" x14ac:dyDescent="0.25">
      <c r="A3052" s="1" t="s">
        <v>3058</v>
      </c>
      <c r="B3052" t="str">
        <f ca="1">IFERROR(__xludf.DUMMYFUNCTION("GOOGLETRANSLATE(B3052,""en"",""hi"")"),"Chutiya पैन एके था होती Haii")</f>
        <v>Chutiya पैन एके था होती Haii</v>
      </c>
      <c r="C3052" s="1" t="s">
        <v>4</v>
      </c>
      <c r="D3052" s="1" t="s">
        <v>5</v>
      </c>
    </row>
    <row r="3053" spans="1:4" ht="13.2" x14ac:dyDescent="0.25">
      <c r="A3053" s="1" t="s">
        <v>3059</v>
      </c>
      <c r="B3053" t="str">
        <f ca="1">IFERROR(__xludf.DUMMYFUNCTION("GOOGLETRANSLATE(B3053,""en"",""hi"")"),"सब का अपना अपना जीवन होता hh .. कोई बीसी का सही nei होनी chahiye Naak ghusadne
की ....")</f>
        <v>सब का अपना अपना जीवन होता hh .. कोई बीसी का सही nei होनी chahiye Naak ghusadne
की ....</v>
      </c>
      <c r="C3053" s="1" t="s">
        <v>8</v>
      </c>
      <c r="D3053" s="1" t="s">
        <v>15</v>
      </c>
    </row>
    <row r="3054" spans="1:4" ht="13.2" x14ac:dyDescent="0.25">
      <c r="A3054" s="1" t="s">
        <v>3060</v>
      </c>
      <c r="B3054" t="str">
        <f ca="1">IFERROR(__xludf.DUMMYFUNCTION("GOOGLETRANSLATE(B3054,""en"",""hi"")"),"धन्यवाद भाई")</f>
        <v>धन्यवाद भाई</v>
      </c>
      <c r="C3054" s="1" t="s">
        <v>4</v>
      </c>
      <c r="D3054" s="1" t="s">
        <v>5</v>
      </c>
    </row>
    <row r="3055" spans="1:4" ht="13.2" x14ac:dyDescent="0.25">
      <c r="A3055" s="1" t="s">
        <v>3061</v>
      </c>
      <c r="B3055" t="str">
        <f ca="1">IFERROR(__xludf.DUMMYFUNCTION("GOOGLETRANSLATE(B3055,""en"",""hi"")"),"3 mahine पुरानी फिल्म की समीक्षा Ka kr RHA ज क्या यार")</f>
        <v>3 mahine पुरानी फिल्म की समीक्षा Ka kr RHA ज क्या यार</v>
      </c>
      <c r="C3055" s="1" t="s">
        <v>4</v>
      </c>
      <c r="D3055" s="1" t="s">
        <v>5</v>
      </c>
    </row>
    <row r="3056" spans="1:4" ht="13.2" x14ac:dyDescent="0.25">
      <c r="A3056" s="1" t="s">
        <v>3062</v>
      </c>
      <c r="B3056" t="str">
        <f ca="1">IFERROR(__xludf.DUMMYFUNCTION("GOOGLETRANSLATE(B3056,""en"",""hi"")"),"ये ना हाय एप्लिकेशन की तु वीडियो जीई माने को देखे फिल्म लॉग इन करें।")</f>
        <v>ये ना हाय एप्लिकेशन की तु वीडियो जीई माने को देखे फिल्म लॉग इन करें।</v>
      </c>
      <c r="C3056" s="1" t="s">
        <v>4</v>
      </c>
      <c r="D3056" s="1" t="s">
        <v>5</v>
      </c>
    </row>
    <row r="3057" spans="1:4" ht="13.2" x14ac:dyDescent="0.25">
      <c r="A3057" s="1" t="s">
        <v>3063</v>
      </c>
      <c r="B3057" t="str">
        <f ca="1">IFERROR(__xludf.DUMMYFUNCTION("GOOGLETRANSLATE(B3057,""en"",""hi"")"),"ek सेना व्यक्ति aur नागरिक कश्मीर अधिकार Alag Alag होते ज प्रति।")</f>
        <v>ek सेना व्यक्ति aur नागरिक कश्मीर अधिकार Alag Alag होते ज प्रति।</v>
      </c>
      <c r="C3057" s="1" t="s">
        <v>4</v>
      </c>
      <c r="D3057" s="1" t="s">
        <v>5</v>
      </c>
    </row>
    <row r="3058" spans="1:4" ht="13.2" x14ac:dyDescent="0.25">
      <c r="A3058" s="1" t="s">
        <v>3064</v>
      </c>
      <c r="B3058" t="str">
        <f ca="1">IFERROR(__xludf.DUMMYFUNCTION("GOOGLETRANSLATE(B3058,""en"",""hi"")"),"Diya😁 kr बड़ा Jaldi समीक्षा")</f>
        <v>Diya😁 kr बड़ा Jaldi समीक्षा</v>
      </c>
      <c r="C3058" s="1" t="s">
        <v>4</v>
      </c>
      <c r="D3058" s="1" t="s">
        <v>5</v>
      </c>
    </row>
    <row r="3059" spans="1:4" ht="13.2" x14ac:dyDescent="0.25">
      <c r="A3059" s="1" t="s">
        <v>3065</v>
      </c>
      <c r="B3059" t="str">
        <f ca="1">IFERROR(__xludf.DUMMYFUNCTION("GOOGLETRANSLATE(B3059,""en"",""hi"")"),"हिन्दोस्तान की @Thugs 🙏🙏🙏🙏")</f>
        <v>हिन्दोस्तान की @Thugs 🙏🙏🙏🙏</v>
      </c>
      <c r="C3059" s="1" t="s">
        <v>4</v>
      </c>
      <c r="D3059" s="1" t="s">
        <v>5</v>
      </c>
    </row>
    <row r="3060" spans="1:4" ht="13.2" x14ac:dyDescent="0.25">
      <c r="A3060" s="1" t="s">
        <v>3066</v>
      </c>
      <c r="B3060" t="str">
        <f ca="1">IFERROR(__xludf.DUMMYFUNCTION("GOOGLETRANSLATE(B3060,""en"",""hi"")"),"कृपया KGF फिल्म का समीक्षा Banao")</f>
        <v>कृपया KGF फिल्म का समीक्षा Banao</v>
      </c>
      <c r="C3060" s="1" t="s">
        <v>4</v>
      </c>
      <c r="D3060" s="1" t="s">
        <v>5</v>
      </c>
    </row>
    <row r="3061" spans="1:4" ht="13.2" x14ac:dyDescent="0.25">
      <c r="A3061" s="1" t="s">
        <v>3067</v>
      </c>
      <c r="B3061" t="str">
        <f ca="1">IFERROR(__xludf.DUMMYFUNCTION("GOOGLETRANSLATE(B3061,""en"",""hi"")"),"चलो कुछ साही बोले भाई साहब")</f>
        <v>चलो कुछ साही बोले भाई साहब</v>
      </c>
      <c r="C3061" s="1" t="s">
        <v>4</v>
      </c>
      <c r="D3061" s="1" t="s">
        <v>5</v>
      </c>
    </row>
    <row r="3062" spans="1:4" ht="13.2" x14ac:dyDescent="0.25">
      <c r="A3062" s="1" t="s">
        <v>3068</v>
      </c>
      <c r="B3062" t="str">
        <f ca="1">IFERROR(__xludf.DUMMYFUNCTION("GOOGLETRANSLATE(B3062,""en"",""hi"")"),"कानून का दुरुपयोग करने वालों के खिलाफ कानून बनाया जाय। विना अपराध किये
गिरफ्तारी नहीं होनी चाहिए।")</f>
        <v>कानून का दुरुपयोग करने वालों के खिलाफ कानून बनाया जाय। विना अपराध किये
गिरफ्तारी नहीं होनी चाहिए।</v>
      </c>
      <c r="C3062" s="1" t="s">
        <v>4</v>
      </c>
      <c r="D3062" s="1" t="s">
        <v>5</v>
      </c>
    </row>
    <row r="3063" spans="1:4" ht="13.2" x14ac:dyDescent="0.25">
      <c r="A3063" s="1" t="s">
        <v>3069</v>
      </c>
      <c r="B3063" t="str">
        <f ca="1">IFERROR(__xludf.DUMMYFUNCTION("GOOGLETRANSLATE(B3063,""en"",""hi"")"),"Haaaa हा baddyia भाई 16 na saach😊😊😊😊😊😊 दिल खुश Kyia भाई .real बोला भाई")</f>
        <v>Haaaa हा baddyia भाई 16 na saach😊😊😊😊😊😊 दिल खुश Kyia भाई .real बोला भाई</v>
      </c>
      <c r="C3063" s="1" t="s">
        <v>4</v>
      </c>
      <c r="D3063" s="1" t="s">
        <v>5</v>
      </c>
    </row>
    <row r="3064" spans="1:4" ht="13.2" x14ac:dyDescent="0.25">
      <c r="A3064" s="1" t="s">
        <v>3070</v>
      </c>
      <c r="B3064" t="str">
        <f ca="1">IFERROR(__xludf.DUMMYFUNCTION("GOOGLETRANSLATE(B3064,""en"",""hi"")"),"मोदी और शाह इतने सारे निर्दोष वहाँ गलत नीति के कारण रंगा बिल्ला है
मर गई। कपिल मिश्रा भाजपा नेता ने कहा कि कैसे मोदी दुरुपयोग महिला, जबकि वह के मुख्यमंत्री था
गुजरात। गुजरात दंगा देश में जिम्मेदार था, जो ... ..")</f>
        <v>मोदी और शाह इतने सारे निर्दोष वहाँ गलत नीति के कारण रंगा बिल्ला है
मर गई। कपिल मिश्रा भाजपा नेता ने कहा कि कैसे मोदी दुरुपयोग महिला, जबकि वह के मुख्यमंत्री था
गुजरात। गुजरात दंगा देश में जिम्मेदार था, जो ... ..</v>
      </c>
      <c r="C3064" s="1" t="s">
        <v>19</v>
      </c>
      <c r="D3064" s="1" t="s">
        <v>5</v>
      </c>
    </row>
    <row r="3065" spans="1:4" ht="13.2" x14ac:dyDescent="0.25">
      <c r="A3065" s="1" t="s">
        <v>3071</v>
      </c>
      <c r="B3065" t="str">
        <f ca="1">IFERROR(__xludf.DUMMYFUNCTION("GOOGLETRANSLATE(B3065,""en"",""hi"")"),"क्या कहना Chah RHI ज बीटा
Aapki Behan ज वास्तविक प्रेम Batao करने kr sakti ज esse लड़का कश्मीर sath aapki Behan।")</f>
        <v>क्या कहना Chah RHI ज बीटा
Aapki Behan ज वास्तविक प्रेम Batao करने kr sakti ज esse लड़का कश्मीर sath aapki Behan।</v>
      </c>
      <c r="C3065" s="1" t="s">
        <v>19</v>
      </c>
      <c r="D3065" s="1" t="s">
        <v>15</v>
      </c>
    </row>
    <row r="3066" spans="1:4" ht="13.2" x14ac:dyDescent="0.25">
      <c r="A3066" s="1" t="s">
        <v>3072</v>
      </c>
      <c r="B3066" t="str">
        <f ca="1">IFERROR(__xludf.DUMMYFUNCTION("GOOGLETRANSLATE(B3066,""en"",""hi"")"),"मेन ये फिल्म बीना kisi राय ke Dekhi aur मुझ्े Acchi लगी। lekin तु
नारीवादी लोगो का आर **** Rona पर देख कर खून khaulta hai।")</f>
        <v>मेन ये फिल्म बीना kisi राय ke Dekhi aur मुझ्े Acchi लगी। lekin तु
नारीवादी लोगो का आर **** Rona पर देख कर खून khaulta hai।</v>
      </c>
      <c r="C3066" s="1" t="s">
        <v>8</v>
      </c>
      <c r="D3066" s="1" t="s">
        <v>15</v>
      </c>
    </row>
    <row r="3067" spans="1:4" ht="13.2" x14ac:dyDescent="0.25">
      <c r="A3067" s="1" t="s">
        <v>3073</v>
      </c>
      <c r="B3067" t="str">
        <f ca="1">IFERROR(__xludf.DUMMYFUNCTION("GOOGLETRANSLATE(B3067,""en"",""hi"")"),"भाई तू अंग्रेज़ी मुझे हाय पुरी बातचीत kr le ..")</f>
        <v>भाई तू अंग्रेज़ी मुझे हाय पुरी बातचीत kr le ..</v>
      </c>
      <c r="C3067" s="1" t="s">
        <v>19</v>
      </c>
      <c r="D3067" s="1" t="s">
        <v>5</v>
      </c>
    </row>
    <row r="3068" spans="1:4" ht="13.2" x14ac:dyDescent="0.25">
      <c r="A3068" s="1" t="s">
        <v>3074</v>
      </c>
      <c r="B3068" t="str">
        <f ca="1">IFERROR(__xludf.DUMMYFUNCTION("GOOGLETRANSLATE(B3068,""en"",""hi"")"),"सामान्य लड़कों का क्या kOAG भाई
Ab 😢😢😢😢😢😢")</f>
        <v>सामान्य लड़कों का क्या kOAG भाई
Ab 😢😢😢😢😢😢</v>
      </c>
      <c r="C3068" s="1" t="s">
        <v>19</v>
      </c>
      <c r="D3068" s="1" t="s">
        <v>5</v>
      </c>
    </row>
    <row r="3069" spans="1:4" ht="13.2" x14ac:dyDescent="0.25">
      <c r="A3069" s="1" t="s">
        <v>3075</v>
      </c>
      <c r="B3069" t="str">
        <f ca="1">IFERROR(__xludf.DUMMYFUNCTION("GOOGLETRANSLATE(B3069,""en"",""hi"")"),"😂😂 Itne उदारवादी Milte कहां पे hai tume😂😂😂")</f>
        <v>😂😂 Itne उदारवादी Milte कहां पे hai tume😂😂😂</v>
      </c>
      <c r="C3069" s="1" t="s">
        <v>4</v>
      </c>
      <c r="D3069" s="1" t="s">
        <v>5</v>
      </c>
    </row>
    <row r="3070" spans="1:4" ht="13.2" x14ac:dyDescent="0.25">
      <c r="A3070" s="1" t="s">
        <v>3076</v>
      </c>
      <c r="B3070" t="str">
        <f ca="1">IFERROR(__xludf.DUMMYFUNCTION("GOOGLETRANSLATE(B3070,""en"",""hi"")"),"भाई aap instagram पे कब aaoge ???")</f>
        <v>भाई aap instagram पे कब aaoge ???</v>
      </c>
      <c r="C3070" s="1" t="s">
        <v>4</v>
      </c>
      <c r="D3070" s="1" t="s">
        <v>5</v>
      </c>
    </row>
    <row r="3071" spans="1:4" ht="13.2" x14ac:dyDescent="0.25">
      <c r="A3071" s="1" t="s">
        <v>3077</v>
      </c>
      <c r="B3071" t="str">
        <f ca="1">IFERROR(__xludf.DUMMYFUNCTION("GOOGLETRANSLATE(B3071,""en"",""hi"")"),"सच mein zand hai तु movie☹️")</f>
        <v>सच mein zand hai तु movie☹️</v>
      </c>
      <c r="C3071" s="1" t="s">
        <v>4</v>
      </c>
      <c r="D3071" s="1" t="s">
        <v>5</v>
      </c>
    </row>
    <row r="3072" spans="1:4" ht="13.2" x14ac:dyDescent="0.25">
      <c r="A3072" s="1" t="s">
        <v>3078</v>
      </c>
      <c r="B3072" t="str">
        <f ca="1">IFERROR(__xludf.DUMMYFUNCTION("GOOGLETRANSLATE(B3072,""en"",""hi"")"),"@Amresh सहाय तुझे Badha कुछ पाटा hain शिवाय एलजीबीटी")</f>
        <v>@Amresh सहाय तुझे Badha कुछ पाटा hain शिवाय एलजीबीटी</v>
      </c>
      <c r="C3072" s="1" t="s">
        <v>4</v>
      </c>
      <c r="D3072" s="1" t="s">
        <v>5</v>
      </c>
    </row>
    <row r="3073" spans="1:4" ht="13.2" x14ac:dyDescent="0.25">
      <c r="A3073" s="1" t="s">
        <v>3079</v>
      </c>
      <c r="B3073" t="str">
        <f ca="1">IFERROR(__xludf.DUMMYFUNCTION("GOOGLETRANSLATE(B3073,""en"",""hi"")"),"श्वेता मेहता आपने को btaya हाय nhi aap क्या krogi agr aapk bacha समलैंगिक या समलैंगिक
हुआ है।")</f>
        <v>श्वेता मेहता आपने को btaya हाय nhi aap क्या krogi agr aapk bacha समलैंगिक या समलैंगिक
हुआ है।</v>
      </c>
      <c r="C3073" s="1" t="s">
        <v>4</v>
      </c>
      <c r="D3073" s="1" t="s">
        <v>5</v>
      </c>
    </row>
    <row r="3074" spans="1:4" ht="13.2" x14ac:dyDescent="0.25">
      <c r="A3074" s="1" t="s">
        <v>3080</v>
      </c>
      <c r="B3074" t="str">
        <f ca="1">IFERROR(__xludf.DUMMYFUNCTION("GOOGLETRANSLATE(B3074,""en"",""hi"")"),"अच्छा भाई तु saaale छद्म नारीवादी ...... aaata jata कुछ ज nhi .... bsss
bakwas krte h ....")</f>
        <v>अच्छा भाई तु saaale छद्म नारीवादी ...... aaata jata कुछ ज nhi .... bsss
bakwas krte h ....</v>
      </c>
      <c r="C3074" s="1" t="s">
        <v>8</v>
      </c>
      <c r="D3074" s="1" t="s">
        <v>5</v>
      </c>
    </row>
    <row r="3075" spans="1:4" ht="13.2" x14ac:dyDescent="0.25">
      <c r="A3075" s="1" t="s">
        <v>3081</v>
      </c>
      <c r="B3075" t="str">
        <f ca="1">IFERROR(__xludf.DUMMYFUNCTION("GOOGLETRANSLATE(B3075,""en"",""hi"")"),"Bilkul na thik किया hai पति
Usne apne मा BAP ko खो व्यास को
Jhutha मामले k [lia.to] (http://lia.to/) संयुक्त राज्य अमेरिका क्या apne ससुराल walo ka Arti
utarna chahiya tha.lakin बारी afsos hai ki Larki ज़िदा राह gai.lakin अब Larki
vi dakhagi की मा BAP अगर"&amp;" ऐसा मार्ता hai कैसा lagta hai करने के लिए।")</f>
        <v>Bilkul na thik किया hai पति
Usne apne मा BAP ko खो व्यास को
Jhutha मामले k [lia.to] (http://lia.to/) संयुक्त राज्य अमेरिका क्या apne ससुराल walo ka Arti
utarna chahiya tha.lakin बारी afsos hai ki Larki ज़िदा राह gai.lakin अब Larki
vi dakhagi की मा BAP अगर ऐसा मार्ता hai कैसा lagta hai करने के लिए।</v>
      </c>
      <c r="C3075" s="1" t="s">
        <v>19</v>
      </c>
      <c r="D3075" s="1" t="s">
        <v>5</v>
      </c>
    </row>
    <row r="3076" spans="1:4" ht="13.2" x14ac:dyDescent="0.25">
      <c r="A3076" s="1" t="s">
        <v>3082</v>
      </c>
      <c r="B3076" t="str">
        <f ca="1">IFERROR(__xludf.DUMMYFUNCTION("GOOGLETRANSLATE(B3076,""en"",""hi"")"),"मैं और करो jhuthe 498 ए ke मामले। अब ले लो पैसे ब्लैक मेल karte रहे होंगे
पैसे के liye, एबीबी upar वाला भी inhe अची jgah nhi rakhega")</f>
        <v>मैं और करो jhuthe 498 ए ke मामले। अब ले लो पैसे ब्लैक मेल karte रहे होंगे
पैसे के liye, एबीबी upar वाला भी inhe अची jgah nhi rakhega</v>
      </c>
      <c r="C3076" s="1" t="s">
        <v>19</v>
      </c>
      <c r="D3076" s="1" t="s">
        <v>5</v>
      </c>
    </row>
    <row r="3077" spans="1:4" ht="13.2" x14ac:dyDescent="0.25">
      <c r="A3077" s="1" t="s">
        <v>3083</v>
      </c>
      <c r="B3077" t="str">
        <f ca="1">IFERROR(__xludf.DUMMYFUNCTION("GOOGLETRANSLATE(B3077,""en"",""hi"")"),"BANDE KI JAMANAT हुई KYA.PLZ अद्यतन [SOMEONE.IS] (http://someone.is/) वह
जारी या अभी भी जेल में।? Jitna पैसा LAGEGA JAMANAT KA APAN एस.बी. देंगे")</f>
        <v>BANDE KI JAMANAT हुई KYA.PLZ अद्यतन [SOMEONE.IS] (http://someone.is/) वह
जारी या अभी भी जेल में।? Jitna पैसा LAGEGA JAMANAT KA APAN एस.बी. देंगे</v>
      </c>
      <c r="C3077" s="1" t="s">
        <v>4</v>
      </c>
      <c r="D3077" s="1" t="s">
        <v>5</v>
      </c>
    </row>
    <row r="3078" spans="1:4" ht="13.2" x14ac:dyDescent="0.25">
      <c r="A3078" s="1" t="s">
        <v>3084</v>
      </c>
      <c r="B3078" t="str">
        <f ca="1">IFERROR(__xludf.DUMMYFUNCTION("GOOGLETRANSLATE(B3078,""en"",""hi"")"),"हाँ Hona chahiye")</f>
        <v>हाँ Hona chahiye</v>
      </c>
      <c r="C3078" s="1" t="s">
        <v>4</v>
      </c>
      <c r="D3078" s="1" t="s">
        <v>5</v>
      </c>
    </row>
    <row r="3079" spans="1:4" ht="13.2" x14ac:dyDescent="0.25">
      <c r="A3079" s="1" t="s">
        <v>3085</v>
      </c>
      <c r="B3079" t="str">
        <f ca="1">IFERROR(__xludf.DUMMYFUNCTION("GOOGLETRANSLATE(B3079,""en"",""hi"")"),"समस्या ये है की Hamare Yahan कश्मीर मीडिया वाले Khud ko पश्चिम से प्रेरणा lete
hai lekin ये Bhul Jate hai ki पश्चिम Khud barbad हो RHA hai वहां की चयनात्मक
पत्रकारिता से। पश्चिम कुछ galat रिपोर्ट भारत पे nikale तो Hamar Yahan कश्मीर
पत्रकार उसको ऐसे हवा द"&amp;"ेते hai jaise पश्चिम ne nhi भगवान ne भारत कश्मीर Baare मुख्य
बात की hai। पश्चिम ko नकल karne k jagah ऐसा करो की पश्चिम ह्यूम की नकल
करे। हर समय बस पश्चिम joh karta hai उसको हम करते है 🙄 का पालन करें। कोई है
अरुंधति रॉय का साक्षात्कार leke isse puche thik"&amp;"e Sawal aur uske Purane वीडियो
सममूल्य iski वाट Lagaye? Yahi लॉग मुख्य मोदी का साक्षात्कार मुख्य मुश्किल baad
puchne ka बात उठा ते hai सवाल उठाते हैं। Lekin ऐसे ghatiya मन सेट (अरुंधति
रॉय) hai unpe कुछ nhi Bolte देते लॉग इन करने वाले joh जेएनयू माओन Ghus"&amp;" कश्मीर भाषण। क्यूं?
इसको तो जेएनयू मुख्य प्रवेश पे प्रतिबंध लगा देना chhye nhi तो Waise जेएनयू मुख्य chutiye
भरे hai aur उनको chutiya बनाएंगे")</f>
        <v>समस्या ये है की Hamare Yahan कश्मीर मीडिया वाले Khud ko पश्चिम से प्रेरणा lete
hai lekin ये Bhul Jate hai ki पश्चिम Khud barbad हो RHA hai वहां की चयनात्मक
पत्रकारिता से। पश्चिम कुछ galat रिपोर्ट भारत पे nikale तो Hamar Yahan कश्मीर
पत्रकार उसको ऐसे हवा देते hai jaise पश्चिम ne nhi भगवान ne भारत कश्मीर Baare मुख्य
बात की hai। पश्चिम ko नकल karne k jagah ऐसा करो की पश्चिम ह्यूम की नकल
करे। हर समय बस पश्चिम joh karta hai उसको हम करते है 🙄 का पालन करें। कोई है
अरुंधति रॉय का साक्षात्कार leke isse puche thike Sawal aur uske Purane वीडियो
सममूल्य iski वाट Lagaye? Yahi लॉग मुख्य मोदी का साक्षात्कार मुख्य मुश्किल baad
puchne ka बात उठा ते hai सवाल उठाते हैं। Lekin ऐसे ghatiya मन सेट (अरुंधति
रॉय) hai unpe कुछ nhi Bolte देते लॉग इन करने वाले joh जेएनयू माओन Ghus कश्मीर भाषण। क्यूं?
इसको तो जेएनयू मुख्य प्रवेश पे प्रतिबंध लगा देना chhye nhi तो Waise जेएनयू मुख्य chutiye
भरे hai aur उनको chutiya बनाएंगे</v>
      </c>
      <c r="C3079" s="1" t="s">
        <v>8</v>
      </c>
      <c r="D3079" s="1" t="s">
        <v>15</v>
      </c>
    </row>
    <row r="3080" spans="1:4" ht="13.2" x14ac:dyDescent="0.25">
      <c r="A3080" s="1" t="s">
        <v>3086</v>
      </c>
      <c r="B3080" t="str">
        <f ca="1">IFERROR(__xludf.DUMMYFUNCTION("GOOGLETRANSLATE(B3080,""en"",""hi"")"),"abge बिक्री बॉलीवुड ko Ulta Sidha बोलता hai tu Kon hai बिक्री तू Khud कचरा हो
hai")</f>
        <v>abge बिक्री बॉलीवुड ko Ulta Sidha बोलता hai tu Kon hai बिक्री तू Khud कचरा हो
hai</v>
      </c>
      <c r="C3080" s="1" t="s">
        <v>8</v>
      </c>
      <c r="D3080" s="1" t="s">
        <v>5</v>
      </c>
    </row>
    <row r="3081" spans="1:4" ht="13.2" x14ac:dyDescent="0.25">
      <c r="A3081" s="1" t="s">
        <v>3087</v>
      </c>
      <c r="B3081" t="str">
        <f ca="1">IFERROR(__xludf.DUMMYFUNCTION("GOOGLETRANSLATE(B3081,""en"",""hi"")"),"मोदी का बीटा 😂😂😂🤣🤣")</f>
        <v>मोदी का बीटा 😂😂😂🤣🤣</v>
      </c>
      <c r="C3081" s="1" t="s">
        <v>4</v>
      </c>
      <c r="D3081" s="1" t="s">
        <v>5</v>
      </c>
    </row>
    <row r="3082" spans="1:4" ht="13.2" x14ac:dyDescent="0.25">
      <c r="A3082" s="1" t="s">
        <v>3088</v>
      </c>
      <c r="B3082" t="str">
        <f ca="1">IFERROR(__xludf.DUMMYFUNCTION("GOOGLETRANSLATE(B3082,""en"",""hi"")"),"बहुत बढ़िया movi शाहिद हमेशा Roak शाहिद की फिल्म movi पर देख ke Phat Gyi
hai acchhe achhe ko शाहिद Roak है")</f>
        <v>बहुत बढ़िया movi शाहिद हमेशा Roak शाहिद की फिल्म movi पर देख ke Phat Gyi
hai acchhe achhe ko शाहिद Roak है</v>
      </c>
      <c r="C3082" s="1" t="s">
        <v>4</v>
      </c>
      <c r="D3082" s="1" t="s">
        <v>5</v>
      </c>
    </row>
    <row r="3083" spans="1:4" ht="13.2" x14ac:dyDescent="0.25">
      <c r="A3083" s="1" t="s">
        <v>3089</v>
      </c>
      <c r="B3083" t="str">
        <f ca="1">IFERROR(__xludf.DUMMYFUNCTION("GOOGLETRANSLATE(B3083,""en"",""hi"")"),"राधे कृष्ण तेरी माँ भी होगी")</f>
        <v>राधे कृष्ण तेरी माँ भी होगी</v>
      </c>
      <c r="C3083" s="1" t="s">
        <v>4</v>
      </c>
      <c r="D3083" s="1" t="s">
        <v>5</v>
      </c>
    </row>
    <row r="3084" spans="1:4" ht="13.2" x14ac:dyDescent="0.25">
      <c r="A3084" s="1" t="s">
        <v>3090</v>
      </c>
      <c r="B3084" t="str">
        <f ca="1">IFERROR(__xludf.DUMMYFUNCTION("GOOGLETRANSLATE(B3084,""en"",""hi"")"),"@INDIAS टॉप 5 तू apni मा चोद देवदार। मेरे तेरा बाप chodta hu")</f>
        <v>@INDIAS टॉप 5 तू apni मा चोद देवदार। मेरे तेरा बाप chodta hu</v>
      </c>
      <c r="C3084" s="1" t="s">
        <v>8</v>
      </c>
      <c r="D3084" s="1" t="s">
        <v>15</v>
      </c>
    </row>
    <row r="3085" spans="1:4" ht="13.2" x14ac:dyDescent="0.25">
      <c r="A3085" s="1" t="s">
        <v>3091</v>
      </c>
      <c r="B3085" t="str">
        <f ca="1">IFERROR(__xludf.DUMMYFUNCTION("GOOGLETRANSLATE(B3085,""en"",""hi"")"),"भाई itna भी अपमान एमटी kr .... फिल्म की")</f>
        <v>भाई itna भी अपमान एमटी kr .... फिल्म की</v>
      </c>
      <c r="C3085" s="1" t="s">
        <v>4</v>
      </c>
      <c r="D3085" s="1" t="s">
        <v>5</v>
      </c>
    </row>
    <row r="3086" spans="1:4" ht="13.2" x14ac:dyDescent="0.25">
      <c r="A3086" s="1" t="s">
        <v>3092</v>
      </c>
      <c r="B3086" t="str">
        <f ca="1">IFERROR(__xludf.DUMMYFUNCTION("GOOGLETRANSLATE(B3086,""en"",""hi"")"),"यदि u देख चुके हैं this..and इस ... सर्द पढ़ने आर .. सब theek hai ... तेरे
बाप का कुश nhi gya na तेरा। अपना पर देख ..chill")</f>
        <v>यदि u देख चुके हैं this..and इस ... सर्द पढ़ने आर .. सब theek hai ... तेरे
बाप का कुश nhi gya na तेरा। अपना पर देख ..chill</v>
      </c>
      <c r="C3086" s="1" t="s">
        <v>8</v>
      </c>
      <c r="D3086" s="1" t="s">
        <v>5</v>
      </c>
    </row>
    <row r="3087" spans="1:4" ht="13.2" x14ac:dyDescent="0.25">
      <c r="A3087" s="1" t="s">
        <v>3093</v>
      </c>
      <c r="B3087" t="str">
        <f ca="1">IFERROR(__xludf.DUMMYFUNCTION("GOOGLETRANSLATE(B3087,""en"",""hi"")"),"साही Kaha भाई")</f>
        <v>साही Kaha भाई</v>
      </c>
      <c r="C3087" s="1" t="s">
        <v>4</v>
      </c>
      <c r="D3087" s="1" t="s">
        <v>5</v>
      </c>
    </row>
    <row r="3088" spans="1:4" ht="13.2" x14ac:dyDescent="0.25">
      <c r="A3088" s="1" t="s">
        <v>3094</v>
      </c>
      <c r="B3088" t="str">
        <f ca="1">IFERROR(__xludf.DUMMYFUNCTION("GOOGLETRANSLATE(B3088,""en"",""hi"")"),"bh हो Sabko hak Hona chaiye अपने देश के liye हर jagah A से Z तक कोई")</f>
        <v>bh हो Sabko hak Hona chaiye अपने देश के liye हर jagah A से Z तक कोई</v>
      </c>
      <c r="C3088" s="1" t="s">
        <v>4</v>
      </c>
      <c r="D3088" s="1" t="s">
        <v>5</v>
      </c>
    </row>
    <row r="3089" spans="1:4" ht="13.2" x14ac:dyDescent="0.25">
      <c r="A3089" s="1" t="s">
        <v>3095</v>
      </c>
      <c r="B3089" t="str">
        <f ca="1">IFERROR(__xludf.DUMMYFUNCTION("GOOGLETRANSLATE(B3089,""en"",""hi"")"),"ओह पीला घाव का निशान गोल चाचा जेडीए na चटाई बोलो ... ESE नी होता ज ... या तु khatam kr
डुंगा ... चाचा Alag पागल ज घाव का निशान ... उनको milwao ज़रा kisi एलजीबीटी घाव का निशान से Hoss UDH
जाएंगे ... Itne दर्द ज होते ज ये सब ... ना हैस चटाई सोने gappe ठीक ह"&amp;"ै ... हरियाणा का
ज तो क्या kre ...")</f>
        <v>ओह पीला घाव का निशान गोल चाचा जेडीए na चटाई बोलो ... ESE नी होता ज ... या तु khatam kr
डुंगा ... चाचा Alag पागल ज घाव का निशान ... उनको milwao ज़रा kisi एलजीबीटी घाव का निशान से Hoss UDH
जाएंगे ... Itne दर्द ज होते ज ये सब ... ना हैस चटाई सोने gappe ठीक है ... हरियाणा का
ज तो क्या kre ...</v>
      </c>
      <c r="C3089" s="1" t="s">
        <v>8</v>
      </c>
      <c r="D3089" s="1" t="s">
        <v>5</v>
      </c>
    </row>
    <row r="3090" spans="1:4" ht="13.2" x14ac:dyDescent="0.25">
      <c r="A3090" s="1" t="s">
        <v>3096</v>
      </c>
      <c r="B3090" t="str">
        <f ca="1">IFERROR(__xludf.DUMMYFUNCTION("GOOGLETRANSLATE(B3090,""en"",""hi"")"),"शि बल्ले ज भारत कश्मीर आदमी bde hrami ज aur भारत से बीएचआर निकल करने के लिए इनको करना समलैंगिकों ko")</f>
        <v>शि बल्ले ज भारत कश्मीर आदमी bde hrami ज aur भारत से बीएचआर निकल करने के लिए इनको करना समलैंगिकों ko</v>
      </c>
      <c r="C3090" s="1" t="s">
        <v>8</v>
      </c>
      <c r="D3090" s="1" t="s">
        <v>5</v>
      </c>
    </row>
    <row r="3091" spans="1:4" ht="13.2" x14ac:dyDescent="0.25">
      <c r="A3091" s="1" t="s">
        <v>3097</v>
      </c>
      <c r="B3091" t="str">
        <f ca="1">IFERROR(__xludf.DUMMYFUNCTION("GOOGLETRANSLATE(B3091,""en"",""hi"")"),"@Udoy सिंह तू munh aur gand dono माई leta hai yani। हममम .... मतलब tu
सचमुच hai फिर गांडू। 🤣🤣🤠🤠🤠")</f>
        <v>@Udoy सिंह तू munh aur gand dono माई leta hai yani। हममम .... मतलब tu
सचमुच hai फिर गांडू। 🤣🤣🤠🤠🤠</v>
      </c>
      <c r="C3091" s="1" t="s">
        <v>8</v>
      </c>
      <c r="D3091" s="1" t="s">
        <v>15</v>
      </c>
    </row>
    <row r="3092" spans="1:4" ht="13.2" x14ac:dyDescent="0.25">
      <c r="A3092" s="1" t="s">
        <v>3098</v>
      </c>
      <c r="B3092" t="str">
        <f ca="1">IFERROR(__xludf.DUMMYFUNCTION("GOOGLETRANSLATE(B3092,""en"",""hi"")"),"अभिषेक कुमार मस्तूल बानी ज")</f>
        <v>अभिषेक कुमार मस्तूल बानी ज</v>
      </c>
      <c r="C3092" s="1" t="s">
        <v>4</v>
      </c>
      <c r="D3092" s="1" t="s">
        <v>5</v>
      </c>
    </row>
    <row r="3093" spans="1:4" ht="13.2" x14ac:dyDescent="0.25">
      <c r="A3093" s="1" t="s">
        <v>3099</v>
      </c>
      <c r="B3093" t="str">
        <f ca="1">IFERROR(__xludf.DUMMYFUNCTION("GOOGLETRANSLATE(B3093,""en"",""hi"")"),"सब chutiye jo टिप्पणियां मुझे लिख रहे है bakwas फिल्म hai लड़की गुलाम hai n
सभी ... Sabko संजू फिल्म में pasand ayi होगी .... jisme VO camod दाल detaa hai
मंगलसूत्र samjah से सोनम ke गाले मुझे फिर बोलता hai 350 lakdiyo ke sath
soyaa hai ..tab tum bhadwe त"&amp;"ाली मार्च रहे अब कबीर सिंह मुझे प्रतिबद्धता
Kyaa hotaa hai VO dikhaya hai takleef को हो रही hai")</f>
        <v>सब chutiye jo टिप्पणियां मुझे लिख रहे है bakwas फिल्म hai लड़की गुलाम hai n
सभी ... Sabko संजू फिल्म में pasand ayi होगी .... jisme VO camod दाल detaa hai
मंगलसूत्र samjah से सोनम ke गाले मुझे फिर बोलता hai 350 lakdiyo ke sath
soyaa hai ..tab tum bhadwe ताली मार्च रहे अब कबीर सिंह मुझे प्रतिबद्धता
Kyaa hotaa hai VO dikhaya hai takleef को हो रही hai</v>
      </c>
      <c r="C3093" s="1" t="s">
        <v>8</v>
      </c>
      <c r="D3093" s="1" t="s">
        <v>5</v>
      </c>
    </row>
    <row r="3094" spans="1:4" ht="13.2" x14ac:dyDescent="0.25">
      <c r="A3094" s="1" t="s">
        <v>3100</v>
      </c>
      <c r="B3094" t="str">
        <f ca="1">IFERROR(__xludf.DUMMYFUNCTION("GOOGLETRANSLATE(B3094,""en"",""hi"")"),"चुटिया सामान्य")</f>
        <v>चुटिया सामान्य</v>
      </c>
      <c r="C3094" s="1" t="s">
        <v>8</v>
      </c>
      <c r="D3094" s="1" t="s">
        <v>5</v>
      </c>
    </row>
    <row r="3095" spans="1:4" ht="13.2" x14ac:dyDescent="0.25">
      <c r="A3095" s="1" t="s">
        <v>3101</v>
      </c>
      <c r="B3095" t="str">
        <f ca="1">IFERROR(__xludf.DUMMYFUNCTION("GOOGLETRANSLATE(B3095,""en"",""hi"")"),"आपको शर्म आना चाहिए यार मूवी समीक्षा डे ... ये सब नारीवादी ke bareme किया Ulta Sidha
bolraha hai tu कमीने")</f>
        <v>आपको शर्म आना चाहिए यार मूवी समीक्षा डे ... ये सब नारीवादी ke bareme किया Ulta Sidha
bolraha hai tu कमीने</v>
      </c>
      <c r="C3095" s="1" t="s">
        <v>8</v>
      </c>
      <c r="D3095" s="1" t="s">
        <v>5</v>
      </c>
    </row>
    <row r="3096" spans="1:4" ht="13.2" x14ac:dyDescent="0.25">
      <c r="A3096" s="1" t="s">
        <v>3102</v>
      </c>
      <c r="B3096" t="str">
        <f ca="1">IFERROR(__xludf.DUMMYFUNCTION("GOOGLETRANSLATE(B3096,""en"",""hi"")"),"Arundati राय AUR SIRDESAI MEIN SAMANATA HAI")</f>
        <v>Arundati राय AUR SIRDESAI MEIN SAMANATA HAI</v>
      </c>
      <c r="C3096" s="1" t="s">
        <v>4</v>
      </c>
      <c r="D3096" s="1" t="s">
        <v>5</v>
      </c>
    </row>
    <row r="3097" spans="1:4" ht="13.2" x14ac:dyDescent="0.25">
      <c r="A3097" s="1" t="s">
        <v>3103</v>
      </c>
      <c r="B3097" t="str">
        <f ca="1">IFERROR(__xludf.DUMMYFUNCTION("GOOGLETRANSLATE(B3097,""en"",""hi"")"),"[02:10] (https://www.youtube.com/watch?v=ZzsAuDkXq1M&amp;t=2m10s) अगर हमारा बच्चा
समलैंगिक हो
हम hasenge करने के लिए")</f>
        <v>[02:10] (https://www.youtube.com/watch?v=ZzsAuDkXq1M&amp;t=2m10s) अगर हमारा बच्चा
समलैंगिक हो
हम hasenge करने के लिए</v>
      </c>
      <c r="C3097" s="1" t="s">
        <v>4</v>
      </c>
      <c r="D3097" s="1" t="s">
        <v>5</v>
      </c>
    </row>
    <row r="3098" spans="1:4" ht="13.2" x14ac:dyDescent="0.25">
      <c r="A3098" s="1" t="s">
        <v>3104</v>
      </c>
      <c r="B3098" t="str">
        <f ca="1">IFERROR(__xludf.DUMMYFUNCTION("GOOGLETRANSLATE(B3098,""en"",""hi"")"),"भाई तुम समीक्षा na किया करो कृपया ..... Lallantop टीम मैं अनुरोध करें
मुबारक साहब से ही की समीक्षा Karaya करे ... अनुरोध")</f>
        <v>भाई तुम समीक्षा na किया करो कृपया ..... Lallantop टीम मैं अनुरोध करें
मुबारक साहब से ही की समीक्षा Karaya करे ... अनुरोध</v>
      </c>
      <c r="C3098" s="1" t="s">
        <v>19</v>
      </c>
      <c r="D3098" s="1" t="s">
        <v>5</v>
      </c>
    </row>
    <row r="3099" spans="1:4" ht="13.2" x14ac:dyDescent="0.25">
      <c r="A3099" s="1" t="s">
        <v>3105</v>
      </c>
      <c r="B3099" t="str">
        <f ca="1">IFERROR(__xludf.DUMMYFUNCTION("GOOGLETRANSLATE(B3099,""en"",""hi"")"),"दहेज देने व लेनेवालों वालों को सजा दो।")</f>
        <v>दहेज देने व लेनेवालों वालों को सजा दो।</v>
      </c>
      <c r="C3099" s="1" t="s">
        <v>4</v>
      </c>
      <c r="D3099" s="1" t="s">
        <v>5</v>
      </c>
    </row>
    <row r="3100" spans="1:4" ht="13.2" x14ac:dyDescent="0.25">
      <c r="A3100" s="1" t="s">
        <v>3106</v>
      </c>
      <c r="B3100" t="str">
        <f ca="1">IFERROR(__xludf.DUMMYFUNCTION("GOOGLETRANSLATE(B3100,""en"",""hi"")"),"कुछ मित्रों बिक्री bakchod होते hai प्राथमिकी भी Jindagi mein rakhne padte hain")</f>
        <v>कुछ मित्रों बिक्री bakchod होते hai प्राथमिकी भी Jindagi mein rakhne padte hain</v>
      </c>
      <c r="C3100" s="1" t="s">
        <v>4</v>
      </c>
      <c r="D3100" s="1" t="s">
        <v>5</v>
      </c>
    </row>
    <row r="3101" spans="1:4" ht="13.2" x14ac:dyDescent="0.25">
      <c r="A3101" s="1" t="s">
        <v>3107</v>
      </c>
      <c r="B3101" t="str">
        <f ca="1">IFERROR(__xludf.DUMMYFUNCTION("GOOGLETRANSLATE(B3101,""en"",""hi"")"),"रंगा बिल्ला बलात्कारी थे, वह एक GANDI KUTTIYA है")</f>
        <v>रंगा बिल्ला बलात्कारी थे, वह एक GANDI KUTTIYA है</v>
      </c>
      <c r="C3101" s="1" t="s">
        <v>8</v>
      </c>
      <c r="D3101" s="1" t="s">
        <v>5</v>
      </c>
    </row>
    <row r="3102" spans="1:4" ht="13.2" x14ac:dyDescent="0.25">
      <c r="A3102" s="1" t="s">
        <v>3108</v>
      </c>
      <c r="B3102" t="str">
        <f ca="1">IFERROR(__xludf.DUMMYFUNCTION("GOOGLETRANSLATE(B3102,""en"",""hi"")"),"भाई समीक्षा Kaha था")</f>
        <v>भाई समीक्षा Kaha था</v>
      </c>
      <c r="C3102" s="1" t="s">
        <v>4</v>
      </c>
      <c r="D3102" s="1" t="s">
        <v>5</v>
      </c>
    </row>
    <row r="3103" spans="1:4" ht="13.2" x14ac:dyDescent="0.25">
      <c r="A3103" s="1" t="s">
        <v>3109</v>
      </c>
      <c r="B3103" t="str">
        <f ca="1">IFERROR(__xludf.DUMMYFUNCTION("GOOGLETRANSLATE(B3103,""en"",""hi"")"),"बीबी ko lekin साही किया भाई Kese चोर दीया aap ne")</f>
        <v>बीबी ko lekin साही किया भाई Kese चोर दीया aap ne</v>
      </c>
      <c r="C3103" s="1" t="s">
        <v>4</v>
      </c>
      <c r="D3103" s="1" t="s">
        <v>5</v>
      </c>
    </row>
    <row r="3104" spans="1:4" ht="13.2" x14ac:dyDescent="0.25">
      <c r="A3104" s="1" t="s">
        <v>3110</v>
      </c>
      <c r="B3104" t="str">
        <f ca="1">IFERROR(__xludf.DUMMYFUNCTION("GOOGLETRANSLATE(B3104,""en"",""hi"")"),"Sabse pehle मैं आपको अपना वाम सही कंजर्वेटिव-लिबरल का अवधारणा स्पष्ट कर्ण
chahiye ....
ये वीडियो देखिए -
&lt;Https://youtu.be/yNdB772uAsU&gt;")</f>
        <v>Sabse pehle मैं आपको अपना वाम सही कंजर्वेटिव-लिबरल का अवधारणा स्पष्ट कर्ण
chahiye ....
ये वीडियो देखिए -
&lt;Https://youtu.be/yNdB772uAsU&gt;</v>
      </c>
      <c r="C3104" s="1" t="s">
        <v>4</v>
      </c>
      <c r="D3104" s="1" t="s">
        <v>5</v>
      </c>
    </row>
    <row r="3105" spans="1:4" ht="13.2" x14ac:dyDescent="0.25">
      <c r="A3105" s="1" t="s">
        <v>3111</v>
      </c>
      <c r="B3105" t="str">
        <f ca="1">IFERROR(__xludf.DUMMYFUNCTION("GOOGLETRANSLATE(B3105,""en"",""hi"")"),"Aapp हिन्दी mein बात krte हो यह अपने चैनल n Aapka का सबसे अच्छा हिस्सा है
Accha krte हो समझाने")</f>
        <v>Aapp हिन्दी mein बात krte हो यह अपने चैनल n Aapka का सबसे अच्छा हिस्सा है
Accha krte हो समझाने</v>
      </c>
      <c r="C3105" s="1" t="s">
        <v>4</v>
      </c>
      <c r="D3105" s="1" t="s">
        <v>5</v>
      </c>
    </row>
    <row r="3106" spans="1:4" ht="13.2" x14ac:dyDescent="0.25">
      <c r="A3106" s="1" t="s">
        <v>3112</v>
      </c>
      <c r="B3106" t="str">
        <f ca="1">IFERROR(__xludf.DUMMYFUNCTION("GOOGLETRANSLATE(B3106,""en"",""hi"")"),"बोम बोम bajega bom bom")</f>
        <v>बोम बोम bajega bom bom</v>
      </c>
      <c r="C3106" s="1" t="s">
        <v>4</v>
      </c>
      <c r="D3106" s="1" t="s">
        <v>5</v>
      </c>
    </row>
    <row r="3107" spans="1:4" ht="13.2" x14ac:dyDescent="0.25">
      <c r="A3107" s="1" t="s">
        <v>3113</v>
      </c>
      <c r="B3107" t="str">
        <f ca="1">IFERROR(__xludf.DUMMYFUNCTION("GOOGLETRANSLATE(B3107,""en"",""hi"")"),"बेटी को कोई मानसिक डंठल करेगा na टैब पाटा chalega apni बहन फिर")</f>
        <v>बेटी को कोई मानसिक डंठल करेगा na टैब पाटा chalega apni बहन फिर</v>
      </c>
      <c r="C3107" s="1" t="s">
        <v>4</v>
      </c>
      <c r="D3107" s="1" t="s">
        <v>15</v>
      </c>
    </row>
    <row r="3108" spans="1:4" ht="13.2" x14ac:dyDescent="0.25">
      <c r="A3108" s="1" t="s">
        <v>3114</v>
      </c>
      <c r="B3108" t="str">
        <f ca="1">IFERROR(__xludf.DUMMYFUNCTION("GOOGLETRANSLATE(B3108,""en"",""hi"")"),"Achha था Bohat संदेश लेकिन एचएसआई Bohat आई ....")</f>
        <v>Achha था Bohat संदेश लेकिन एचएसआई Bohat आई ....</v>
      </c>
      <c r="C3108" s="1" t="s">
        <v>4</v>
      </c>
      <c r="D3108" s="1" t="s">
        <v>5</v>
      </c>
    </row>
    <row r="3109" spans="1:4" ht="13.2" x14ac:dyDescent="0.25">
      <c r="A3109" s="1" t="s">
        <v>3115</v>
      </c>
      <c r="B3109" t="str">
        <f ca="1">IFERROR(__xludf.DUMMYFUNCTION("GOOGLETRANSLATE(B3109,""en"",""hi"")"),"ये bhosdi प्राथमिकी से आया hai")</f>
        <v>ये bhosdi प्राथमिकी से आया hai</v>
      </c>
      <c r="C3109" s="1" t="s">
        <v>8</v>
      </c>
      <c r="D3109" s="1" t="s">
        <v>15</v>
      </c>
    </row>
    <row r="3110" spans="1:4" ht="13.2" x14ac:dyDescent="0.25">
      <c r="A3110" s="1" t="s">
        <v>3116</v>
      </c>
      <c r="B3110" t="str">
        <f ca="1">IFERROR(__xludf.DUMMYFUNCTION("GOOGLETRANSLATE(B3110,""en"",""hi"")"),"@Yashwant चौधरी क्या chakkk ke wajah से मजबूत हुई ज क्या करने के लिए bhosdike")</f>
        <v>@Yashwant चौधरी क्या chakkk ke wajah से मजबूत हुई ज क्या करने के लिए bhosdike</v>
      </c>
      <c r="C3110" s="1" t="s">
        <v>8</v>
      </c>
      <c r="D3110" s="1" t="s">
        <v>15</v>
      </c>
    </row>
    <row r="3111" spans="1:4" ht="13.2" x14ac:dyDescent="0.25">
      <c r="A3111" s="1" t="s">
        <v>3117</v>
      </c>
      <c r="B3111" t="str">
        <f ca="1">IFERROR(__xludf.DUMMYFUNCTION("GOOGLETRANSLATE(B3111,""en"",""hi"")"),"किआ आईएसई बकवास उर स्वयं की तरह Jisne")</f>
        <v>किआ आईएसई बकवास उर स्वयं की तरह Jisne</v>
      </c>
      <c r="C3111" s="1" t="s">
        <v>8</v>
      </c>
      <c r="D3111" s="1" t="s">
        <v>15</v>
      </c>
    </row>
    <row r="3112" spans="1:4" ht="13.2" x14ac:dyDescent="0.25">
      <c r="A3112" s="1" t="s">
        <v>3118</v>
      </c>
      <c r="B3112" t="str">
        <f ca="1">IFERROR(__xludf.DUMMYFUNCTION("GOOGLETRANSLATE(B3112,""en"",""hi"")"),"रंगा - बलात्कारी को bachane वाले भाजपा कश्मीर नेता लॉग इन करें।
7RCR हमारे प्रधानमंत्री कार्यालय के Billa- पता .... साही को Kaha ज ISME galat क्या
ज ..... ये सरदेसाई बहस karne ki kah राहा ज बहस किस से सरकार को करे
KO tyar नही Sunne करने के लिए।")</f>
        <v>रंगा - बलात्कारी को bachane वाले भाजपा कश्मीर नेता लॉग इन करें।
7RCR हमारे प्रधानमंत्री कार्यालय के Billa- पता .... साही को Kaha ज ISME galat क्या
ज ..... ये सरदेसाई बहस karne ki kah राहा ज बहस किस से सरकार को करे
KO tyar नही Sunne करने के लिए।</v>
      </c>
      <c r="C3112" s="1" t="s">
        <v>4</v>
      </c>
      <c r="D3112" s="1" t="s">
        <v>5</v>
      </c>
    </row>
    <row r="3113" spans="1:4" ht="13.2" x14ac:dyDescent="0.25">
      <c r="A3113" s="1" t="s">
        <v>3119</v>
      </c>
      <c r="B3113" t="str">
        <f ca="1">IFERROR(__xludf.DUMMYFUNCTION("GOOGLETRANSLATE(B3113,""en"",""hi"")"),"@Crazy लड़के मात्र paaarivar ne क्या Samjaya Kahna ashaan hain khud को तु
समलैंगिक, लेस्बियन jaise Ko समर्थन कर्ण तु माँ बाप ne sanshkar दिया hain.maine
कुछ galat नही Kaha तु Sabh dakhiya निशि भाटे hain.modern होन का तु MATLAB
नही hain ki Apne ashtitiv खो"&amp;" FHO")</f>
        <v>@Crazy लड़के मात्र paaarivar ne क्या Samjaya Kahna ashaan hain khud को तु
समलैंगिक, लेस्बियन jaise Ko समर्थन कर्ण तु माँ बाप ne sanshkar दिया hain.maine
कुछ galat नही Kaha तु Sabh dakhiya निशि भाटे hain.modern होन का तु MATLAB
नही hain ki Apne ashtitiv खो FHO</v>
      </c>
      <c r="C3113" s="1" t="s">
        <v>19</v>
      </c>
      <c r="D3113" s="1" t="s">
        <v>5</v>
      </c>
    </row>
    <row r="3114" spans="1:4" ht="13.2" x14ac:dyDescent="0.25">
      <c r="A3114" s="1" t="s">
        <v>3120</v>
      </c>
      <c r="B3114" t="str">
        <f ca="1">IFERROR(__xludf.DUMMYFUNCTION("GOOGLETRANSLATE(B3114,""en"",""hi"")"),"Partik भाई
अगर तु Galti से रामायण पर देख ले nn
bolenge करने के लिए की Supnekha (सूपनखा) ke sath galat किया लक्ष्मण ne🤣🤣🤣🤣🤣🤣🤣🤣😂😂😂😂😂😂")</f>
        <v>Partik भाई
अगर तु Galti से रामायण पर देख ले nn
bolenge करने के लिए की Supnekha (सूपनखा) ke sath galat किया लक्ष्मण ne🤣🤣🤣🤣🤣🤣🤣🤣😂😂😂😂😂😂</v>
      </c>
      <c r="C3114" s="1" t="s">
        <v>4</v>
      </c>
      <c r="D3114" s="1" t="s">
        <v>5</v>
      </c>
    </row>
    <row r="3115" spans="1:4" ht="13.2" x14ac:dyDescent="0.25">
      <c r="A3115" s="1" t="s">
        <v>3121</v>
      </c>
      <c r="B3115" t="str">
        <f ca="1">IFERROR(__xludf.DUMMYFUNCTION("GOOGLETRANSLATE(B3115,""en"",""hi"")"),"भाई bhaut समय baad गली suneko मिली
Mensutra वापस आ गया है")</f>
        <v>भाई bhaut समय baad गली suneko मिली
Mensutra वापस आ गया है</v>
      </c>
      <c r="C3115" s="1" t="s">
        <v>4</v>
      </c>
      <c r="D3115" s="1" t="s">
        <v>5</v>
      </c>
    </row>
    <row r="3116" spans="1:4" ht="13.2" x14ac:dyDescent="0.25">
      <c r="A3116" s="1" t="s">
        <v>3122</v>
      </c>
      <c r="B3116" t="str">
        <f ca="1">IFERROR(__xludf.DUMMYFUNCTION("GOOGLETRANSLATE(B3116,""en"",""hi"")"),"जियो अच्छा वीडियो अच्छा वीडियो vai")</f>
        <v>जियो अच्छा वीडियो अच्छा वीडियो vai</v>
      </c>
      <c r="C3116" s="1" t="s">
        <v>4</v>
      </c>
      <c r="D3116" s="1" t="s">
        <v>5</v>
      </c>
    </row>
    <row r="3117" spans="1:4" ht="13.2" x14ac:dyDescent="0.25">
      <c r="A3117" s="1" t="s">
        <v>3123</v>
      </c>
      <c r="B3117" t="str">
        <f ca="1">IFERROR(__xludf.DUMMYFUNCTION("GOOGLETRANSLATE(B3117,""en"",""hi"")"),"Ap। Babaje Jaisa batkartehe ,,, 🤣😂😄😃😁")</f>
        <v>Ap। Babaje Jaisa batkartehe ,,, 🤣😂😄😃😁</v>
      </c>
      <c r="C3117" s="1" t="s">
        <v>4</v>
      </c>
      <c r="D3117" s="1" t="s">
        <v>5</v>
      </c>
    </row>
    <row r="3118" spans="1:4" ht="13.2" x14ac:dyDescent="0.25">
      <c r="A3118" s="1" t="s">
        <v>3124</v>
      </c>
      <c r="B3118" t="str">
        <f ca="1">IFERROR(__xludf.DUMMYFUNCTION("GOOGLETRANSLATE(B3118,""en"",""hi"")"),"मस्त भाई 👌👌👌👌")</f>
        <v>मस्त भाई 👌👌👌👌</v>
      </c>
      <c r="C3118" s="1" t="s">
        <v>4</v>
      </c>
      <c r="D3118" s="1" t="s">
        <v>5</v>
      </c>
    </row>
    <row r="3119" spans="1:4" ht="13.2" x14ac:dyDescent="0.25">
      <c r="A3119" s="1" t="s">
        <v>3125</v>
      </c>
      <c r="B3119" t="str">
        <f ca="1">IFERROR(__xludf.DUMMYFUNCTION("GOOGLETRANSLATE(B3119,""en"",""hi"")"),"सर झूठी 498 एक या crpc125 बराबर भी फिल्म Banti hai कोई himatvala")</f>
        <v>सर झूठी 498 एक या crpc125 बराबर भी फिल्म Banti hai कोई himatvala</v>
      </c>
      <c r="C3119" s="1" t="s">
        <v>4</v>
      </c>
      <c r="D3119" s="1" t="s">
        <v>5</v>
      </c>
    </row>
    <row r="3120" spans="1:4" ht="13.2" x14ac:dyDescent="0.25">
      <c r="A3120" s="1" t="s">
        <v>3126</v>
      </c>
      <c r="B3120" t="str">
        <f ca="1">IFERROR(__xludf.DUMMYFUNCTION("GOOGLETRANSLATE(B3120,""en"",""hi"")"),"रंडीयो की कमी नही।")</f>
        <v>रंडीयो की कमी नही।</v>
      </c>
      <c r="C3120" s="1" t="s">
        <v>8</v>
      </c>
      <c r="D3120" s="1" t="s">
        <v>15</v>
      </c>
    </row>
    <row r="3121" spans="1:4" ht="13.2" x14ac:dyDescent="0.25">
      <c r="A3121" s="1" t="s">
        <v>3127</v>
      </c>
      <c r="B3121" t="str">
        <f ca="1">IFERROR(__xludf.DUMMYFUNCTION("GOOGLETRANSLATE(B3121,""en"",""hi"")"),"Bahot Badhiya ....")</f>
        <v>Bahot Badhiya ....</v>
      </c>
      <c r="C3121" s="1" t="s">
        <v>4</v>
      </c>
      <c r="D3121" s="1" t="s">
        <v>5</v>
      </c>
    </row>
    <row r="3122" spans="1:4" ht="13.2" x14ac:dyDescent="0.25">
      <c r="A3122" s="1" t="s">
        <v>3128</v>
      </c>
      <c r="B3122" t="str">
        <f ca="1">IFERROR(__xludf.DUMMYFUNCTION("GOOGLETRANSLATE(B3122,""en"",""hi"")"),"Haan Humara sarkaar मुझे कोई विश्वास नही hai! Sarkaar चोर hai")</f>
        <v>Haan Humara sarkaar मुझे कोई विश्वास नही hai! Sarkaar चोर hai</v>
      </c>
      <c r="C3122" s="1" t="s">
        <v>19</v>
      </c>
      <c r="D3122" s="1" t="s">
        <v>5</v>
      </c>
    </row>
    <row r="3123" spans="1:4" ht="13.2" x14ac:dyDescent="0.25">
      <c r="A3123" s="1" t="s">
        <v>3129</v>
      </c>
      <c r="B3123" t="str">
        <f ca="1">IFERROR(__xludf.DUMMYFUNCTION("GOOGLETRANSLATE(B3123,""en"",""hi"")"),"अंतिम कट खबर माई dikha राहा hai ki बलात्कार हुआ है ...! Kay hai savistar Batao
भाई")</f>
        <v>अंतिम कट खबर माई dikha राहा hai ki बलात्कार हुआ है ...! Kay hai savistar Batao
भाई</v>
      </c>
      <c r="C3123" s="1" t="s">
        <v>4</v>
      </c>
      <c r="D3123" s="1" t="s">
        <v>5</v>
      </c>
    </row>
    <row r="3124" spans="1:4" ht="13.2" x14ac:dyDescent="0.25">
      <c r="A3124" s="1" t="s">
        <v>3130</v>
      </c>
      <c r="B3124" t="str">
        <f ca="1">IFERROR(__xludf.DUMMYFUNCTION("GOOGLETRANSLATE(B3124,""en"",""hi"")"),"भाई ऐसी हाय aap aur lambi वीडियो भी BNA दीया Kro विस्तृत me..zroor
dekhenge🔥😘")</f>
        <v>भाई ऐसी हाय aap aur lambi वीडियो भी BNA दीया Kro विस्तृत me..zroor
dekhenge🔥😘</v>
      </c>
      <c r="C3124" s="1" t="s">
        <v>4</v>
      </c>
      <c r="D3124" s="1" t="s">
        <v>5</v>
      </c>
    </row>
    <row r="3125" spans="1:4" ht="13.2" x14ac:dyDescent="0.25">
      <c r="A3125" s="1" t="s">
        <v>3131</v>
      </c>
      <c r="B3125" t="str">
        <f ca="1">IFERROR(__xludf.DUMMYFUNCTION("GOOGLETRANSLATE(B3125,""en"",""hi"")"),"Itni पंचायत क्यूं krta ज bhaii ... chutiya smjh ra क्या sbko")</f>
        <v>Itni पंचायत क्यूं krta ज bhaii ... chutiya smjh ra क्या sbko</v>
      </c>
      <c r="C3125" s="1" t="s">
        <v>8</v>
      </c>
      <c r="D3125" s="1" t="s">
        <v>5</v>
      </c>
    </row>
    <row r="3126" spans="1:4" ht="13.2" x14ac:dyDescent="0.25">
      <c r="A3126" s="1" t="s">
        <v>3132</v>
      </c>
      <c r="B3126" t="str">
        <f ca="1">IFERROR(__xludf.DUMMYFUNCTION("GOOGLETRANSLATE(B3126,""en"",""hi"")"),"भाई ह्यूम फिल्मों से influnece Hona बैंड कर्ण hoga। बड़े Ho Gye hai हम")</f>
        <v>भाई ह्यूम फिल्मों से influnece Hona बैंड कर्ण hoga। बड़े Ho Gye hai हम</v>
      </c>
      <c r="C3126" s="1" t="s">
        <v>4</v>
      </c>
      <c r="D3126" s="1" t="s">
        <v>5</v>
      </c>
    </row>
    <row r="3127" spans="1:4" ht="13.2" x14ac:dyDescent="0.25">
      <c r="A3127" s="1" t="s">
        <v>3133</v>
      </c>
      <c r="B3127" t="str">
        <f ca="1">IFERROR(__xludf.DUMMYFUNCTION("GOOGLETRANSLATE(B3127,""en"",""hi"")"),"उदारवादी अब चर्चा ke Layak भी nahi bache😊")</f>
        <v>उदारवादी अब चर्चा ke Layak भी nahi bache😊</v>
      </c>
      <c r="C3127" s="1" t="s">
        <v>4</v>
      </c>
      <c r="D3127" s="1" t="s">
        <v>5</v>
      </c>
    </row>
    <row r="3128" spans="1:4" ht="13.2" x14ac:dyDescent="0.25">
      <c r="A3128" s="1" t="s">
        <v>3134</v>
      </c>
      <c r="B3128" t="str">
        <f ca="1">IFERROR(__xludf.DUMMYFUNCTION("GOOGLETRANSLATE(B3128,""en"",""hi"")"),"अर्नब नक्सलियों पागल हो गए है .ये तभि देश को जला रहे है .इनके बिलो में घुला भर
दिया है मोदी जी ने इसलिए ये रोड पे उत्तर गए है व.इन नक्सलियों का समाज बहिस्कार
करे")</f>
        <v>अर्नब नक्सलियों पागल हो गए है .ये तभि देश को जला रहे है .इनके बिलो में घुला भर
दिया है मोदी जी ने इसलिए ये रोड पे उत्तर गए है व.इन नक्सलियों का समाज बहिस्कार
करे</v>
      </c>
      <c r="C3128" s="1" t="s">
        <v>19</v>
      </c>
      <c r="D3128" s="1" t="s">
        <v>5</v>
      </c>
    </row>
    <row r="3129" spans="1:4" ht="13.2" x14ac:dyDescent="0.25">
      <c r="A3129" s="1" t="s">
        <v>3135</v>
      </c>
      <c r="B3129" t="str">
        <f ca="1">IFERROR(__xludf.DUMMYFUNCTION("GOOGLETRANSLATE(B3129,""en"",""hi"")"),"भारत में जब तक सिनेमा है तब तक भारतीय लोग चूतिया बनते ही रहेंगे।
आप मानें या ना मानें लेकिन यह फ़िल्म 100-200 करोड़ नहीं कमा पायेगी और दबंग जैसी
चूतिया फिल्में 500 करोड़ कमाएंगी।
सब चाहतें हैं कि भारतीय सिनेमा की तस्वीर बदले। लेकिन उसके लिये प्रयत्न कोई
न"&amp;"हीं करेगा। सब मोदी जी पे ही छोड़ दिया हुआ है भारतीयों ने।
बड़ी विडंबना है यह हमारे देश की।
खैर मैं तो इस फ़िल्म का बहुत दिनों से इन्तेज़ार कर रहा था और आज आखिरकार देखूंगा
ज़रूर।
जय हिंद।
वन्दे मातरम।")</f>
        <v>भारत में जब तक सिनेमा है तब तक भारतीय लोग चूतिया बनते ही रहेंगे।
आप मानें या ना मानें लेकिन यह फ़िल्म 100-200 करोड़ नहीं कमा पायेगी और दबंग जैसी
चूतिया फिल्में 500 करोड़ कमाएंगी।
सब चाहतें हैं कि भारतीय सिनेमा की तस्वीर बदले। लेकिन उसके लिये प्रयत्न कोई
नहीं करेगा। सब मोदी जी पे ही छोड़ दिया हुआ है भारतीयों ने।
बड़ी विडंबना है यह हमारे देश की।
खैर मैं तो इस फ़िल्म का बहुत दिनों से इन्तेज़ार कर रहा था और आज आखिरकार देखूंगा
ज़रूर।
जय हिंद।
वन्दे मातरम।</v>
      </c>
      <c r="C3129" s="1" t="s">
        <v>19</v>
      </c>
      <c r="D3129" s="1" t="s">
        <v>5</v>
      </c>
    </row>
    <row r="3130" spans="1:4" ht="13.2" x14ac:dyDescent="0.25">
      <c r="A3130" s="1" t="s">
        <v>3136</v>
      </c>
      <c r="B3130" t="str">
        <f ca="1">IFERROR(__xludf.DUMMYFUNCTION("GOOGLETRANSLATE(B3130,""en"",""hi"")"),"4 kodi की chije hai ladkiyu ke parti😂😂😂😂")</f>
        <v>4 kodi की chije hai ladkiyu ke parti😂😂😂😂</v>
      </c>
      <c r="C3130" s="1" t="s">
        <v>19</v>
      </c>
      <c r="D3130" s="1" t="s">
        <v>5</v>
      </c>
    </row>
    <row r="3131" spans="1:4" ht="13.2" x14ac:dyDescent="0.25">
      <c r="A3131" s="1" t="s">
        <v>3137</v>
      </c>
      <c r="B3131" t="str">
        <f ca="1">IFERROR(__xludf.DUMMYFUNCTION("GOOGLETRANSLATE(B3131,""en"",""hi"")"),"जो ना insafi करेगा उसको तु मामले याद aana chahiye")</f>
        <v>जो ना insafi करेगा उसको तु मामले याद aana chahiye</v>
      </c>
      <c r="C3131" s="1" t="s">
        <v>4</v>
      </c>
      <c r="D3131" s="1" t="s">
        <v>5</v>
      </c>
    </row>
    <row r="3132" spans="1:4" ht="13.2" x14ac:dyDescent="0.25">
      <c r="A3132" s="1" t="s">
        <v>3138</v>
      </c>
      <c r="B3132" t="str">
        <f ca="1">IFERROR(__xludf.DUMMYFUNCTION("GOOGLETRANSLATE(B3132,""en"",""hi"")"),"[13:23] (https://www.youtube.com/watch?v=N_ZMfQMZos0&amp;t=13m23s)
भाई भाई ..... bikul सच बोला फिर से")</f>
        <v>[13:23] (https://www.youtube.com/watch?v=N_ZMfQMZos0&amp;t=13m23s)
भाई भाई ..... bikul सच बोला फिर से</v>
      </c>
      <c r="C3132" s="1" t="s">
        <v>4</v>
      </c>
      <c r="D3132" s="1" t="s">
        <v>5</v>
      </c>
    </row>
    <row r="3133" spans="1:4" ht="13.2" x14ac:dyDescent="0.25">
      <c r="A3133" s="1" t="s">
        <v>3139</v>
      </c>
      <c r="B3133" t="str">
        <f ca="1">IFERROR(__xludf.DUMMYFUNCTION("GOOGLETRANSLATE(B3133,""en"",""hi"")"),"भाई aap bahut axxa सामग्री banate hai प्राथमिकी भी ग्राहकों Nahi बुरा hai
....... Aap मेरी तरह, टिप्पणियाँ पिछले, सदस्यता Karne ko खा kre ..... इस तरह के kh
RHA hu Esse bahut फार्क पड़ता hai .....")</f>
        <v>भाई aap bahut axxa सामग्री banate hai प्राथमिकी भी ग्राहकों Nahi बुरा hai
....... Aap मेरी तरह, टिप्पणियाँ पिछले, सदस्यता Karne ko खा kre ..... इस तरह के kh
RHA hu Esse bahut फार्क पड़ता hai .....</v>
      </c>
      <c r="C3133" s="1" t="s">
        <v>4</v>
      </c>
      <c r="D3133" s="1" t="s">
        <v>5</v>
      </c>
    </row>
    <row r="3134" spans="1:4" ht="13.2" x14ac:dyDescent="0.25">
      <c r="A3134" s="1" t="s">
        <v>3140</v>
      </c>
      <c r="B3134" t="str">
        <f ca="1">IFERROR(__xludf.DUMMYFUNCTION("GOOGLETRANSLATE(B3134,""en"",""hi"")"),"@S कुमार हा जी")</f>
        <v>@S कुमार हा जी</v>
      </c>
      <c r="C3134" s="1" t="s">
        <v>4</v>
      </c>
      <c r="D3134" s="1" t="s">
        <v>5</v>
      </c>
    </row>
    <row r="3135" spans="1:4" ht="13.2" x14ac:dyDescent="0.25">
      <c r="A3135" s="1" t="s">
        <v>3141</v>
      </c>
      <c r="B3135" t="str">
        <f ca="1">IFERROR(__xludf.DUMMYFUNCTION("GOOGLETRANSLATE(B3135,""en"",""hi"")"),"वाई sb महिला ko रैंडी bnana chare
भारत की जो sanskrity ज
उसको Khona chare ज ...
सारे पुरुष अपना लंड Kaat le क्या
y sare खा मा cudaenge जेक करने के लिए ...")</f>
        <v>वाई sb महिला ko रैंडी bnana chare
भारत की जो sanskrity ज
उसको Khona chare ज ...
सारे पुरुष अपना लंड Kaat le क्या
y sare खा मा cudaenge जेक करने के लिए ...</v>
      </c>
      <c r="C3135" s="1" t="s">
        <v>8</v>
      </c>
      <c r="D3135" s="1" t="s">
        <v>15</v>
      </c>
    </row>
    <row r="3136" spans="1:4" ht="13.2" x14ac:dyDescent="0.25">
      <c r="A3136" s="1" t="s">
        <v>3142</v>
      </c>
      <c r="B3136" t="str">
        <f ca="1">IFERROR(__xludf.DUMMYFUNCTION("GOOGLETRANSLATE(B3136,""en"",""hi"")"),"हा हा चल apne बाप को चटाई शिखा")</f>
        <v>हा हा चल apne बाप को चटाई शिखा</v>
      </c>
      <c r="C3136" s="1" t="s">
        <v>8</v>
      </c>
      <c r="D3136" s="1" t="s">
        <v>5</v>
      </c>
    </row>
    <row r="3137" spans="1:4" ht="13.2" x14ac:dyDescent="0.25">
      <c r="A3137" s="1" t="s">
        <v>3143</v>
      </c>
      <c r="B3137" t="str">
        <f ca="1">IFERROR(__xludf.DUMMYFUNCTION("GOOGLETRANSLATE(B3137,""en"",""hi"")"),"साही बात boli hain apne साहब 😊 ... मुख्य अब 12 वीं mein हूं ... लेकिन मेरा भी
जीवन aur कैरियर अभी हो रहा hain aur कारण khatam भी ek hain 🙃")</f>
        <v>साही बात boli hain apne साहब 😊 ... मुख्य अब 12 वीं mein हूं ... लेकिन मेरा भी
जीवन aur कैरियर अभी हो रहा hain aur कारण khatam भी ek hain 🙃</v>
      </c>
      <c r="C3137" s="1" t="s">
        <v>4</v>
      </c>
      <c r="D3137" s="1" t="s">
        <v>5</v>
      </c>
    </row>
    <row r="3138" spans="1:4" ht="13.2" x14ac:dyDescent="0.25">
      <c r="A3138" s="1" t="s">
        <v>3144</v>
      </c>
      <c r="B3138" t="str">
        <f ca="1">IFERROR(__xludf.DUMMYFUNCTION("GOOGLETRANSLATE(B3138,""en"",""hi"")"),"भारतीय कानून का भगवान hai jhoothi ​​महिलाओं !!!!!! हा हा हा हा हा !!!!! kiuk
jo VO krti hain सब साही hai !!!!!!!!!! Doob कश्मीर मार्च जाओ, जो निर्दोष लोगों को जेल
mein daalte hain !!!")</f>
        <v>भारतीय कानून का भगवान hai jhoothi ​​महिलाओं !!!!!! हा हा हा हा हा !!!!! kiuk
jo VO krti hain सब साही hai !!!!!!!!!! Doob कश्मीर मार्च जाओ, जो निर्दोष लोगों को जेल
mein daalte hain !!!</v>
      </c>
      <c r="C3138" s="1" t="s">
        <v>19</v>
      </c>
      <c r="D3138" s="1" t="s">
        <v>5</v>
      </c>
    </row>
    <row r="3139" spans="1:4" ht="13.2" x14ac:dyDescent="0.25">
      <c r="A3139" s="1" t="s">
        <v>3145</v>
      </c>
      <c r="B3139" t="str">
        <f ca="1">IFERROR(__xludf.DUMMYFUNCTION("GOOGLETRANSLATE(B3139,""en"",""hi"")"),"ऑटो घाटी Bahiya ke पास jyada अकाल hai यूएसएस chutiye se")</f>
        <v>ऑटो घाटी Bahiya ke पास jyada अकाल hai यूएसएस chutiye se</v>
      </c>
      <c r="C3139" s="1" t="s">
        <v>8</v>
      </c>
      <c r="D3139" s="1" t="s">
        <v>5</v>
      </c>
    </row>
    <row r="3140" spans="1:4" ht="13.2" x14ac:dyDescent="0.25">
      <c r="A3140" s="1" t="s">
        <v>3146</v>
      </c>
      <c r="B3140" t="str">
        <f ca="1">IFERROR(__xludf.DUMMYFUNCTION("GOOGLETRANSLATE(B3140,""en"",""hi"")"),"अहमद कभी संबंध @rahat मुझे दर्ज करो ... tav पाटा chalega")</f>
        <v>अहमद कभी संबंध @rahat मुझे दर्ज करो ... tav पाटा chalega</v>
      </c>
      <c r="C3140" s="1" t="s">
        <v>19</v>
      </c>
      <c r="D3140" s="1" t="s">
        <v>5</v>
      </c>
    </row>
    <row r="3141" spans="1:4" ht="13.2" x14ac:dyDescent="0.25">
      <c r="A3141" s="1" t="s">
        <v>3147</v>
      </c>
      <c r="B3141" t="str">
        <f ca="1">IFERROR(__xludf.DUMMYFUNCTION("GOOGLETRANSLATE(B3141,""en"",""hi"")"),"ये कॉन benchod hai कपिल, Kaha se है ये, Kasie क्या khud ko छात्र
activitist ke राहा hai")</f>
        <v>ये कॉन benchod hai कपिल, Kaha se है ये, Kasie क्या khud ko छात्र
activitist ke राहा hai</v>
      </c>
      <c r="C3141" s="1" t="s">
        <v>8</v>
      </c>
      <c r="D3141" s="1" t="s">
        <v>15</v>
      </c>
    </row>
    <row r="3142" spans="1:4" ht="13.2" x14ac:dyDescent="0.25">
      <c r="A3142" s="1" t="s">
        <v>3148</v>
      </c>
      <c r="B3142" t="str">
        <f ca="1">IFERROR(__xludf.DUMMYFUNCTION("GOOGLETRANSLATE(B3142,""en"",""hi"")"),"विषय Badiya hai ... वीडियो मस्त है ... राय भी बावल hai lekin साला माइक का
jaath ugg आया hai क्या ....")</f>
        <v>विषय Badiya hai ... वीडियो मस्त है ... राय भी बावल hai lekin साला माइक का
jaath ugg आया hai क्या ....</v>
      </c>
      <c r="C3142" s="1" t="s">
        <v>8</v>
      </c>
      <c r="D3142" s="1" t="s">
        <v>5</v>
      </c>
    </row>
    <row r="3143" spans="1:4" ht="13.2" x14ac:dyDescent="0.25">
      <c r="A3143" s="1" t="s">
        <v>3149</v>
      </c>
      <c r="B3143" t="str">
        <f ca="1">IFERROR(__xludf.DUMMYFUNCTION("GOOGLETRANSLATE(B3143,""en"",""hi"")"),"गुरु, स्थापना, की समीक्षा का कब kroge ... जबाब मिला")</f>
        <v>गुरु, स्थापना, की समीक्षा का कब kroge ... जबाब मिला</v>
      </c>
      <c r="C3143" s="1" t="s">
        <v>4</v>
      </c>
      <c r="D3143" s="1" t="s">
        <v>5</v>
      </c>
    </row>
    <row r="3144" spans="1:4" ht="13.2" x14ac:dyDescent="0.25">
      <c r="A3144" s="1" t="s">
        <v>3150</v>
      </c>
      <c r="B3144" t="str">
        <f ca="1">IFERROR(__xludf.DUMMYFUNCTION("GOOGLETRANSLATE(B3144,""en"",""hi"")"),"@nripen राजबोंगशी Hy")</f>
        <v>@nripen राजबोंगशी Hy</v>
      </c>
      <c r="C3144" s="1" t="s">
        <v>4</v>
      </c>
      <c r="D3144" s="1" t="s">
        <v>5</v>
      </c>
    </row>
    <row r="3145" spans="1:4" ht="13.2" x14ac:dyDescent="0.25">
      <c r="A3145" s="1" t="s">
        <v>3151</v>
      </c>
      <c r="B3145" t="str">
        <f ca="1">IFERROR(__xludf.DUMMYFUNCTION("GOOGLETRANSLATE(B3145,""en"",""hi"")"),"@Pratik Tembhekar ... ऐसे ghatiya कानून प्रणाली हमारा भारत जो खली ladkiyo की
liye बानी हैं। Mardo ke liye कोई कानून नही। उन्होंने aur क्या कर sakta पीड़ित था
था, इसके शिव")</f>
        <v>@Pratik Tembhekar ... ऐसे ghatiya कानून प्रणाली हमारा भारत जो खली ladkiyo की
liye बानी हैं। Mardo ke liye कोई कानून नही। उन्होंने aur क्या कर sakta पीड़ित था
था, इसके शिव</v>
      </c>
      <c r="C3145" s="1" t="s">
        <v>19</v>
      </c>
      <c r="D3145" s="1" t="s">
        <v>5</v>
      </c>
    </row>
    <row r="3146" spans="1:4" ht="13.2" x14ac:dyDescent="0.25">
      <c r="A3146" s="1" t="s">
        <v>3152</v>
      </c>
      <c r="B3146" t="str">
        <f ca="1">IFERROR(__xludf.DUMMYFUNCTION("GOOGLETRANSLATE(B3146,""en"",""hi"")"),"baar Acchi Acchi या Alag Alag विषय बराबर फिल्म आई hai jaise अनुभाग 375 है,
ड्रीम महिला, pehailwan सब Acchi Kahaniyan hai")</f>
        <v>baar Acchi Acchi या Alag Alag विषय बराबर फिल्म आई hai jaise अनुभाग 375 है,
ड्रीम महिला, pehailwan सब Acchi Kahaniyan hai</v>
      </c>
      <c r="C3146" s="1" t="s">
        <v>4</v>
      </c>
      <c r="D3146" s="1" t="s">
        <v>5</v>
      </c>
    </row>
    <row r="3147" spans="1:4" ht="13.2" x14ac:dyDescent="0.25">
      <c r="A3147" s="1" t="s">
        <v>3153</v>
      </c>
      <c r="B3147" t="str">
        <f ca="1">IFERROR(__xludf.DUMMYFUNCTION("GOOGLETRANSLATE(B3147,""en"",""hi"")"),"कबीर सिंह का लोगो क्या chupane कश्मीर liye Lagaya ज 😂")</f>
        <v>कबीर सिंह का लोगो क्या chupane कश्मीर liye Lagaya ज 😂</v>
      </c>
      <c r="C3147" s="1" t="s">
        <v>4</v>
      </c>
      <c r="D3147" s="1" t="s">
        <v>5</v>
      </c>
    </row>
    <row r="3148" spans="1:4" ht="13.2" x14ac:dyDescent="0.25">
      <c r="A3148" s="1" t="s">
        <v>3154</v>
      </c>
      <c r="B3148" t="str">
        <f ca="1">IFERROR(__xludf.DUMMYFUNCTION("GOOGLETRANSLATE(B3148,""en"",""hi"")"),"मैं कर रहा हूँ, रों, jasha, करेगा, oysha, varega")</f>
        <v>मैं कर रहा हूँ, रों, jasha, करेगा, oysha, varega</v>
      </c>
      <c r="C3148" s="1" t="s">
        <v>4</v>
      </c>
      <c r="D3148" s="1" t="s">
        <v>5</v>
      </c>
    </row>
    <row r="3149" spans="1:4" ht="13.2" x14ac:dyDescent="0.25">
      <c r="A3149" s="1" t="s">
        <v>3155</v>
      </c>
      <c r="B3149" t="str">
        <f ca="1">IFERROR(__xludf.DUMMYFUNCTION("GOOGLETRANSLATE(B3149,""en"",""hi"")"),"वही HI वह ...
बास 2 Alag नाम")</f>
        <v>वही HI वह ...
बास 2 Alag नाम</v>
      </c>
      <c r="C3149" s="1" t="s">
        <v>4</v>
      </c>
      <c r="D3149" s="1" t="s">
        <v>5</v>
      </c>
    </row>
    <row r="3150" spans="1:4" ht="13.2" x14ac:dyDescent="0.25">
      <c r="A3150" s="1" t="s">
        <v>3156</v>
      </c>
      <c r="B3150" t="str">
        <f ca="1">IFERROR(__xludf.DUMMYFUNCTION("GOOGLETRANSLATE(B3150,""en"",""hi"")"),"भाई हमारे सितारे में ka समीक्षा कर कर गलती को खुश")</f>
        <v>भाई हमारे सितारे में ka समीक्षा कर कर गलती को खुश</v>
      </c>
      <c r="C3150" s="1" t="s">
        <v>4</v>
      </c>
      <c r="D3150" s="1" t="s">
        <v>5</v>
      </c>
    </row>
    <row r="3151" spans="1:4" ht="13.2" x14ac:dyDescent="0.25">
      <c r="A3151" s="1" t="s">
        <v>3157</v>
      </c>
      <c r="B3151" t="str">
        <f ca="1">IFERROR(__xludf.DUMMYFUNCTION("GOOGLETRANSLATE(B3151,""en"",""hi"")"),"भारत माई chutiyap करने से ..... payada hy bhut .... मैं और ई सब uska उदाहरण hy")</f>
        <v>भारत माई chutiyap करने से ..... payada hy bhut .... मैं और ई सब uska उदाहरण hy</v>
      </c>
      <c r="C3151" s="1" t="s">
        <v>19</v>
      </c>
      <c r="D3151" s="1" t="s">
        <v>5</v>
      </c>
    </row>
    <row r="3152" spans="1:4" ht="13.2" x14ac:dyDescent="0.25">
      <c r="A3152" s="1" t="s">
        <v>3158</v>
      </c>
      <c r="B3152" t="str">
        <f ca="1">IFERROR(__xludf.DUMMYFUNCTION("GOOGLETRANSLATE(B3152,""en"",""hi"")"),"इक संख्या वीडियो महोदय, माजा आ गया")</f>
        <v>इक संख्या वीडियो महोदय, माजा आ गया</v>
      </c>
      <c r="C3152" s="1" t="s">
        <v>4</v>
      </c>
      <c r="D3152" s="1" t="s">
        <v>5</v>
      </c>
    </row>
    <row r="3153" spans="1:4" ht="13.2" x14ac:dyDescent="0.25">
      <c r="A3153" s="1" t="s">
        <v>3159</v>
      </c>
      <c r="B3153" t="str">
        <f ca="1">IFERROR(__xludf.DUMMYFUNCTION("GOOGLETRANSLATE(B3153,""en"",""hi"")"),"बेबी माई nhi ..... भैया ... अक्षय kumar..itam गीत")</f>
        <v>बेबी माई nhi ..... भैया ... अक्षय kumar..itam गीत</v>
      </c>
      <c r="C3153" s="1" t="s">
        <v>4</v>
      </c>
      <c r="D3153" s="1" t="s">
        <v>5</v>
      </c>
    </row>
    <row r="3154" spans="1:4" ht="13.2" x14ac:dyDescent="0.25">
      <c r="A3154" s="1" t="s">
        <v>3160</v>
      </c>
      <c r="B3154" t="str">
        <f ca="1">IFERROR(__xludf.DUMMYFUNCTION("GOOGLETRANSLATE(B3154,""en"",""hi"")"),"@vivek शाही Namstai चाचा Moodi साहब कश्मीर कितने पिताजी hain। अब Thik ज भाई?
tamiz से लिखी ....")</f>
        <v>@vivek शाही Namstai चाचा Moodi साहब कश्मीर कितने पिताजी hain। अब Thik ज भाई?
tamiz से लिखी ....</v>
      </c>
      <c r="C3154" s="1" t="s">
        <v>4</v>
      </c>
      <c r="D3154" s="1" t="s">
        <v>15</v>
      </c>
    </row>
    <row r="3155" spans="1:4" ht="13.2" x14ac:dyDescent="0.25">
      <c r="A3155" s="1" t="s">
        <v>3161</v>
      </c>
      <c r="B3155" t="str">
        <f ca="1">IFERROR(__xludf.DUMMYFUNCTION("GOOGLETRANSLATE(B3155,""en"",""hi"")"),"इस बंदे की जगह मुबारक से करा लिया करो रिव्यु ... सारी")</f>
        <v>इस बंदे की जगह मुबारक से करा लिया करो रिव्यु ... सारी</v>
      </c>
      <c r="C3155" s="1" t="s">
        <v>4</v>
      </c>
      <c r="D3155" s="1" t="s">
        <v>5</v>
      </c>
    </row>
    <row r="3156" spans="1:4" ht="13.2" x14ac:dyDescent="0.25">
      <c r="A3156" s="1" t="s">
        <v>3162</v>
      </c>
      <c r="B3156" t="str">
        <f ca="1">IFERROR(__xludf.DUMMYFUNCTION("GOOGLETRANSLATE(B3156,""en"",""hi"")"),"@Sameer biruly तेरी मा का bhosda")</f>
        <v>@Sameer biruly तेरी मा का bhosda</v>
      </c>
      <c r="C3156" s="1" t="s">
        <v>8</v>
      </c>
      <c r="D3156" s="1" t="s">
        <v>15</v>
      </c>
    </row>
    <row r="3157" spans="1:4" ht="13.2" x14ac:dyDescent="0.25">
      <c r="A3157" s="1" t="s">
        <v>3163</v>
      </c>
      <c r="B3157" t="str">
        <f ca="1">IFERROR(__xludf.DUMMYFUNCTION("GOOGLETRANSLATE(B3157,""en"",""hi"")"),"क्या बल्ले hai bhai")</f>
        <v>क्या बल्ले hai bhai</v>
      </c>
      <c r="C3157" s="1" t="s">
        <v>4</v>
      </c>
      <c r="D3157" s="1" t="s">
        <v>5</v>
      </c>
    </row>
    <row r="3158" spans="1:4" ht="13.2" x14ac:dyDescent="0.25">
      <c r="A3158" s="1" t="s">
        <v>3164</v>
      </c>
      <c r="B3158" t="str">
        <f ca="1">IFERROR(__xludf.DUMMYFUNCTION("GOOGLETRANSLATE(B3158,""en"",""hi"")"),"कुछ भी कहो लड़की कमल hai ... गर्म")</f>
        <v>कुछ भी कहो लड़की कमल hai ... गर्म</v>
      </c>
      <c r="C3158" s="1" t="s">
        <v>4</v>
      </c>
      <c r="D3158" s="1" t="s">
        <v>5</v>
      </c>
    </row>
    <row r="3159" spans="1:4" ht="13.2" x14ac:dyDescent="0.25">
      <c r="A3159" s="1" t="s">
        <v>3165</v>
      </c>
      <c r="B3159" t="str">
        <f ca="1">IFERROR(__xludf.DUMMYFUNCTION("GOOGLETRANSLATE(B3159,""en"",""hi"")"),"चलो तुम chutiyo Batao CAA मुझे क्या galat hai
मैं और Batao kitane rohingyo thumhare yaha rakhane ko tayar hai।")</f>
        <v>चलो तुम chutiyo Batao CAA मुझे क्या galat hai
मैं और Batao kitane rohingyo thumhare yaha rakhane ko tayar hai।</v>
      </c>
      <c r="C3159" s="1" t="s">
        <v>8</v>
      </c>
      <c r="D3159" s="1" t="s">
        <v>15</v>
      </c>
    </row>
    <row r="3160" spans="1:4" ht="13.2" x14ac:dyDescent="0.25">
      <c r="A3160" s="1" t="s">
        <v>3166</v>
      </c>
      <c r="B3160" t="str">
        <f ca="1">IFERROR(__xludf.DUMMYFUNCTION("GOOGLETRANSLATE(B3160,""en"",""hi"")"),"हाँ फिल्म साथी घाव का निशान sirf नकारात्मकता हाय felate hai जो है पर देख अची फिल्म
ne LYK hai उपयोग सिफारिश नही सुस्त")</f>
        <v>हाँ फिल्म साथी घाव का निशान sirf नकारात्मकता हाय felate hai जो है पर देख अची फिल्म
ne LYK hai उपयोग सिफारिश नही सुस्त</v>
      </c>
      <c r="C3160" s="1" t="s">
        <v>19</v>
      </c>
      <c r="D3160" s="1" t="s">
        <v>5</v>
      </c>
    </row>
    <row r="3161" spans="1:4" ht="13.2" x14ac:dyDescent="0.25">
      <c r="A3161" s="1" t="s">
        <v>3167</v>
      </c>
      <c r="B3161" t="str">
        <f ca="1">IFERROR(__xludf.DUMMYFUNCTION("GOOGLETRANSLATE(B3161,""en"",""hi"")"),"भाई उदारवादियों की मार्ने ke चक्कर मुझे तुमने कितने विफल de diye")</f>
        <v>भाई उदारवादियों की मार्ने ke चक्कर मुझे तुमने कितने विफल de diye</v>
      </c>
      <c r="C3161" s="1" t="s">
        <v>19</v>
      </c>
      <c r="D3161" s="1" t="s">
        <v>5</v>
      </c>
    </row>
    <row r="3162" spans="1:4" ht="13.2" x14ac:dyDescent="0.25">
      <c r="A3162" s="1" t="s">
        <v>3168</v>
      </c>
      <c r="B3162" t="str">
        <f ca="1">IFERROR(__xludf.DUMMYFUNCTION("GOOGLETRANSLATE(B3162,""en"",""hi"")"),"नमस्कार प्रशांत सर,
मुझे लगता है जनरल साहब का कथन सही है।
हम सहमत हैं")</f>
        <v>नमस्कार प्रशांत सर,
मुझे लगता है जनरल साहब का कथन सही है।
हम सहमत हैं</v>
      </c>
      <c r="C3162" s="1" t="s">
        <v>4</v>
      </c>
      <c r="D3162" s="1" t="s">
        <v>5</v>
      </c>
    </row>
    <row r="3163" spans="1:4" ht="13.2" x14ac:dyDescent="0.25">
      <c r="A3163" s="1" t="s">
        <v>3169</v>
      </c>
      <c r="B3163" t="str">
        <f ca="1">IFERROR(__xludf.DUMMYFUNCTION("GOOGLETRANSLATE(B3163,""en"",""hi"")"),"अक्षय खन्ना शानदार अभिनेता hai Doston।")</f>
        <v>अक्षय खन्ना शानदार अभिनेता hai Doston।</v>
      </c>
      <c r="C3163" s="1" t="s">
        <v>4</v>
      </c>
      <c r="D3163" s="1" t="s">
        <v>5</v>
      </c>
    </row>
    <row r="3164" spans="1:4" ht="13.2" x14ac:dyDescent="0.25">
      <c r="A3164" s="1" t="s">
        <v>3170</v>
      </c>
      <c r="B3164" t="str">
        <f ca="1">IFERROR(__xludf.DUMMYFUNCTION("GOOGLETRANSLATE(B3164,""en"",""hi"")"),"तेरी gand lawde😁😂")</f>
        <v>तेरी gand lawde😁😂</v>
      </c>
      <c r="C3164" s="1" t="s">
        <v>8</v>
      </c>
      <c r="D3164" s="1" t="s">
        <v>15</v>
      </c>
    </row>
    <row r="3165" spans="1:4" ht="13.2" x14ac:dyDescent="0.25">
      <c r="A3165" s="1" t="s">
        <v>3171</v>
      </c>
      <c r="B3165" t="str">
        <f ca="1">IFERROR(__xludf.DUMMYFUNCTION("GOOGLETRANSLATE(B3165,""en"",""hi"")"),"मुझे स्वरा भास्कर ke हर baar उदारवादी शब्द सूरज हाय आ RHI thi😂😂dosto Yad
tmhe Kon Yad आया टिप्पणी Kro।")</f>
        <v>मुझे स्वरा भास्कर ke हर baar उदारवादी शब्द सूरज हाय आ RHI thi😂😂dosto Yad
tmhe Kon Yad आया टिप्पणी Kro।</v>
      </c>
      <c r="C3165" s="1" t="s">
        <v>4</v>
      </c>
      <c r="D3165" s="1" t="s">
        <v>5</v>
      </c>
    </row>
    <row r="3166" spans="1:4" ht="13.2" x14ac:dyDescent="0.25">
      <c r="A3166" s="1" t="s">
        <v>3172</v>
      </c>
      <c r="B3166" t="str">
        <f ca="1">IFERROR(__xludf.DUMMYFUNCTION("GOOGLETRANSLATE(B3166,""en"",""hi"")"),"एस्ली आलोचक पर देख भाई ja ke moviestalk ka समीक्षा")</f>
        <v>एस्ली आलोचक पर देख भाई ja ke moviestalk ka समीक्षा</v>
      </c>
      <c r="C3166" s="1" t="s">
        <v>4</v>
      </c>
      <c r="D3166" s="1" t="s">
        <v>5</v>
      </c>
    </row>
    <row r="3167" spans="1:4" ht="13.2" x14ac:dyDescent="0.25">
      <c r="A3167" s="1" t="s">
        <v>3173</v>
      </c>
      <c r="B3167" t="str">
        <f ca="1">IFERROR(__xludf.DUMMYFUNCTION("GOOGLETRANSLATE(B3167,""en"",""hi"")"),"@Inocent हाइड्रोजन Haan मेन को कब Kaha, aurten पुरुष का ध्यान नही rakhti।
मुख्य तु को keh हाय राहा हूं की समाज मुझे महिला aur पुरुष की समन bhagidaari
hai। तु tum lekin हो jo keh राही हो की मुझ्े kisi पुरुष की jaroort नही hai
khud ke liye समन rup se क्रेडि"&amp;"ट deta करने के लिए अपने father.Main सहित हो सकता है
मैं हूं माँ aur pita dono ko।
मेन कब Kaha की बलात्कारी को फिर kisi galat आदमी ko saja नही milni chahiye।
करने के लिए उपयोग कारी से कारी saja milni chaiye। कितने पुरुषों के लिए uske liye ladte लड़ने
hain।"&amp;" मेन तुम्हे नाम भी बताया है।
अरुणाचल murugnathm, हरीश sadni, sakti वाहिनी शाहरुख खान, अक्षय इन सभी पुरुषों
महिलाओं के लिए लड़ने और महिलाओं के लिए बोलते हैं।
मुख्य भी Yahi keh राहा हूं mahilaaon पे अत्याचार aur balatkaar बराबर बैंड होन
chahiye। Uske liye प"&amp;"ुरुष आज mahilaaon से भी jyada बालक रही हैं।
Lekin harek sikke ke कर pehlu होते hain। Ab mahilaaon ke sath sath पुरुष ke
जो हो रहा है uska क्या galat। झूठी बलात्कार का मामला, झूठे दहेज मामले मुझे Ladko ke
sath itna अत्याचार होता है uska क्या, Ladko की नौकर"&amp;"ी चली जाति हाई, समाज उपयोग
यू हमेशा galat Najar से dektha hai uska क्या, काई करने के लिए लॉग चक्कर मुझे आत्महत्या है
तक कर lete hain बहन uska क्या।
tarah ki mahilaaon ke sath aapke hisaab se कुछ नही Hona chahiye टाकी है तु
फिर से ऐसा कर खातिर।
समाज मुझे म"&amp;"हिला aur पुरुष dono सम्मान ke hakdaar hain। Lekin पुरुष की bejjti
काना लोगो के liye गर्व की बात होती hai। ऐसा sirf लड़कियाँ हाय नही करती
लड़के भी dusre लड़के ke sath karte hain।
क्या आप गंभीर jo tum तु keh राही हो की धारा 375 फिल्म समाज मुझे घृणा
phaila र"&amp;"ाहा hai। क्यों तुम पुरुष परिप्रेक्ष्य ko dikta hai। ये Yahi बात हुई की को
मुख्य Bolun ki गुलाबी फिल्म समाज मुझे घृणा phaila राहा hai। Kisi पुरुषों गुलाबी ne
फिल्म नंगा ke मुझे ऐसा नही बोला बराबर तुम्हे अनुभाग 375 घृणा failane वाली
फिल्म hai lagati। वाह मै"&amp;"डम। मुझे dono फिल्म बराबर पैमाने पर करने के पे Achhi लगी
kyonki dono फिल्म मुझे dikhayi gayi बातें आज ke समाज ke hissa hai। सममूल्य tum
नही samjhogi kyonki tum हर Chiz ko sirf aur sirf नारीवादी ke chasme से dekti
हो।
राही बात सीमा की सीमा को ki jarurat Sa"&amp;"bko padti hai। टाकी कोई parosi
Hamare ijajat ke बीना अंदर ना आ खातिर। ISME महिला aur पुरुष की कोई बात
नही hai। मैं और apne hak की लड़ाई Ladna कोई ashaanti phailana नही hai। क्या
रानी लक्ष्मीबाई ne apne hak की ladai नही ladi थी। हम sabhi पुरुष aur
महिला का"&amp;" सम्मान करते हैं उनको karte hain। बराबर करती hai Yahi Chiz सेना भी सीमा। सममूल्य
मुझ्े Pata Hai कोई भी नारीवादी सेना का सम्मान Ki नही करती। टीक है।
मैं और Antim बात से मुख्य थोडा सा sehmat हूं की aurton की banayi दुनिया मुझे
शांति होती। होती हो सकता है।
L"&amp;"ekin है अशांति मुझे sirf महिला हाय नही purushon ne mahilaaon ke liye अत्याचार
jhela hai।
अलविदा-बहन अपने भविष्य के लिए सबसे अच्छा।")</f>
        <v>@Inocent हाइड्रोजन Haan मेन को कब Kaha, aurten पुरुष का ध्यान नही rakhti।
मुख्य तु को keh हाय राहा हूं की समाज मुझे महिला aur पुरुष की समन bhagidaari
hai। तु tum lekin हो jo keh राही हो की मुझ्े kisi पुरुष की jaroort नही hai
khud ke liye समन rup se क्रेडिट deta करने के लिए अपने father.Main सहित हो सकता है
मैं हूं माँ aur pita dono ko।
मेन कब Kaha की बलात्कारी को फिर kisi galat आदमी ko saja नही milni chahiye।
करने के लिए उपयोग कारी से कारी saja milni chaiye। कितने पुरुषों के लिए uske liye ladte लड़ने
hain। मेन तुम्हे नाम भी बताया है।
अरुणाचल murugnathm, हरीश sadni, sakti वाहिनी शाहरुख खान, अक्षय इन सभी पुरुषों
महिलाओं के लिए लड़ने और महिलाओं के लिए बोलते हैं।
मुख्य भी Yahi keh राहा हूं mahilaaon पे अत्याचार aur balatkaar बराबर बैंड होन
chahiye। Uske liye पुरुष आज mahilaaon से भी jyada बालक रही हैं।
Lekin harek sikke ke कर pehlu होते hain। Ab mahilaaon ke sath sath पुरुष ke
जो हो रहा है uska क्या galat। झूठी बलात्कार का मामला, झूठे दहेज मामले मुझे Ladko ke
sath itna अत्याचार होता है uska क्या, Ladko की नौकरी चली जाति हाई, समाज उपयोग
यू हमेशा galat Najar से dektha hai uska क्या, काई करने के लिए लॉग चक्कर मुझे आत्महत्या है
तक कर lete hain बहन uska क्या।
tarah ki mahilaaon ke sath aapke hisaab se कुछ नही Hona chahiye टाकी है तु
फिर से ऐसा कर खातिर।
समाज मुझे महिला aur पुरुष dono सम्मान ke hakdaar hain। Lekin पुरुष की bejjti
काना लोगो के liye गर्व की बात होती hai। ऐसा sirf लड़कियाँ हाय नही करती
लड़के भी dusre लड़के ke sath karte hain।
क्या आप गंभीर jo tum तु keh राही हो की धारा 375 फिल्म समाज मुझे घृणा
phaila राहा hai। क्यों तुम पुरुष परिप्रेक्ष्य ko dikta hai। ये Yahi बात हुई की को
मुख्य Bolun ki गुलाबी फिल्म समाज मुझे घृणा phaila राहा hai। Kisi पुरुषों गुलाबी ne
फिल्म नंगा ke मुझे ऐसा नही बोला बराबर तुम्हे अनुभाग 375 घृणा failane वाली
फिल्म hai lagati। वाह मैडम। मुझे dono फिल्म बराबर पैमाने पर करने के पे Achhi लगी
kyonki dono फिल्म मुझे dikhayi gayi बातें आज ke समाज ke hissa hai। सममूल्य tum
नही samjhogi kyonki tum हर Chiz ko sirf aur sirf नारीवादी ke chasme से dekti
हो।
राही बात सीमा की सीमा को ki jarurat Sabko padti hai। टाकी कोई parosi
Hamare ijajat ke बीना अंदर ना आ खातिर। ISME महिला aur पुरुष की कोई बात
नही hai। मैं और apne hak की लड़ाई Ladna कोई ashaanti phailana नही hai। क्या
रानी लक्ष्मीबाई ne apne hak की ladai नही ladi थी। हम sabhi पुरुष aur
महिला का सम्मान करते हैं उनको karte hain। बराबर करती hai Yahi Chiz सेना भी सीमा। सममूल्य
मुझ्े Pata Hai कोई भी नारीवादी सेना का सम्मान Ki नही करती। टीक है।
मैं और Antim बात से मुख्य थोडा सा sehmat हूं की aurton की banayi दुनिया मुझे
शांति होती। होती हो सकता है।
Lekin है अशांति मुझे sirf महिला हाय नही purushon ne mahilaaon ke liye अत्याचार
jhela hai।
अलविदा-बहन अपने भविष्य के लिए सबसे अच्छा।</v>
      </c>
      <c r="C3167" s="1" t="s">
        <v>19</v>
      </c>
      <c r="D3167" s="1" t="s">
        <v>5</v>
      </c>
    </row>
    <row r="3168" spans="1:4" ht="13.2" x14ac:dyDescent="0.25">
      <c r="A3168" s="1" t="s">
        <v>3174</v>
      </c>
      <c r="B3168" t="str">
        <f ca="1">IFERROR(__xludf.DUMMYFUNCTION("GOOGLETRANSLATE(B3168,""en"",""hi"")"),"प्रतीक borade भाजपा Dalla🤣🤣🤣")</f>
        <v>प्रतीक borade भाजपा Dalla🤣🤣🤣</v>
      </c>
      <c r="C3168" s="1" t="s">
        <v>19</v>
      </c>
      <c r="D3168" s="1" t="s">
        <v>15</v>
      </c>
    </row>
    <row r="3169" spans="1:4" ht="13.2" x14ac:dyDescent="0.25">
      <c r="A3169" s="1" t="s">
        <v>3175</v>
      </c>
      <c r="B3169" t="str">
        <f ca="1">IFERROR(__xludf.DUMMYFUNCTION("GOOGLETRANSLATE(B3169,""en"",""hi"")"),"भाई Aapka बुक एक हजार प्रेम पत्र Wapis आएगा ki nhi Flipkart या अमेज़न
पे कोशिश किया मिल nhi राहा")</f>
        <v>भाई Aapka बुक एक हजार प्रेम पत्र Wapis आएगा ki nhi Flipkart या अमेज़न
पे कोशिश किया मिल nhi राहा</v>
      </c>
      <c r="C3169" s="1" t="s">
        <v>4</v>
      </c>
      <c r="D3169" s="1" t="s">
        <v>5</v>
      </c>
    </row>
    <row r="3170" spans="1:4" ht="13.2" x14ac:dyDescent="0.25">
      <c r="A3170" s="1" t="s">
        <v>3176</v>
      </c>
      <c r="B3170" t="str">
        <f ca="1">IFERROR(__xludf.DUMMYFUNCTION("GOOGLETRANSLATE(B3170,""en"",""hi"")"),"यार .. ISPE भूत टारस aata hai .. 😔 itna कड़वाहट।")</f>
        <v>यार .. ISPE भूत टारस aata hai .. 😔 itna कड़वाहट।</v>
      </c>
      <c r="C3170" s="1" t="s">
        <v>4</v>
      </c>
      <c r="D3170" s="1" t="s">
        <v>5</v>
      </c>
    </row>
    <row r="3171" spans="1:4" ht="13.2" x14ac:dyDescent="0.25">
      <c r="A3171" s="1" t="s">
        <v>3177</v>
      </c>
      <c r="B3171" t="str">
        <f ca="1">IFERROR(__xludf.DUMMYFUNCTION("GOOGLETRANSLATE(B3171,""en"",""hi"")"),"भारतीय सेना मुझे sary हाय foji na aur समलैंगिक मर्द वह aur auqat को देखो apni
पाकिस्तानी सेना से जंग क्रने की बल्लेबाजी krte.bipin रावत भी chuhy की trha lagta
lagta hai")</f>
        <v>भारतीय सेना मुझे sary हाय foji na aur समलैंगिक मर्द वह aur auqat को देखो apni
पाकिस्तानी सेना से जंग क्रने की बल्लेबाजी krte.bipin रावत भी chuhy की trha lagta
lagta hai</v>
      </c>
      <c r="C3171" s="1" t="s">
        <v>8</v>
      </c>
      <c r="D3171" s="1" t="s">
        <v>15</v>
      </c>
    </row>
    <row r="3172" spans="1:4" ht="13.2" x14ac:dyDescent="0.25">
      <c r="A3172" s="1" t="s">
        <v>3178</v>
      </c>
      <c r="B3172" t="str">
        <f ca="1">IFERROR(__xludf.DUMMYFUNCTION("GOOGLETRANSLATE(B3172,""en"",""hi"")"),"""कुत्ते ke तारा प्यार karta हेन"" 😂")</f>
        <v>"कुत्ते ke तारा प्यार karta हेन" 😂</v>
      </c>
      <c r="C3172" s="1" t="s">
        <v>4</v>
      </c>
      <c r="D3172" s="1" t="s">
        <v>5</v>
      </c>
    </row>
    <row r="3173" spans="1:4" ht="13.2" x14ac:dyDescent="0.25">
      <c r="A3173" s="1" t="s">
        <v>3179</v>
      </c>
      <c r="B3173" t="str">
        <f ca="1">IFERROR(__xludf.DUMMYFUNCTION("GOOGLETRANSLATE(B3173,""en"",""hi"")"),"@Koshal शर्मा itna ज्ञान वाह whatsapp विश्वविद्यालय की डिग्री घेर मुझे एलजीए ke
हो lgta Rakhe ..")</f>
        <v>@Koshal शर्मा itna ज्ञान वाह whatsapp विश्वविद्यालय की डिग्री घेर मुझे एलजीए ke
हो lgta Rakhe ..</v>
      </c>
      <c r="C3173" s="1" t="s">
        <v>19</v>
      </c>
      <c r="D3173" s="1" t="s">
        <v>5</v>
      </c>
    </row>
    <row r="3174" spans="1:4" ht="13.2" x14ac:dyDescent="0.25">
      <c r="A3174" s="1" t="s">
        <v>3180</v>
      </c>
      <c r="B3174" t="str">
        <f ca="1">IFERROR(__xludf.DUMMYFUNCTION("GOOGLETRANSLATE(B3174,""en"",""hi"")"),"वीडियो पुरा देखिए")</f>
        <v>वीडियो पुरा देखिए</v>
      </c>
      <c r="C3174" s="1" t="s">
        <v>4</v>
      </c>
      <c r="D3174" s="1" t="s">
        <v>5</v>
      </c>
    </row>
    <row r="3175" spans="1:4" ht="13.2" x14ac:dyDescent="0.25">
      <c r="A3175" s="1" t="s">
        <v>3181</v>
      </c>
      <c r="B3175" t="str">
        <f ca="1">IFERROR(__xludf.DUMMYFUNCTION("GOOGLETRANSLATE(B3175,""en"",""hi"")"),"सर मैं आपको तु kaise या कहां से पाटा chalta hai ki faminist फिर उदारवादी क्या
kahte hai?")</f>
        <v>सर मैं आपको तु kaise या कहां से पाटा chalta hai ki faminist फिर उदारवादी क्या
kahte hai?</v>
      </c>
      <c r="C3175" s="1" t="s">
        <v>4</v>
      </c>
      <c r="D3175" s="1" t="s">
        <v>5</v>
      </c>
    </row>
    <row r="3176" spans="1:4" ht="13.2" x14ac:dyDescent="0.25">
      <c r="A3176" s="1" t="s">
        <v>3182</v>
      </c>
      <c r="B3176" t="str">
        <f ca="1">IFERROR(__xludf.DUMMYFUNCTION("GOOGLETRANSLATE(B3176,""en"",""hi"")"),"@rahat अहमद Achha tum लोग इन गंभीर nhi lerahe ,,, बदमाश कबीर सिंह Yesa होने के लिए
वह ,, वह Besa, गंडा bolkar क्ष गंभीर horaha ???")</f>
        <v>@rahat अहमद Achha tum लोग इन गंभीर nhi lerahe ,,, बदमाश कबीर सिंह Yesa होने के लिए
वह ,, वह Besa, गंडा bolkar क्ष गंभीर horaha ???</v>
      </c>
      <c r="C3176" s="1" t="s">
        <v>8</v>
      </c>
      <c r="D3176" s="1" t="s">
        <v>5</v>
      </c>
    </row>
    <row r="3177" spans="1:4" ht="13.2" x14ac:dyDescent="0.25">
      <c r="A3177" s="1" t="s">
        <v>3183</v>
      </c>
      <c r="B3177" t="str">
        <f ca="1">IFERROR(__xludf.DUMMYFUNCTION("GOOGLETRANSLATE(B3177,""en"",""hi"")"),"बॉलीवुड प्यार से थोड़ा आगे badhna chahiye")</f>
        <v>बॉलीवुड प्यार से थोड़ा आगे badhna chahiye</v>
      </c>
      <c r="C3177" s="1" t="s">
        <v>4</v>
      </c>
      <c r="D3177" s="1" t="s">
        <v>5</v>
      </c>
    </row>
    <row r="3178" spans="1:4" ht="13.2" x14ac:dyDescent="0.25">
      <c r="A3178" s="1" t="s">
        <v>3184</v>
      </c>
      <c r="B3178" t="str">
        <f ca="1">IFERROR(__xludf.DUMMYFUNCTION("GOOGLETRANSLATE(B3178,""en"",""hi"")"),"sbko पीटीए ज sb असली ज bc ... Tb भी bkchdi kr rhe ज ... जैसे असली ज super30
na ... Vaisi ये असली ज bcz sbko पीटीए ज व्यावहारिक रूप से होता ज ये sb भी")</f>
        <v>sbko पीटीए ज sb असली ज bc ... Tb भी bkchdi kr rhe ज ... जैसे असली ज super30
na ... Vaisi ये असली ज bcz sbko पीटीए ज व्यावहारिक रूप से होता ज ये sb भी</v>
      </c>
      <c r="C3178" s="1" t="s">
        <v>19</v>
      </c>
      <c r="D3178" s="1" t="s">
        <v>15</v>
      </c>
    </row>
    <row r="3179" spans="1:4" ht="13.2" x14ac:dyDescent="0.25">
      <c r="A3179" s="1" t="s">
        <v>3185</v>
      </c>
      <c r="B3179" t="str">
        <f ca="1">IFERROR(__xludf.DUMMYFUNCTION("GOOGLETRANSLATE(B3179,""en"",""hi"")"),"संजू फिल्म माई jo रणबीर ne सोनम ke आंधी माई शौचालय सीट दाल व्यास था wo
..tab कोई कुछ नही bolla सब कबीर सिंह ke pocke क्यु pade hai ...... सब
जलते hai शाहिद से पाटा Sabko अगर शाहिद रूप माई आ gya na रणवीर रणबीर को
dukaan बैंड हो jayegi की ..")</f>
        <v>संजू फिल्म माई jo रणबीर ne सोनम ke आंधी माई शौचालय सीट दाल व्यास था wo
..tab कोई कुछ नही bolla सब कबीर सिंह ke pocke क्यु pade hai ...... सब
जलते hai शाहिद से पाटा Sabko अगर शाहिद रूप माई आ gya na रणवीर रणबीर को
dukaan बैंड हो jayegi की ..</v>
      </c>
      <c r="C3179" s="1" t="s">
        <v>19</v>
      </c>
      <c r="D3179" s="1" t="s">
        <v>5</v>
      </c>
    </row>
    <row r="3180" spans="1:4" ht="13.2" x14ac:dyDescent="0.25">
      <c r="A3180" s="1" t="s">
        <v>3186</v>
      </c>
      <c r="B3180" t="str">
        <f ca="1">IFERROR(__xludf.DUMMYFUNCTION("GOOGLETRANSLATE(B3180,""en"",""hi"")"),"राजदीप देसाई साहब andheti रॉय प्रहार ऐसा प्रचार कर सकती hai मुस्लिम भी प्राथमिकी
पाकिस्तान Jindabad ke nare एलजीए sakte hai")</f>
        <v>राजदीप देसाई साहब andheti रॉय प्रहार ऐसा प्रचार कर सकती hai मुस्लिम भी प्राथमिकी
पाकिस्तान Jindabad ke nare एलजीए sakte hai</v>
      </c>
      <c r="C3180" s="1" t="s">
        <v>19</v>
      </c>
      <c r="D3180" s="1" t="s">
        <v>5</v>
      </c>
    </row>
    <row r="3181" spans="1:4" ht="13.2" x14ac:dyDescent="0.25">
      <c r="A3181" s="1" t="s">
        <v>3187</v>
      </c>
      <c r="B3181" t="str">
        <f ca="1">IFERROR(__xludf.DUMMYFUNCTION("GOOGLETRANSLATE(B3181,""en"",""hi"")"),"बॉलीवुड घाटी karodo लोगो को chutiya bana कर, Unse karodo पैसे चुरा karr
le ke jata hai aur Hamari पाधी likhi युवा ... unke Piche gand marati hai ...")</f>
        <v>बॉलीवुड घाटी karodo लोगो को chutiya bana कर, Unse karodo पैसे चुरा karr
le ke jata hai aur Hamari पाधी likhi युवा ... unke Piche gand marati hai ...</v>
      </c>
      <c r="C3181" s="1" t="s">
        <v>8</v>
      </c>
      <c r="D3181" s="1" t="s">
        <v>15</v>
      </c>
    </row>
    <row r="3182" spans="1:4" ht="13.2" x14ac:dyDescent="0.25">
      <c r="A3182" s="1" t="s">
        <v>3188</v>
      </c>
      <c r="B3182" t="str">
        <f ca="1">IFERROR(__xludf.DUMMYFUNCTION("GOOGLETRANSLATE(B3182,""en"",""hi"")"),"संपर्क करेन liye मुंबई Chakala मेरा नंबर hai8286209041 शरीर की मालिश ke")</f>
        <v>संपर्क करेन liye मुंबई Chakala मेरा नंबर hai8286209041 शरीर की मालिश ke</v>
      </c>
      <c r="C3182" s="1" t="s">
        <v>4</v>
      </c>
      <c r="D3182" s="1" t="s">
        <v>5</v>
      </c>
    </row>
    <row r="3183" spans="1:4" ht="13.2" x14ac:dyDescent="0.25">
      <c r="A3183" s="1" t="s">
        <v>3189</v>
      </c>
      <c r="B3183" t="str">
        <f ca="1">IFERROR(__xludf.DUMMYFUNCTION("GOOGLETRANSLATE(B3183,""en"",""hi"")"),"@Aakash गोभी वास्तव में, अभी बाकि chinal ओ का भी नकारात्मक समीक्षा एना सुरु हो
Jayega")</f>
        <v>@Aakash गोभी वास्तव में, अभी बाकि chinal ओ का भी नकारात्मक समीक्षा एना सुरु हो
Jayega</v>
      </c>
      <c r="C3183" s="1" t="s">
        <v>4</v>
      </c>
      <c r="D3183" s="1" t="s">
        <v>15</v>
      </c>
    </row>
    <row r="3184" spans="1:4" ht="13.2" x14ac:dyDescent="0.25">
      <c r="A3184" s="1" t="s">
        <v>3190</v>
      </c>
      <c r="B3184" t="str">
        <f ca="1">IFERROR(__xludf.DUMMYFUNCTION("GOOGLETRANSLATE(B3184,""en"",""hi"")"),"Lgta hai ... नापसंद क्रने घाव का निशान sare समलैंगिक वह होंगे")</f>
        <v>Lgta hai ... नापसंद क्रने घाव का निशान sare समलैंगिक वह होंगे</v>
      </c>
      <c r="C3184" s="1" t="s">
        <v>8</v>
      </c>
      <c r="D3184" s="1" t="s">
        <v>5</v>
      </c>
    </row>
    <row r="3185" spans="1:4" ht="13.2" x14ac:dyDescent="0.25">
      <c r="A3185" s="1" t="s">
        <v>3191</v>
      </c>
      <c r="B3185" t="str">
        <f ca="1">IFERROR(__xludf.DUMMYFUNCTION("GOOGLETRANSLATE(B3185,""en"",""hi"")"),"Shwetab दूर से ही प्यार साहब आपने madrchod Aajkal londoki शॉट लें कोल डे भाई")</f>
        <v>Shwetab दूर से ही प्यार साहब आपने madrchod Aajkal londoki शॉट लें कोल डे भाई</v>
      </c>
      <c r="C3185" s="1" t="s">
        <v>8</v>
      </c>
      <c r="D3185" s="1" t="s">
        <v>15</v>
      </c>
    </row>
    <row r="3186" spans="1:4" ht="13.2" x14ac:dyDescent="0.25">
      <c r="A3186" s="1" t="s">
        <v>3192</v>
      </c>
      <c r="B3186" t="str">
        <f ca="1">IFERROR(__xludf.DUMMYFUNCTION("GOOGLETRANSLATE(B3186,""en"",""hi"")"),"कितना नौटंकी karta भाई तू पूर्ण दिल्ली 😂😂😂")</f>
        <v>कितना नौटंकी karta भाई तू पूर्ण दिल्ली 😂😂😂</v>
      </c>
      <c r="C3186" s="1" t="s">
        <v>4</v>
      </c>
      <c r="D3186" s="1" t="s">
        <v>5</v>
      </c>
    </row>
    <row r="3187" spans="1:4" ht="13.2" x14ac:dyDescent="0.25">
      <c r="A3187" s="1" t="s">
        <v>3193</v>
      </c>
      <c r="B3187" t="str">
        <f ca="1">IFERROR(__xludf.DUMMYFUNCTION("GOOGLETRANSLATE(B3187,""en"",""hi"")"),"bhout Acha explaination दिया भाई, मुझे भी pasand नही एएआई फिल्म")</f>
        <v>bhout Acha explaination दिया भाई, मुझे भी pasand नही एएआई फिल्म</v>
      </c>
      <c r="C3187" s="1" t="s">
        <v>4</v>
      </c>
      <c r="D3187" s="1" t="s">
        <v>5</v>
      </c>
    </row>
    <row r="3188" spans="1:4" ht="13.2" x14ac:dyDescent="0.25">
      <c r="A3188" s="1" t="s">
        <v>3194</v>
      </c>
      <c r="B3188" t="str">
        <f ca="1">IFERROR(__xludf.DUMMYFUNCTION("GOOGLETRANSLATE(B3188,""en"",""hi"")"),"हैलो tum Kon होते हो kisiko उदार फिर aur कुछ Kahne का। Tumare बात से lgta
hai tum ek Pakka आरएसएस भक्त हो jo hmare देश की संस्कृति, bhaichara sb khatm
मुझे क्रने तुला hai। , इसके Khilaf को tum Khabi nhi Bolte। मैं और kisko फिल्म है se
समस्या हो RHA hai bh"&amp;"ai। Chut mut का kisto arop एलजीए rhe ho smajme nhi arha
hai।")</f>
        <v>हैलो tum Kon होते हो kisiko उदार फिर aur कुछ Kahne का। Tumare बात से lgta
hai tum ek Pakka आरएसएस भक्त हो jo hmare देश की संस्कृति, bhaichara sb khatm
मुझे क्रने तुला hai। , इसके Khilaf को tum Khabi nhi Bolte। मैं और kisko फिल्म है se
समस्या हो RHA hai bhai। Chut mut का kisto arop एलजीए rhe ho smajme nhi arha
hai।</v>
      </c>
      <c r="C3188" s="1" t="s">
        <v>8</v>
      </c>
      <c r="D3188" s="1" t="s">
        <v>5</v>
      </c>
    </row>
    <row r="3189" spans="1:4" ht="13.2" x14ac:dyDescent="0.25">
      <c r="A3189" s="1" t="s">
        <v>3195</v>
      </c>
      <c r="B3189" t="str">
        <f ca="1">IFERROR(__xludf.DUMMYFUNCTION("GOOGLETRANSLATE(B3189,""en"",""hi"")"),"वह स्त्री है कुछ भी कर सकती है!")</f>
        <v>वह स्त्री है कुछ भी कर सकती है!</v>
      </c>
      <c r="C3189" s="1" t="s">
        <v>4</v>
      </c>
      <c r="D3189" s="1" t="s">
        <v>5</v>
      </c>
    </row>
    <row r="3190" spans="1:4" ht="13.2" x14ac:dyDescent="0.25">
      <c r="A3190" s="1" t="s">
        <v>3196</v>
      </c>
      <c r="B3190" t="str">
        <f ca="1">IFERROR(__xludf.DUMMYFUNCTION("GOOGLETRANSLATE(B3190,""en"",""hi"")"),"जब वी मेट फिल्म का विषय राजनीतिक ज समीक्षा करने के लिए भी उसी हिसाब से hoga")</f>
        <v>जब वी मेट फिल्म का विषय राजनीतिक ज समीक्षा करने के लिए भी उसी हिसाब से hoga</v>
      </c>
      <c r="C3190" s="1" t="s">
        <v>4</v>
      </c>
      <c r="D3190" s="1" t="s">
        <v>5</v>
      </c>
    </row>
    <row r="3191" spans="1:4" ht="13.2" x14ac:dyDescent="0.25">
      <c r="A3191" s="1" t="s">
        <v>3197</v>
      </c>
      <c r="B3191" t="str">
        <f ca="1">IFERROR(__xludf.DUMMYFUNCTION("GOOGLETRANSLATE(B3191,""en"",""hi"")"),"भाई चैनल नाम परिवर्तन किया चटाई करो भ्रम होता Haii")</f>
        <v>भाई चैनल नाम परिवर्तन किया चटाई करो भ्रम होता Haii</v>
      </c>
      <c r="C3191" s="1" t="s">
        <v>4</v>
      </c>
      <c r="D3191" s="1" t="s">
        <v>5</v>
      </c>
    </row>
    <row r="3192" spans="1:4" ht="13.2" x14ac:dyDescent="0.25">
      <c r="A3192" s="1" t="s">
        <v>3198</v>
      </c>
      <c r="B3192" t="str">
        <f ca="1">IFERROR(__xludf.DUMMYFUNCTION("GOOGLETRANSLATE(B3192,""en"",""hi"")"),"सौरभ दुबे आप तो बौद्धिक बनने के चक्कर में पूरी तरह से पिल्ले बन गए।
आपको पुलिस पर गिरते हुए पत्थर नहीं दिखते।
आपको उपद्रवियों के कृत्य नहीं दिखाई देता।
आपको सिर्फ अच्छे और बुरे पुलिस वाले दिखते हैं।")</f>
        <v>सौरभ दुबे आप तो बौद्धिक बनने के चक्कर में पूरी तरह से पिल्ले बन गए।
आपको पुलिस पर गिरते हुए पत्थर नहीं दिखते।
आपको उपद्रवियों के कृत्य नहीं दिखाई देता।
आपको सिर्फ अच्छे और बुरे पुलिस वाले दिखते हैं।</v>
      </c>
      <c r="C3192" s="1" t="s">
        <v>8</v>
      </c>
      <c r="D3192" s="1" t="s">
        <v>15</v>
      </c>
    </row>
    <row r="3193" spans="1:4" ht="13.2" x14ac:dyDescent="0.25">
      <c r="A3193" s="1" t="s">
        <v>3199</v>
      </c>
      <c r="B3193" t="str">
        <f ca="1">IFERROR(__xludf.DUMMYFUNCTION("GOOGLETRANSLATE(B3193,""en"",""hi"")"),"सर आज कल दैनिक सामयिकी क्यु नही aaa RHA hai ?????")</f>
        <v>सर आज कल दैनिक सामयिकी क्यु नही aaa RHA hai ?????</v>
      </c>
      <c r="C3193" s="1" t="s">
        <v>4</v>
      </c>
      <c r="D3193" s="1" t="s">
        <v>5</v>
      </c>
    </row>
    <row r="3194" spans="1:4" ht="13.2" x14ac:dyDescent="0.25">
      <c r="A3194" s="1" t="s">
        <v>3200</v>
      </c>
      <c r="B3194" t="str">
        <f ca="1">IFERROR(__xludf.DUMMYFUNCTION("GOOGLETRANSLATE(B3194,""en"",""hi"")"),"क्या Jamana आ गया")</f>
        <v>क्या Jamana आ गया</v>
      </c>
      <c r="C3194" s="1" t="s">
        <v>19</v>
      </c>
      <c r="D3194" s="1" t="s">
        <v>5</v>
      </c>
    </row>
    <row r="3195" spans="1:4" ht="13.2" x14ac:dyDescent="0.25">
      <c r="A3195" s="1" t="s">
        <v>3201</v>
      </c>
      <c r="B3195" t="str">
        <f ca="1">IFERROR(__xludf.DUMMYFUNCTION("GOOGLETRANSLATE(B3195,""en"",""hi"")"),"ऑटो वाले भैया को यूएसएस मार्च कर घाव का निशान kamine se v zyada dimag hai")</f>
        <v>ऑटो वाले भैया को यूएसएस मार्च कर घाव का निशान kamine se v zyada dimag hai</v>
      </c>
      <c r="C3195" s="1" t="s">
        <v>19</v>
      </c>
      <c r="D3195" s="1" t="s">
        <v>5</v>
      </c>
    </row>
    <row r="3196" spans="1:4" ht="13.2" x14ac:dyDescent="0.25">
      <c r="A3196" s="1" t="s">
        <v>3202</v>
      </c>
      <c r="B3196" t="str">
        <f ca="1">IFERROR(__xludf.DUMMYFUNCTION("GOOGLETRANSLATE(B3196,""en"",""hi"")"),"पागल ज तू itna sabkooo पाटा ज .. तेरे jaise लोग इन हाय sochte ज फिल्म itna dekhke")</f>
        <v>पागल ज तू itna sabkooo पाटा ज .. तेरे jaise लोग इन हाय sochte ज फिल्म itna dekhke</v>
      </c>
      <c r="C3196" s="1" t="s">
        <v>8</v>
      </c>
      <c r="D3196" s="1" t="s">
        <v>5</v>
      </c>
    </row>
    <row r="3197" spans="1:4" ht="13.2" x14ac:dyDescent="0.25">
      <c r="A3197" s="1" t="s">
        <v>3203</v>
      </c>
      <c r="B3197" t="str">
        <f ca="1">IFERROR(__xludf.DUMMYFUNCTION("GOOGLETRANSLATE(B3197,""en"",""hi"")"),"साही बात भाई")</f>
        <v>साही बात भाई</v>
      </c>
      <c r="C3197" s="1" t="s">
        <v>4</v>
      </c>
      <c r="D3197" s="1" t="s">
        <v>5</v>
      </c>
    </row>
    <row r="3198" spans="1:4" ht="13.2" x14ac:dyDescent="0.25">
      <c r="A3198" s="1" t="s">
        <v>3204</v>
      </c>
      <c r="B3198" t="str">
        <f ca="1">IFERROR(__xludf.DUMMYFUNCTION("GOOGLETRANSLATE(B3198,""en"",""hi"")"),"रंगा बिल्ला मुर्दाबाद")</f>
        <v>रंगा बिल्ला मुर्दाबाद</v>
      </c>
      <c r="C3198" s="1" t="s">
        <v>19</v>
      </c>
      <c r="D3198" s="1" t="s">
        <v>5</v>
      </c>
    </row>
    <row r="3199" spans="1:4" ht="13.2" x14ac:dyDescent="0.25">
      <c r="A3199" s="1" t="s">
        <v>3205</v>
      </c>
      <c r="B3199" t="str">
        <f ca="1">IFERROR(__xludf.DUMMYFUNCTION("GOOGLETRANSLATE(B3199,""en"",""hi"")"),"hai भी समलैंगिक या समलैंगिकों भी hai सेना मुझे उनका bs आकर्षण एक ही लिंग की
तरफ होता बाकि सामान्य मानव jaise हाय होते wo hai unke भी 2hath,
2Aankhe, 1brain, 2legs, 2lungs, जिगर, 1 दिल, 1head, बाल, 1nose, में 10fingers
दोनों हाथ, padhne likhne की क्षमता ut"&amp;"ni हाय होती hai Itni विषमलैंगिक व्यक्ति
की hai .. देवदार तु bhedbhav क्यो")</f>
        <v>hai भी समलैंगिक या समलैंगिकों भी hai सेना मुझे उनका bs आकर्षण एक ही लिंग की
तरफ होता बाकि सामान्य मानव jaise हाय होते wo hai unke भी 2hath,
2Aankhe, 1brain, 2legs, 2lungs, जिगर, 1 दिल, 1head, बाल, 1nose, में 10fingers
दोनों हाथ, padhne likhne की क्षमता utni हाय होती hai Itni विषमलैंगिक व्यक्ति
की hai .. देवदार तु bhedbhav क्यो</v>
      </c>
      <c r="C3199" s="1" t="s">
        <v>19</v>
      </c>
      <c r="D3199" s="1" t="s">
        <v>5</v>
      </c>
    </row>
    <row r="3200" spans="1:4" ht="13.2" x14ac:dyDescent="0.25">
      <c r="A3200" s="1" t="s">
        <v>3206</v>
      </c>
      <c r="B3200" t="str">
        <f ca="1">IFERROR(__xludf.DUMMYFUNCTION("GOOGLETRANSLATE(B3200,""en"",""hi"")"),"Zbrdst bhaaaai .......")</f>
        <v>Zbrdst bhaaaai .......</v>
      </c>
      <c r="C3200" s="1" t="s">
        <v>4</v>
      </c>
      <c r="D3200" s="1" t="s">
        <v>5</v>
      </c>
    </row>
    <row r="3201" spans="1:4" ht="13.2" x14ac:dyDescent="0.25">
      <c r="A3201" s="1" t="s">
        <v>3207</v>
      </c>
      <c r="B3201" t="str">
        <f ca="1">IFERROR(__xludf.DUMMYFUNCTION("GOOGLETRANSLATE(B3201,""en"",""hi"")"),"भाई सलाम")</f>
        <v>भाई सलाम</v>
      </c>
      <c r="C3201" s="1" t="s">
        <v>4</v>
      </c>
      <c r="D3201" s="1" t="s">
        <v>5</v>
      </c>
    </row>
    <row r="3202" spans="1:4" ht="13.2" x14ac:dyDescent="0.25">
      <c r="A3202" s="1" t="s">
        <v>3208</v>
      </c>
      <c r="B3202" t="str">
        <f ca="1">IFERROR(__xludf.DUMMYFUNCTION("GOOGLETRANSLATE(B3202,""en"",""hi"")"),"अंतिम वाला चाचा प्यारा था। *। मेरी पत्नी Layi थी * 🤣🤣🤣😂😂👌👌 Awww ..")</f>
        <v>अंतिम वाला चाचा प्यारा था। *। मेरी पत्नी Layi थी * 🤣🤣🤣😂😂👌👌 Awww ..</v>
      </c>
      <c r="C3202" s="1" t="s">
        <v>4</v>
      </c>
      <c r="D3202" s="1" t="s">
        <v>5</v>
      </c>
    </row>
    <row r="3203" spans="1:4" ht="13.2" x14ac:dyDescent="0.25">
      <c r="A3203" s="1" t="s">
        <v>3209</v>
      </c>
      <c r="B3203" t="str">
        <f ca="1">IFERROR(__xludf.DUMMYFUNCTION("GOOGLETRANSLATE(B3203,""en"",""hi"")"),"आप कोई आपत्ति नहीं है भाई ..to माई ek बात कहना चाहता हू की फिल्म समीक्षा kartay
वक़्त kai baar Aap jazbaati हो Jaate ho..aur kai baar aap बस खो Jaate
हो .. [11:08] (https://www.youtube.com/watch?v=J2J5ssSP5yQ&amp;t=11m08s) दूसरे
baatanay की zarurat हाय नही ha"&amp;"i ki yae फिल्म मैं आपको कितनी मर कठिन tarike se
pasand hai aur आई aap defenatly iss फिल्म को 8 से 10 स्टार रेटिंग बालू के टीले घाव का निशान
ho..but मैं अपनी ईमानदारी की तरह kyoki आज तक कोई भी आप itna deaply समीक्षा कंद
नही karta..aur aapke समीक्षा करने के"&amp;" लिए माई का besabri से इंतजार कर रहा था प्रतीक
bhai..I भाई मेरी गिरोह 110% haites साथ कल इस फिल्म जाओ। सब अच्छा
छत्तीसगढ़ से चाहती है 👍👏👏👏")</f>
        <v>आप कोई आपत्ति नहीं है भाई ..to माई ek बात कहना चाहता हू की फिल्म समीक्षा kartay
वक़्त kai baar Aap jazbaati हो Jaate ho..aur kai baar aap बस खो Jaate
हो .. [11:08] (https://www.youtube.com/watch?v=J2J5ssSP5yQ&amp;t=11m08s) दूसरे
baatanay की zarurat हाय नही hai ki yae फिल्म मैं आपको कितनी मर कठिन tarike se
pasand hai aur आई aap defenatly iss फिल्म को 8 से 10 स्टार रेटिंग बालू के टीले घाव का निशान
ho..but मैं अपनी ईमानदारी की तरह kyoki आज तक कोई भी आप itna deaply समीक्षा कंद
नही karta..aur aapke समीक्षा करने के लिए माई का besabri से इंतजार कर रहा था प्रतीक
bhai..I भाई मेरी गिरोह 110% haites साथ कल इस फिल्म जाओ। सब अच्छा
छत्तीसगढ़ से चाहती है 👍👏👏👏</v>
      </c>
      <c r="C3203" s="1" t="s">
        <v>4</v>
      </c>
      <c r="D3203" s="1" t="s">
        <v>5</v>
      </c>
    </row>
    <row r="3204" spans="1:4" ht="13.2" x14ac:dyDescent="0.25">
      <c r="A3204" s="1" t="s">
        <v>3210</v>
      </c>
      <c r="B3204" t="str">
        <f ca="1">IFERROR(__xludf.DUMMYFUNCTION("GOOGLETRANSLATE(B3204,""en"",""hi"")"),"@SOURAV रॉय वाह Sabit भी कर व्यास कैसा आदमी hai tu। गली बक ke dikha दिया
कितना khokhla आदमी hai tu। बास itna bolunga tjhe की प्रहार कभी भी परिपक्वता
ayegi तु के लिए na zarur sochega की क्या कर RHA था माई। मेरी बात टैब याद ayegi।
aur क्या बोलू तुझ jaise से"&amp;" muh लगाना हाय hai bekar।
तुझ jaise बस फेसबुक, यूट्यूब बराबर बालक sakte hai टिप्पणी krke असली मुझे जीवन
वसा जाति hai तुम्हारी।")</f>
        <v>@SOURAV रॉय वाह Sabit भी कर व्यास कैसा आदमी hai tu। गली बक ke dikha दिया
कितना khokhla आदमी hai tu। बास itna bolunga tjhe की प्रहार कभी भी परिपक्वता
ayegi तु के लिए na zarur sochega की क्या कर RHA था माई। मेरी बात टैब याद ayegi।
aur क्या बोलू तुझ jaise से muh लगाना हाय hai bekar।
तुझ jaise बस फेसबुक, यूट्यूब बराबर बालक sakte hai टिप्पणी krke असली मुझे जीवन
वसा जाति hai तुम्हारी।</v>
      </c>
      <c r="C3204" s="1" t="s">
        <v>8</v>
      </c>
      <c r="D3204" s="1" t="s">
        <v>5</v>
      </c>
    </row>
    <row r="3205" spans="1:4" ht="13.2" x14ac:dyDescent="0.25">
      <c r="A3205" s="1" t="s">
        <v>3211</v>
      </c>
      <c r="B3205" t="str">
        <f ca="1">IFERROR(__xludf.DUMMYFUNCTION("GOOGLETRANSLATE(B3205,""en"",""hi"")"),"Nahj")</f>
        <v>Nahj</v>
      </c>
      <c r="C3205" s="1" t="s">
        <v>4</v>
      </c>
      <c r="D3205" s="1" t="s">
        <v>5</v>
      </c>
    </row>
    <row r="3206" spans="1:4" ht="13.2" x14ac:dyDescent="0.25">
      <c r="A3206" s="1" t="s">
        <v>3212</v>
      </c>
      <c r="B3206" t="str">
        <f ca="1">IFERROR(__xludf.DUMMYFUNCTION("GOOGLETRANSLATE(B3206,""en"",""hi"")"),"ये dono रंगा बिल्ला hai ......")</f>
        <v>ये dono रंगा बिल्ला hai ......</v>
      </c>
      <c r="C3206" s="1" t="s">
        <v>4</v>
      </c>
      <c r="D3206" s="1" t="s">
        <v>5</v>
      </c>
    </row>
    <row r="3207" spans="1:4" ht="13.2" x14ac:dyDescent="0.25">
      <c r="A3207" s="1" t="s">
        <v>3213</v>
      </c>
      <c r="B3207" t="str">
        <f ca="1">IFERROR(__xludf.DUMMYFUNCTION("GOOGLETRANSLATE(B3207,""en"",""hi"")"),"[03:47] (https://www.youtube.com/watch?v=ZzsAuDkXq1M&amp;t=3m47s) कितना gawar hai
ये आदमी ... chutiya साला ... muze मिल जाए ... उसको khatam कर डुंगा mein ....")</f>
        <v>[03:47] (https://www.youtube.com/watch?v=ZzsAuDkXq1M&amp;t=3m47s) कितना gawar hai
ये आदमी ... chutiya साला ... muze मिल जाए ... उसको khatam कर डुंगा mein ....</v>
      </c>
      <c r="C3207" s="1" t="s">
        <v>8</v>
      </c>
      <c r="D3207" s="1" t="s">
        <v>5</v>
      </c>
    </row>
    <row r="3208" spans="1:4" ht="13.2" x14ac:dyDescent="0.25">
      <c r="A3208" s="1" t="s">
        <v>3214</v>
      </c>
      <c r="B3208" t="str">
        <f ca="1">IFERROR(__xludf.DUMMYFUNCTION("GOOGLETRANSLATE(B3208,""en"",""hi"")"),"भाई अरे स्पॉइलर क्यो डे दिया? 😫😫")</f>
        <v>भाई अरे स्पॉइलर क्यो डे दिया? 😫😫</v>
      </c>
      <c r="C3208" s="1" t="s">
        <v>4</v>
      </c>
      <c r="D3208" s="1" t="s">
        <v>5</v>
      </c>
    </row>
    <row r="3209" spans="1:4" ht="13.2" x14ac:dyDescent="0.25">
      <c r="A3209" s="1" t="s">
        <v>3215</v>
      </c>
      <c r="B3209" t="str">
        <f ca="1">IFERROR(__xludf.DUMMYFUNCTION("GOOGLETRANSLATE(B3209,""en"",""hi"")"),"मेने हाय फिल्म aj Dekhi hai Achhi फिल्म hai bahot। शहीद कपूर मात्र fabrt प्रतिबंध
gye")</f>
        <v>मेने हाय फिल्म aj Dekhi hai Achhi फिल्म hai bahot। शहीद कपूर मात्र fabrt प्रतिबंध
gye</v>
      </c>
      <c r="C3209" s="1" t="s">
        <v>4</v>
      </c>
      <c r="D3209" s="1" t="s">
        <v>5</v>
      </c>
    </row>
    <row r="3210" spans="1:4" ht="13.2" x14ac:dyDescent="0.25">
      <c r="A3210" s="1" t="s">
        <v>3216</v>
      </c>
      <c r="B3210" t="str">
        <f ca="1">IFERROR(__xludf.DUMMYFUNCTION("GOOGLETRANSLATE(B3210,""en"",""hi"")"),"हिंदुस्तान मुझे प्रहार तक सिनेमा हाई, लॉग Chutiye bnte rhege ....")</f>
        <v>हिंदुस्तान मुझे प्रहार तक सिनेमा हाई, लॉग Chutiye bnte rhege ....</v>
      </c>
      <c r="C3210" s="1" t="s">
        <v>19</v>
      </c>
      <c r="D3210" s="1" t="s">
        <v>5</v>
      </c>
    </row>
    <row r="3211" spans="1:4" ht="13.2" x14ac:dyDescent="0.25">
      <c r="A3211" s="1" t="s">
        <v>3217</v>
      </c>
      <c r="B3211" t="str">
        <f ca="1">IFERROR(__xludf.DUMMYFUNCTION("GOOGLETRANSLATE(B3211,""en"",""hi"")"),"बॉलीवुड ई.पू. घास")</f>
        <v>बॉलीवुड ई.पू. घास</v>
      </c>
      <c r="C3211" s="1" t="s">
        <v>8</v>
      </c>
      <c r="D3211" s="1" t="s">
        <v>15</v>
      </c>
    </row>
    <row r="3212" spans="1:4" ht="13.2" x14ac:dyDescent="0.25">
      <c r="A3212" s="1" t="s">
        <v>3218</v>
      </c>
      <c r="B3212" t="str">
        <f ca="1">IFERROR(__xludf.DUMMYFUNCTION("GOOGLETRANSLATE(B3212,""en"",""hi"")"),"राज गहरे lega हाय lega को अरुंधति रॉय का पक्ष।")</f>
        <v>राज गहरे lega हाय lega को अरुंधति रॉय का पक्ष।</v>
      </c>
      <c r="C3212" s="1" t="s">
        <v>4</v>
      </c>
      <c r="D3212" s="1" t="s">
        <v>5</v>
      </c>
    </row>
    <row r="3213" spans="1:4" ht="13.2" x14ac:dyDescent="0.25">
      <c r="A3213" s="1" t="s">
        <v>3219</v>
      </c>
      <c r="B3213" t="str">
        <f ca="1">IFERROR(__xludf.DUMMYFUNCTION("GOOGLETRANSLATE(B3213,""en"",""hi"")"),"ऑटो वाला kaku love😊😊😊😊😊😊")</f>
        <v>ऑटो वाला kaku love😊😊😊😊😊😊</v>
      </c>
      <c r="C3213" s="1" t="s">
        <v>4</v>
      </c>
      <c r="D3213" s="1" t="s">
        <v>5</v>
      </c>
    </row>
    <row r="3214" spans="1:4" ht="13.2" x14ac:dyDescent="0.25">
      <c r="A3214" s="1" t="s">
        <v>3220</v>
      </c>
      <c r="B3214" t="str">
        <f ca="1">IFERROR(__xludf.DUMMYFUNCTION("GOOGLETRANSLATE(B3214,""en"",""hi"")"),"तेरा BAP kam karta hoga, हुंह तो पराई karunga bhsk")</f>
        <v>तेरा BAP kam karta hoga, हुंह तो पराई karunga bhsk</v>
      </c>
      <c r="C3214" s="1" t="s">
        <v>8</v>
      </c>
      <c r="D3214" s="1" t="s">
        <v>15</v>
      </c>
    </row>
    <row r="3215" spans="1:4" ht="13.2" x14ac:dyDescent="0.25">
      <c r="A3215" s="1" t="s">
        <v>3221</v>
      </c>
      <c r="B3215" t="str">
        <f ca="1">IFERROR(__xludf.DUMMYFUNCTION("GOOGLETRANSLATE(B3215,""en"",""hi"")"),"भाई dusro की कामी बराबर deekhti hai lekin apni नही। जो सच hai सच करने के लिए wo
हाय hai.tum भी ek kattar हिंदू हो lekin tumbhi नही maante।")</f>
        <v>भाई dusro की कामी बराबर deekhti hai lekin apni नही। जो सच hai सच करने के लिए wo
हाय hai.tum भी ek kattar हिंदू हो lekin tumbhi नही maante।</v>
      </c>
      <c r="C3215" s="1" t="s">
        <v>19</v>
      </c>
      <c r="D3215" s="1" t="s">
        <v>5</v>
      </c>
    </row>
    <row r="3216" spans="1:4" ht="13.2" x14ac:dyDescent="0.25">
      <c r="A3216" s="1" t="s">
        <v>3222</v>
      </c>
      <c r="B3216" t="str">
        <f ca="1">IFERROR(__xludf.DUMMYFUNCTION("GOOGLETRANSLATE(B3216,""en"",""hi"")"),"भाई aap साही keh रहे ज bilkul")</f>
        <v>भाई aap साही keh रहे ज bilkul</v>
      </c>
      <c r="C3216" s="1" t="s">
        <v>4</v>
      </c>
      <c r="D3216" s="1" t="s">
        <v>5</v>
      </c>
    </row>
    <row r="3217" spans="1:4" ht="13.2" x14ac:dyDescent="0.25">
      <c r="A3217" s="1" t="s">
        <v>3223</v>
      </c>
      <c r="B3217" t="str">
        <f ca="1">IFERROR(__xludf.DUMMYFUNCTION("GOOGLETRANSLATE(B3217,""en"",""hi"")"),"प्रतीक भाई अमेरिका घाव का निशान keherehe हेन मोदी hai चिंता मत करो Mumkin हैं तो")</f>
        <v>प्रतीक भाई अमेरिका घाव का निशान keherehe हेन मोदी hai चिंता मत करो Mumkin हैं तो</v>
      </c>
      <c r="C3217" s="1" t="s">
        <v>4</v>
      </c>
      <c r="D3217" s="1" t="s">
        <v>5</v>
      </c>
    </row>
    <row r="3218" spans="1:4" ht="13.2" x14ac:dyDescent="0.25">
      <c r="A3218" s="1" t="s">
        <v>3224</v>
      </c>
      <c r="B3218" t="str">
        <f ca="1">IFERROR(__xludf.DUMMYFUNCTION("GOOGLETRANSLATE(B3218,""en"",""hi"")"),"@vaibhav तारे अबे chutiye ..Mai फिल्म dekhta हू .... बराबर usme ke पात्रों Ko
का पालन करें nhi karta .... तु Bht Alag बात hai ..tu nhi samjega।")</f>
        <v>@vaibhav तारे अबे chutiye ..Mai फिल्म dekhta हू .... बराबर usme ke पात्रों Ko
का पालन करें nhi karta .... तु Bht Alag बात hai ..tu nhi samjega।</v>
      </c>
      <c r="C3218" s="1" t="s">
        <v>4</v>
      </c>
      <c r="D3218" s="1" t="s">
        <v>5</v>
      </c>
    </row>
    <row r="3219" spans="1:4" ht="13.2" x14ac:dyDescent="0.25">
      <c r="A3219" s="1" t="s">
        <v>3225</v>
      </c>
      <c r="B3219" t="str">
        <f ca="1">IFERROR(__xludf.DUMMYFUNCTION("GOOGLETRANSLATE(B3219,""en"",""hi"")"),"भाई कर रहे हैं! ये करने के लिए गली हाय khate hai ... कबीर लोग इन बक देते सममूल्य टिप्पणी देखो
सिंह रॉक ,,, 😊😊😊👍👍👍👍👍👍👌")</f>
        <v>भाई कर रहे हैं! ये करने के लिए गली हाय khate hai ... कबीर लोग इन बक देते सममूल्य टिप्पणी देखो
सिंह रॉक ,,, 😊😊😊👍👍👍👍👍👍👌</v>
      </c>
      <c r="C3219" s="1" t="s">
        <v>19</v>
      </c>
      <c r="D3219" s="1" t="s">
        <v>5</v>
      </c>
    </row>
    <row r="3220" spans="1:4" ht="13.2" x14ac:dyDescent="0.25">
      <c r="A3220" s="1" t="s">
        <v>3226</v>
      </c>
      <c r="B3220" t="str">
        <f ca="1">IFERROR(__xludf.DUMMYFUNCTION("GOOGLETRANSLATE(B3220,""en"",""hi"")"),"हिमालय क्या मंगल पे hai")</f>
        <v>हिमालय क्या मंगल पे hai</v>
      </c>
      <c r="C3220" s="1" t="s">
        <v>4</v>
      </c>
      <c r="D3220" s="1" t="s">
        <v>5</v>
      </c>
    </row>
    <row r="3221" spans="1:4" ht="13.2" x14ac:dyDescent="0.25">
      <c r="A3221" s="1" t="s">
        <v>3227</v>
      </c>
      <c r="B3221" t="str">
        <f ca="1">IFERROR(__xludf.DUMMYFUNCTION("GOOGLETRANSLATE(B3221,""en"",""hi"")"),"chutiya समीक्षा")</f>
        <v>chutiya समीक्षा</v>
      </c>
      <c r="C3221" s="1" t="s">
        <v>4</v>
      </c>
      <c r="D3221" s="1" t="s">
        <v>5</v>
      </c>
    </row>
    <row r="3222" spans="1:4" ht="13.2" x14ac:dyDescent="0.25">
      <c r="A3222" s="1" t="s">
        <v>3228</v>
      </c>
      <c r="B3222" t="str">
        <f ca="1">IFERROR(__xludf.DUMMYFUNCTION("GOOGLETRANSLATE(B3222,""en"",""hi"")"),"Hona chahiy")</f>
        <v>Hona chahiy</v>
      </c>
      <c r="C3222" s="1" t="s">
        <v>4</v>
      </c>
      <c r="D3222" s="1" t="s">
        <v>5</v>
      </c>
    </row>
    <row r="3223" spans="1:4" ht="13.2" x14ac:dyDescent="0.25">
      <c r="A3223" s="1" t="s">
        <v>3229</v>
      </c>
      <c r="B3223" t="str">
        <f ca="1">IFERROR(__xludf.DUMMYFUNCTION("GOOGLETRANSLATE(B3223,""en"",""hi"")"),"कबीर सिंह fuckboi हाय hai")</f>
        <v>कबीर सिंह fuckboi हाय hai</v>
      </c>
      <c r="C3223" s="1" t="s">
        <v>8</v>
      </c>
      <c r="D3223" s="1" t="s">
        <v>15</v>
      </c>
    </row>
    <row r="3224" spans="1:4" ht="13.2" x14ac:dyDescent="0.25">
      <c r="A3224" s="1" t="s">
        <v>3230</v>
      </c>
      <c r="B3224" t="str">
        <f ca="1">IFERROR(__xludf.DUMMYFUNCTION("GOOGLETRANSLATE(B3224,""en"",""hi"")"),"Veere di निराई भी Yahi नकली femenism का biproduct hai ..")</f>
        <v>Veere di निराई भी Yahi नकली femenism का biproduct hai ..</v>
      </c>
      <c r="C3224" s="1" t="s">
        <v>19</v>
      </c>
      <c r="D3224" s="1" t="s">
        <v>5</v>
      </c>
    </row>
    <row r="3225" spans="1:4" ht="13.2" x14ac:dyDescent="0.25">
      <c r="A3225" s="1" t="s">
        <v>3231</v>
      </c>
      <c r="B3225" t="str">
        <f ca="1">IFERROR(__xludf.DUMMYFUNCTION("GOOGLETRANSLATE(B3225,""en"",""hi"")"),"बॉलीवुड की सबसे अच्छी फिल्म आईएसई aap keh sakte hai।
के लिए एक पंक्ति
अगर लड़की ne apke sath सेक्स किया hai apni marji से या wo bahar जेक बोले apne
शुरू अनुभाग 375 से uske sath बलात्कार किया।
करोगे भी maroge नही किया टैब भी marenge करने के लिए।")</f>
        <v>बॉलीवुड की सबसे अच्छी फिल्म आईएसई aap keh sakte hai।
के लिए एक पंक्ति
अगर लड़की ne apke sath सेक्स किया hai apni marji से या wo bahar जेक बोले apne
शुरू अनुभाग 375 से uske sath बलात्कार किया।
करोगे भी maroge नही किया टैब भी marenge करने के लिए।</v>
      </c>
      <c r="C3225" s="1" t="s">
        <v>4</v>
      </c>
      <c r="D3225" s="1" t="s">
        <v>5</v>
      </c>
    </row>
    <row r="3226" spans="1:4" ht="13.2" x14ac:dyDescent="0.25">
      <c r="A3226" s="1" t="s">
        <v>3232</v>
      </c>
      <c r="B3226" t="str">
        <f ca="1">IFERROR(__xludf.DUMMYFUNCTION("GOOGLETRANSLATE(B3226,""en"",""hi"")"),"अर्नाब जी बहस mein bulane से pehele panalist का आईक्यू की जांच किया Kariye
कृप्या अ..")</f>
        <v>अर्नाब जी बहस mein bulane से pehele panalist का आईक्यू की जांच किया Kariye
कृप्या अ..</v>
      </c>
      <c r="C3226" s="1" t="s">
        <v>19</v>
      </c>
      <c r="D3226" s="1" t="s">
        <v>5</v>
      </c>
    </row>
    <row r="3227" spans="1:4" ht="13.2" x14ac:dyDescent="0.25">
      <c r="A3227" s="1" t="s">
        <v>3233</v>
      </c>
      <c r="B3227" t="str">
        <f ca="1">IFERROR(__xludf.DUMMYFUNCTION("GOOGLETRANSLATE(B3227,""en"",""hi"")"),"भाई माई apki वीडियो ka हाय इंतजार कर RHA था .. आप कमाल भाई हैं। साही Jawab
दिया hai ऐसे लोगो को ... भयानक भाई apne ..")</f>
        <v>भाई माई apki वीडियो ka हाय इंतजार कर RHA था .. आप कमाल भाई हैं। साही Jawab
दिया hai ऐसे लोगो को ... भयानक भाई apne ..</v>
      </c>
      <c r="C3227" s="1" t="s">
        <v>4</v>
      </c>
      <c r="D3227" s="1" t="s">
        <v>5</v>
      </c>
    </row>
    <row r="3228" spans="1:4" ht="13.2" x14ac:dyDescent="0.25">
      <c r="A3228" s="1" t="s">
        <v>3234</v>
      </c>
      <c r="B3228" t="str">
        <f ca="1">IFERROR(__xludf.DUMMYFUNCTION("GOOGLETRANSLATE(B3228,""en"",""hi"")"),"पागल कुतिया है जो मरवाती फिरती है")</f>
        <v>पागल कुतिया है जो मरवाती फिरती है</v>
      </c>
      <c r="C3228" s="1" t="s">
        <v>8</v>
      </c>
      <c r="D3228" s="1" t="s">
        <v>15</v>
      </c>
    </row>
    <row r="3229" spans="1:4" ht="13.2" x14ac:dyDescent="0.25">
      <c r="A3229" s="1" t="s">
        <v>3235</v>
      </c>
      <c r="B3229" t="str">
        <f ca="1">IFERROR(__xludf.DUMMYFUNCTION("GOOGLETRANSLATE(B3229,""en"",""hi"")"),"ये फिल्म समीक्षा hain ISME Aap सांप्रदायिक हिंसा ना phelaye")</f>
        <v>ये फिल्म समीक्षा hain ISME Aap सांप्रदायिक हिंसा ना phelaye</v>
      </c>
      <c r="C3229" s="1" t="s">
        <v>4</v>
      </c>
      <c r="D3229" s="1" t="s">
        <v>5</v>
      </c>
    </row>
    <row r="3230" spans="1:4" ht="13.2" x14ac:dyDescent="0.25">
      <c r="A3230" s="1" t="s">
        <v>3236</v>
      </c>
      <c r="B3230" t="str">
        <f ca="1">IFERROR(__xludf.DUMMYFUNCTION("GOOGLETRANSLATE(B3230,""en"",""hi"")"),"खुशी हुई की apne फिल्म का समीक्षा किया है")</f>
        <v>खुशी हुई की apne फिल्म का समीक्षा किया है</v>
      </c>
      <c r="C3230" s="1" t="s">
        <v>4</v>
      </c>
      <c r="D3230" s="1" t="s">
        <v>5</v>
      </c>
    </row>
    <row r="3231" spans="1:4" ht="13.2" x14ac:dyDescent="0.25">
      <c r="A3231" s="1" t="s">
        <v>3237</v>
      </c>
      <c r="B3231" t="str">
        <f ca="1">IFERROR(__xludf.DUMMYFUNCTION("GOOGLETRANSLATE(B3231,""en"",""hi"")"),"लुंड lolipop की tarah चुसो को maja Atah hai dono Goli ko रसगुल्ला की tarah
chusu गा प्रिय
लुंड lene ka maja हाय Alag hai")</f>
        <v>लुंड lolipop की tarah चुसो को maja Atah hai dono Goli ko रसगुल्ला की tarah
chusu गा प्रिय
लुंड lene ka maja हाय Alag hai</v>
      </c>
      <c r="C3231" s="1" t="s">
        <v>8</v>
      </c>
      <c r="D3231" s="1" t="s">
        <v>15</v>
      </c>
    </row>
    <row r="3232" spans="1:4" ht="13.2" x14ac:dyDescent="0.25">
      <c r="A3232" s="1" t="s">
        <v>3238</v>
      </c>
      <c r="B3232" t="str">
        <f ca="1">IFERROR(__xludf.DUMMYFUNCTION("GOOGLETRANSLATE(B3232,""en"",""hi"")"),"मैटलैब tum लूका chuppi ke ek संवाद बराबर अपमान हो sakte ho aur ek बातचीत ke
पीछे पुरी फिल्म ko ghatiya बाटा sakte ho बराबर नारीवादी ek फिल्म बराबर अपमान Nahi
हो sakte, VAH फिर पाखंड। उदारवादी तो तुम्हारे लिये, वामपंथी, नारीवादी सब
galat, सब नकली बस सही सा"&amp;"ही विंगर। खैर दक्षिणपंथी Ka तो matlab हाय होता
hai ki बस हम साही baaki सब galat")</f>
        <v>मैटलैब tum लूका chuppi ke ek संवाद बराबर अपमान हो sakte ho aur ek बातचीत ke
पीछे पुरी फिल्म ko ghatiya बाटा sakte ho बराबर नारीवादी ek फिल्म बराबर अपमान Nahi
हो sakte, VAH फिर पाखंड। उदारवादी तो तुम्हारे लिये, वामपंथी, नारीवादी सब
galat, सब नकली बस सही साही विंगर। खैर दक्षिणपंथी Ka तो matlab हाय होता
hai ki बस हम साही baaki सब galat</v>
      </c>
      <c r="C3232" s="1" t="s">
        <v>19</v>
      </c>
      <c r="D3232" s="1" t="s">
        <v>5</v>
      </c>
    </row>
    <row r="3233" spans="1:4" ht="13.2" x14ac:dyDescent="0.25">
      <c r="A3233" s="1" t="s">
        <v>3239</v>
      </c>
      <c r="B3233" t="str">
        <f ca="1">IFERROR(__xludf.DUMMYFUNCTION("GOOGLETRANSLATE(B3233,""en"",""hi"")"),"जे हो प्रतीक bhai..✊")</f>
        <v>जे हो प्रतीक bhai..✊</v>
      </c>
      <c r="C3233" s="1" t="s">
        <v>4</v>
      </c>
      <c r="D3233" s="1" t="s">
        <v>5</v>
      </c>
    </row>
    <row r="3234" spans="1:4" ht="13.2" x14ac:dyDescent="0.25">
      <c r="A3234" s="1" t="s">
        <v>3240</v>
      </c>
      <c r="B3234" t="str">
        <f ca="1">IFERROR(__xludf.DUMMYFUNCTION("GOOGLETRANSLATE(B3234,""en"",""hi"")"),"Ghussa hai bhai अरुंधति रॉय का")</f>
        <v>Ghussa hai bhai अरुंधति रॉय का</v>
      </c>
      <c r="C3234" s="1" t="s">
        <v>4</v>
      </c>
      <c r="D3234" s="1" t="s">
        <v>5</v>
      </c>
    </row>
    <row r="3235" spans="1:4" ht="13.2" x14ac:dyDescent="0.25">
      <c r="A3235" s="1" t="s">
        <v>3241</v>
      </c>
      <c r="B3235" t="str">
        <f ca="1">IFERROR(__xludf.DUMMYFUNCTION("GOOGLETRANSLATE(B3235,""en"",""hi"")"),"एक और बंगाली raand")</f>
        <v>एक और बंगाली raand</v>
      </c>
      <c r="C3235" s="1" t="s">
        <v>8</v>
      </c>
      <c r="D3235" s="1" t="s">
        <v>15</v>
      </c>
    </row>
    <row r="3236" spans="1:4" ht="13.2" x14ac:dyDescent="0.25">
      <c r="A3236" s="1" t="s">
        <v>3242</v>
      </c>
      <c r="B3236" t="str">
        <f ca="1">IFERROR(__xludf.DUMMYFUNCTION("GOOGLETRANSLATE(B3236,""en"",""hi"")"),"समलैंगिक एक बकवास सोच है जो leagle कर दिया गया है सबसे पहले अनुसूचित जाति के मुख्नयधीस
को शादी करवा देना चाहिए")</f>
        <v>समलैंगिक एक बकवास सोच है जो leagle कर दिया गया है सबसे पहले अनुसूचित जाति के मुख्नयधीस
को शादी करवा देना चाहिए</v>
      </c>
      <c r="C3236" s="1" t="s">
        <v>8</v>
      </c>
      <c r="D3236" s="1" t="s">
        <v>5</v>
      </c>
    </row>
    <row r="3237" spans="1:4" ht="13.2" x14ac:dyDescent="0.25">
      <c r="A3237" s="1" t="s">
        <v>3243</v>
      </c>
      <c r="B3237" t="str">
        <f ca="1">IFERROR(__xludf.DUMMYFUNCTION("GOOGLETRANSLATE(B3237,""en"",""hi"")"),"सर मुझ्े Aapka समीक्षा सच मुझे bohot हाय Badiya lgta hain ....... Plz श्रीमान
bataiye की 96 फिल्म मुख्य Kaha dekhu")</f>
        <v>सर मुझ्े Aapka समीक्षा सच मुझे bohot हाय Badiya lgta hain ....... Plz श्रीमान
bataiye की 96 फिल्म मुख्य Kaha dekhu</v>
      </c>
      <c r="C3237" s="1" t="s">
        <v>4</v>
      </c>
      <c r="D3237" s="1" t="s">
        <v>5</v>
      </c>
    </row>
    <row r="3238" spans="1:4" ht="13.2" x14ac:dyDescent="0.25">
      <c r="A3238" s="1" t="s">
        <v>3244</v>
      </c>
      <c r="B3238" t="str">
        <f ca="1">IFERROR(__xludf.DUMMYFUNCTION("GOOGLETRANSLATE(B3238,""en"",""hi"")"),"चश्मे बड़े अच्छे हेन aapke
आदमी: मेरी पत्नी ली थी
&lt;3 ❤")</f>
        <v>चश्मे बड़े अच्छे हेन aapke
आदमी: मेरी पत्नी ली थी
&lt;3 ❤</v>
      </c>
      <c r="C3238" s="1" t="s">
        <v>4</v>
      </c>
      <c r="D3238" s="1" t="s">
        <v>5</v>
      </c>
    </row>
    <row r="3239" spans="1:4" ht="13.2" x14ac:dyDescent="0.25">
      <c r="A3239" s="1" t="s">
        <v>3245</v>
      </c>
      <c r="B3239" t="str">
        <f ca="1">IFERROR(__xludf.DUMMYFUNCTION("GOOGLETRANSLATE(B3239,""en"",""hi"")"),"Apne भाई की bhen chodta रहता h😂😂")</f>
        <v>Apne भाई की bhen chodta रहता h😂😂</v>
      </c>
      <c r="C3239" s="1" t="s">
        <v>8</v>
      </c>
      <c r="D3239" s="1" t="s">
        <v>15</v>
      </c>
    </row>
    <row r="3240" spans="1:4" ht="13.2" x14ac:dyDescent="0.25">
      <c r="A3240" s="1" t="s">
        <v>3246</v>
      </c>
      <c r="B3240" t="str">
        <f ca="1">IFERROR(__xludf.DUMMYFUNCTION("GOOGLETRANSLATE(B3240,""en"",""hi"")"),"😂😂😂😂😂😂😂😂😂😂😂😂😂😂😂😂😂😂😂😂😂😂😂😂😂😂😂😂😂😂😂😂😂😂😂😂😂😂😂😂😂😂😂😂😂😂😂😂😂😂 Awsam गुरु जियो tum")</f>
        <v>😂😂😂😂😂😂😂😂😂😂😂😂😂😂😂😂😂😂😂😂😂😂😂😂😂😂😂😂😂😂😂😂😂😂😂😂😂😂😂😂😂😂😂😂😂😂😂😂😂😂 Awsam गुरु जियो tum</v>
      </c>
      <c r="C3240" s="1" t="s">
        <v>4</v>
      </c>
      <c r="D3240" s="1" t="s">
        <v>5</v>
      </c>
    </row>
    <row r="3241" spans="1:4" ht="13.2" x14ac:dyDescent="0.25">
      <c r="A3241" s="1" t="s">
        <v>3247</v>
      </c>
      <c r="B3241" t="str">
        <f ca="1">IFERROR(__xludf.DUMMYFUNCTION("GOOGLETRANSLATE(B3241,""en"",""hi"")"),"@Jeet राम Rojh tum सेना की भात क्या तुम उह्ह पश्चिम ke tattu की bakalat
jarrorat se jyada karte ho अगर समलैंगिक सेना mein होंगे भी यद्यपि bandhuk chalane
का मुख्य Dhum भी nahi yoga.Indian संस्कृति ghaad भी कुछ होता hain मन आधुनिक
Hona jarruri hain बराबर ह"&amp;"ाँ ध्यान rakhna zarrori hain ki inshaan अपना vazood
नाह खो she.paschim घाव का निशान बार भात ko साही dheraya हाँ zarrori नही
[Hota.army] (http://hota.army/) mein एलजीबीटी jaise dhallalo की कोई zarrurat नही
WO ke नाम सममूल्य dhabha hain देश।")</f>
        <v>@Jeet राम Rojh tum सेना की भात क्या तुम उह्ह पश्चिम ke tattu की bakalat
jarrorat se jyada karte ho अगर समलैंगिक सेना mein होंगे भी यद्यपि bandhuk chalane
का मुख्य Dhum भी nahi yoga.Indian संस्कृति ghaad भी कुछ होता hain मन आधुनिक
Hona jarruri hain बराबर हाँ ध्यान rakhna zarrori hain ki inshaan अपना vazood
नाह खो she.paschim घाव का निशान बार भात ko साही dheraya हाँ zarrori नही
[Hota.army] (http://hota.army/) mein एलजीबीटी jaise dhallalo की कोई zarrurat नही
WO ke नाम सममूल्य dhabha hain देश।</v>
      </c>
      <c r="C3241" s="1" t="s">
        <v>8</v>
      </c>
      <c r="D3241" s="1" t="s">
        <v>15</v>
      </c>
    </row>
    <row r="3242" spans="1:4" ht="13.2" x14ac:dyDescent="0.25">
      <c r="A3242" s="1" t="s">
        <v>3248</v>
      </c>
      <c r="B3242" t="str">
        <f ca="1">IFERROR(__xludf.DUMMYFUNCTION("GOOGLETRANSLATE(B3242,""en"",""hi"")"),"कृत्रिम समलैंगिक ko ज़िदा jalado को")</f>
        <v>कृत्रिम समलैंगिक ko ज़िदा jalado को</v>
      </c>
      <c r="C3242" s="1" t="s">
        <v>8</v>
      </c>
      <c r="D3242" s="1" t="s">
        <v>5</v>
      </c>
    </row>
    <row r="3243" spans="1:4" ht="13.2" x14ac:dyDescent="0.25">
      <c r="A3243" s="1" t="s">
        <v>3249</v>
      </c>
      <c r="B3243" t="str">
        <f ca="1">IFERROR(__xludf.DUMMYFUNCTION("GOOGLETRANSLATE(B3243,""en"",""hi"")"),"भाई बाला फिल्म Ka कच्चे समीक्षा कारो ..")</f>
        <v>भाई बाला फिल्म Ka कच्चे समीक्षा कारो ..</v>
      </c>
      <c r="C3243" s="1" t="s">
        <v>4</v>
      </c>
      <c r="D3243" s="1" t="s">
        <v>5</v>
      </c>
    </row>
    <row r="3244" spans="1:4" ht="13.2" x14ac:dyDescent="0.25">
      <c r="A3244" s="1" t="s">
        <v>3250</v>
      </c>
      <c r="B3244" t="str">
        <f ca="1">IFERROR(__xludf.DUMMYFUNCTION("GOOGLETRANSLATE(B3244,""en"",""hi"")"),"हॉलीवुड ne नेटफ्लिक्स से मिलकर उत्कृष्ट वेबसीरिज़ जारी karraha hai, लेकिन
भारत नेटफ्लिक्स से सेक्स कहानियों को रिहा कर राहा hai। मैं इस पर दुख की बात कर रहा हूँ।")</f>
        <v>हॉलीवुड ne नेटफ्लिक्स से मिलकर उत्कृष्ट वेबसीरिज़ जारी karraha hai, लेकिन
भारत नेटफ्लिक्स से सेक्स कहानियों को रिहा कर राहा hai। मैं इस पर दुख की बात कर रहा हूँ।</v>
      </c>
      <c r="C3244" s="1" t="s">
        <v>4</v>
      </c>
      <c r="D3244" s="1" t="s">
        <v>5</v>
      </c>
    </row>
    <row r="3245" spans="1:4" ht="13.2" x14ac:dyDescent="0.25">
      <c r="A3245" s="1" t="s">
        <v>3251</v>
      </c>
      <c r="B3245" t="str">
        <f ca="1">IFERROR(__xludf.DUMMYFUNCTION("GOOGLETRANSLATE(B3245,""en"",""hi"")"),"सेना कभी भी भेड़ चाल नहीं चलती है किसी भी देश की सेना उस देश का राष्ट्रीय गौरव
होती है वहां के कल्चर का प्रतीक होती है अभी हमारा देश उस रंग में नहीं रंगा है
जहां पश्चिमी देशों के धारणा को ग्रहण किया जाए अभी समलैंगिक समाज के लिए काफी
समय लगेगा इसलिए जनरल ब"&amp;"िपिन रावत का बयान मुझे काफी हद तक या पूरी तरीके से सही
लगता है")</f>
        <v>सेना कभी भी भेड़ चाल नहीं चलती है किसी भी देश की सेना उस देश का राष्ट्रीय गौरव
होती है वहां के कल्चर का प्रतीक होती है अभी हमारा देश उस रंग में नहीं रंगा है
जहां पश्चिमी देशों के धारणा को ग्रहण किया जाए अभी समलैंगिक समाज के लिए काफी
समय लगेगा इसलिए जनरल बिपिन रावत का बयान मुझे काफी हद तक या पूरी तरीके से सही
लगता है</v>
      </c>
      <c r="C3245" s="1" t="s">
        <v>4</v>
      </c>
      <c r="D3245" s="1" t="s">
        <v>5</v>
      </c>
    </row>
    <row r="3246" spans="1:4" ht="13.2" x14ac:dyDescent="0.25">
      <c r="A3246" s="1" t="s">
        <v>3252</v>
      </c>
      <c r="B3246" t="str">
        <f ca="1">IFERROR(__xludf.DUMMYFUNCTION("GOOGLETRANSLATE(B3246,""en"",""hi"")"),"अबे flim समीक्षा de na ... बाकि बुरा, Badd Kay chaliyee ..")</f>
        <v>अबे flim समीक्षा de na ... बाकि बुरा, Badd Kay chaliyee ..</v>
      </c>
      <c r="C3246" s="1" t="s">
        <v>19</v>
      </c>
      <c r="D3246" s="1" t="s">
        <v>5</v>
      </c>
    </row>
    <row r="3247" spans="1:4" ht="13.2" x14ac:dyDescent="0.25">
      <c r="A3247" s="1" t="s">
        <v>3253</v>
      </c>
      <c r="B3247" t="str">
        <f ca="1">IFERROR(__xludf.DUMMYFUNCTION("GOOGLETRANSLATE(B3247,""en"",""hi"")"),"सममूल्य Turnt पुलिस sikayat ko Jakar reallty dekhni chahiye.kisi लड़के का जीवन
खरब karne ka na पुलिस ko adikar hai या ना कानून ko")</f>
        <v>सममूल्य Turnt पुलिस sikayat ko Jakar reallty dekhni chahiye.kisi लड़के का जीवन
खरब karne ka na पुलिस ko adikar hai या ना कानून ko</v>
      </c>
      <c r="C3247" s="1" t="s">
        <v>4</v>
      </c>
      <c r="D3247" s="1" t="s">
        <v>5</v>
      </c>
    </row>
    <row r="3248" spans="1:4" ht="13.2" x14ac:dyDescent="0.25">
      <c r="A3248" s="1" t="s">
        <v>3254</v>
      </c>
      <c r="B3248" t="str">
        <f ca="1">IFERROR(__xludf.DUMMYFUNCTION("GOOGLETRANSLATE(B3248,""en"",""hi"")"),"randibazi मैका ke राखी hai.talak या settlment katam Hona chahiye.agar लड़के
ko समस्या hai yaa लड़की ko जिसको भी समस्या hai Alag रहे क्यों money.dandha
hai Kothe बराबर बैठा कर")</f>
        <v>randibazi मैका ke राखी hai.talak या settlment katam Hona chahiye.agar लड़के
ko समस्या hai yaa लड़की ko जिसको भी समस्या hai Alag रहे क्यों money.dandha
hai Kothe बराबर बैठा कर</v>
      </c>
      <c r="C3248" s="1" t="s">
        <v>8</v>
      </c>
      <c r="D3248" s="1" t="s">
        <v>15</v>
      </c>
    </row>
    <row r="3249" spans="1:4" ht="13.2" x14ac:dyDescent="0.25">
      <c r="A3249" s="1" t="s">
        <v>3255</v>
      </c>
      <c r="B3249" t="str">
        <f ca="1">IFERROR(__xludf.DUMMYFUNCTION("GOOGLETRANSLATE(B3249,""en"",""hi"")"),"ये tu na दिया कर समीक्षा भाई की माँ बहन कर deta ज की समीक्षा करें। तेरा समीक्षा
lagta ज यातना। मुबारक को हाय Rehne Do, इसके लिये")</f>
        <v>ये tu na दिया कर समीक्षा भाई की माँ बहन कर deta ज की समीक्षा करें। तेरा समीक्षा
lagta ज यातना। मुबारक को हाय Rehne Do, इसके लिये</v>
      </c>
      <c r="C3249" s="1" t="s">
        <v>19</v>
      </c>
      <c r="D3249" s="1" t="s">
        <v>5</v>
      </c>
    </row>
    <row r="3250" spans="1:4" ht="13.2" x14ac:dyDescent="0.25">
      <c r="A3250" s="1" t="s">
        <v>3256</v>
      </c>
      <c r="B3250" t="str">
        <f ca="1">IFERROR(__xludf.DUMMYFUNCTION("GOOGLETRANSLATE(B3250,""en"",""hi"")"),"तेरी मा का bhosda")</f>
        <v>तेरी मा का bhosda</v>
      </c>
      <c r="C3250" s="1" t="s">
        <v>8</v>
      </c>
      <c r="D3250" s="1" t="s">
        <v>15</v>
      </c>
    </row>
    <row r="3251" spans="1:4" ht="13.2" x14ac:dyDescent="0.25">
      <c r="A3251" s="1" t="s">
        <v>3257</v>
      </c>
      <c r="B3251" t="str">
        <f ca="1">IFERROR(__xludf.DUMMYFUNCTION("GOOGLETRANSLATE(B3251,""en"",""hi"")"),"arunduti रॉय kumfu कुट्टी तू ...")</f>
        <v>arunduti रॉय kumfu कुट्टी तू ...</v>
      </c>
      <c r="C3251" s="1" t="s">
        <v>8</v>
      </c>
      <c r="D3251" s="1" t="s">
        <v>15</v>
      </c>
    </row>
    <row r="3252" spans="1:4" ht="13.2" x14ac:dyDescent="0.25">
      <c r="A3252" s="1" t="s">
        <v>3258</v>
      </c>
      <c r="B3252" t="str">
        <f ca="1">IFERROR(__xludf.DUMMYFUNCTION("GOOGLETRANSLATE(B3252,""en"",""hi"")"),"Chutya साला Itne की समीक्षा देखे lekin ये स्पष्ट नही huva की लड़की का बलात्कार huva
था फिर fasa रही थी? मैं और बिक्री धुन Pahle हाय लाइन मुझे बाटा दिया है। Chutya
साला।")</f>
        <v>Chutya साला Itne की समीक्षा देखे lekin ये स्पष्ट नही huva की लड़की का बलात्कार huva
था फिर fasa रही थी? मैं और बिक्री धुन Pahle हाय लाइन मुझे बाटा दिया है। Chutya
साला।</v>
      </c>
      <c r="C3252" s="1" t="s">
        <v>8</v>
      </c>
      <c r="D3252" s="1" t="s">
        <v>15</v>
      </c>
    </row>
    <row r="3253" spans="1:4" ht="13.2" x14ac:dyDescent="0.25">
      <c r="A3253" s="1" t="s">
        <v>3259</v>
      </c>
      <c r="B3253" t="str">
        <f ca="1">IFERROR(__xludf.DUMMYFUNCTION("GOOGLETRANSLATE(B3253,""en"",""hi"")"),"जिनको समलैंगिक पे दया आ रही हाई, wo Unhi se apni marwa लो, बीसी सेना मीटर जना hai
Tiktok पे nhi")</f>
        <v>जिनको समलैंगिक पे दया आ रही हाई, wo Unhi se apni marwa लो, बीसी सेना मीटर जना hai
Tiktok पे nhi</v>
      </c>
      <c r="C3253" s="1" t="s">
        <v>8</v>
      </c>
      <c r="D3253" s="1" t="s">
        <v>15</v>
      </c>
    </row>
    <row r="3254" spans="1:4" ht="13.2" x14ac:dyDescent="0.25">
      <c r="A3254" s="1" t="s">
        <v>3260</v>
      </c>
      <c r="B3254" t="str">
        <f ca="1">IFERROR(__xludf.DUMMYFUNCTION("GOOGLETRANSLATE(B3254,""en"",""hi"")"),"Dogi")</f>
        <v>Dogi</v>
      </c>
      <c r="C3254" s="1" t="s">
        <v>4</v>
      </c>
      <c r="D3254" s="1" t="s">
        <v>5</v>
      </c>
    </row>
    <row r="3255" spans="1:4" ht="13.2" x14ac:dyDescent="0.25">
      <c r="A3255" s="1" t="s">
        <v>3261</v>
      </c>
      <c r="B3255" t="str">
        <f ca="1">IFERROR(__xludf.DUMMYFUNCTION("GOOGLETRANSLATE(B3255,""en"",""hi"")"),"Burrraaa ... मैं लव यू जहांगीर भाई।")</f>
        <v>Burrraaa ... मैं लव यू जहांगीर भाई।</v>
      </c>
      <c r="C3255" s="1" t="s">
        <v>4</v>
      </c>
      <c r="D3255" s="1" t="s">
        <v>5</v>
      </c>
    </row>
    <row r="3256" spans="1:4" ht="13.2" x14ac:dyDescent="0.25">
      <c r="A3256" s="1" t="s">
        <v>3262</v>
      </c>
      <c r="B3256" t="str">
        <f ca="1">IFERROR(__xludf.DUMMYFUNCTION("GOOGLETRANSLATE(B3256,""en"",""hi"")"),"Masaan Dekhi hai kisine?")</f>
        <v>Masaan Dekhi hai kisine?</v>
      </c>
      <c r="C3256" s="1" t="s">
        <v>4</v>
      </c>
      <c r="D3256" s="1" t="s">
        <v>5</v>
      </c>
    </row>
    <row r="3257" spans="1:4" ht="13.2" x14ac:dyDescent="0.25">
      <c r="A3257" s="1" t="s">
        <v>3263</v>
      </c>
      <c r="B3257" t="str">
        <f ca="1">IFERROR(__xludf.DUMMYFUNCTION("GOOGLETRANSLATE(B3257,""en"",""hi"")"),"बास तू हाय शि hai। भजन chalaoge फिल्म mein साला dekhne Kon jata hai? जो ये
तुम्हारी वीडियो भी dkehte hai वो 95% ऐसी फिल्में भी हाय pasand krte
hain ... Bakwaas दृश्यों भी bahut hai लेकिन ऐसा होता भी hai।")</f>
        <v>बास तू हाय शि hai। भजन chalaoge फिल्म mein साला dekhne Kon jata hai? जो ये
तुम्हारी वीडियो भी dkehte hai वो 95% ऐसी फिल्में भी हाय pasand krte
hain ... Bakwaas दृश्यों भी bahut hai लेकिन ऐसा होता भी hai।</v>
      </c>
      <c r="C3257" s="1" t="s">
        <v>8</v>
      </c>
      <c r="D3257" s="1" t="s">
        <v>5</v>
      </c>
    </row>
    <row r="3258" spans="1:4" ht="13.2" x14ac:dyDescent="0.25">
      <c r="A3258" s="1" t="s">
        <v>3264</v>
      </c>
      <c r="B3258" t="str">
        <f ca="1">IFERROR(__xludf.DUMMYFUNCTION("GOOGLETRANSLATE(B3258,""en"",""hi"")"),"Acha लगा भाई")</f>
        <v>Acha लगा भाई</v>
      </c>
      <c r="C3258" s="1" t="s">
        <v>4</v>
      </c>
      <c r="D3258" s="1" t="s">
        <v>5</v>
      </c>
    </row>
    <row r="3259" spans="1:4" ht="13.2" x14ac:dyDescent="0.25">
      <c r="A3259" s="1" t="s">
        <v>3265</v>
      </c>
      <c r="B3259" t="str">
        <f ca="1">IFERROR(__xludf.DUMMYFUNCTION("GOOGLETRANSLATE(B3259,""en"",""hi"")"),"यार तुम bahut bekar ho deto समीक्षा ... wo मुबारक भाई खा hai..gajaab समीक्षा
nolta haiii ..")</f>
        <v>यार तुम bahut bekar ho deto समीक्षा ... wo मुबारक भाई खा hai..gajaab समीक्षा
nolta haiii ..</v>
      </c>
      <c r="C3259" s="1" t="s">
        <v>19</v>
      </c>
      <c r="D3259" s="1" t="s">
        <v>5</v>
      </c>
    </row>
    <row r="3260" spans="1:4" ht="13.2" x14ac:dyDescent="0.25">
      <c r="A3260" s="1" t="s">
        <v>3266</v>
      </c>
      <c r="B3260" t="str">
        <f ca="1">IFERROR(__xludf.DUMMYFUNCTION("GOOGLETRANSLATE(B3260,""en"",""hi"")"),"नी PHLE v से chupte")</f>
        <v>नी PHLE v से chupte</v>
      </c>
      <c r="C3260" s="1" t="s">
        <v>4</v>
      </c>
      <c r="D3260" s="1" t="s">
        <v>5</v>
      </c>
    </row>
    <row r="3261" spans="1:4" ht="13.2" x14ac:dyDescent="0.25">
      <c r="A3261" s="1" t="s">
        <v>3267</v>
      </c>
      <c r="B3261" t="str">
        <f ca="1">IFERROR(__xludf.DUMMYFUNCTION("GOOGLETRANSLATE(B3261,""en"",""hi"")"),"@RAHUL शर्मा खेद भाई मैने गली di apko। माई अभी उपयोग को नष्ट krta hu।")</f>
        <v>@RAHUL शर्मा खेद भाई मैने गली di apko। माई अभी उपयोग को नष्ट krta hu।</v>
      </c>
      <c r="C3261" s="1" t="s">
        <v>4</v>
      </c>
      <c r="D3261" s="1" t="s">
        <v>5</v>
      </c>
    </row>
    <row r="3262" spans="1:4" ht="13.2" x14ac:dyDescent="0.25">
      <c r="A3262" s="1" t="s">
        <v>3268</v>
      </c>
      <c r="B3262" t="str">
        <f ca="1">IFERROR(__xludf.DUMMYFUNCTION("GOOGLETRANSLATE(B3262,""en"",""hi"")"),"बंदी badlo भाई पुरा Mazza खरब हो अभिनय कश्मीर चक्कर खत्म हो गया मुझे ...")</f>
        <v>बंदी badlo भाई पुरा Mazza खरब हो अभिनय कश्मीर चक्कर खत्म हो गया मुझे ...</v>
      </c>
      <c r="C3262" s="1" t="s">
        <v>19</v>
      </c>
      <c r="D3262" s="1" t="s">
        <v>5</v>
      </c>
    </row>
    <row r="3263" spans="1:4" ht="13.2" x14ac:dyDescent="0.25">
      <c r="A3263" s="1" t="s">
        <v>3269</v>
      </c>
      <c r="B3263" t="str">
        <f ca="1">IFERROR(__xludf.DUMMYFUNCTION("GOOGLETRANSLATE(B3263,""en"",""hi"")"),"नारीवादी inhone n Khoob gndupnti chutiyapnti faila rkhi ज")</f>
        <v>नारीवादी inhone n Khoob gndupnti chutiyapnti faila rkhi ज</v>
      </c>
      <c r="C3263" s="1" t="s">
        <v>8</v>
      </c>
      <c r="D3263" s="1" t="s">
        <v>15</v>
      </c>
    </row>
    <row r="3264" spans="1:4" ht="13.2" x14ac:dyDescent="0.25">
      <c r="A3264" s="1" t="s">
        <v>3270</v>
      </c>
      <c r="B3264" t="str">
        <f ca="1">IFERROR(__xludf.DUMMYFUNCTION("GOOGLETRANSLATE(B3264,""en"",""hi"")"),"सर arjun रेड्डी फिल्म हिंदी मुझे उपलब्ध ज क्या ???")</f>
        <v>सर arjun रेड्डी फिल्म हिंदी मुझे उपलब्ध ज क्या ???</v>
      </c>
      <c r="C3264" s="1" t="s">
        <v>4</v>
      </c>
      <c r="D3264" s="1" t="s">
        <v>5</v>
      </c>
    </row>
    <row r="3265" spans="1:4" ht="13.2" x14ac:dyDescent="0.25">
      <c r="A3265" s="1" t="s">
        <v>3271</v>
      </c>
      <c r="B3265" t="str">
        <f ca="1">IFERROR(__xludf.DUMMYFUNCTION("GOOGLETRANSLATE(B3265,""en"",""hi"")"),"भाई kisi लड़की की योनि mein सह कर्ण - कोई लड़का kaise भूल sakta है।
Bacha kisko chahiye 22 साल की उमर mein।")</f>
        <v>भाई kisi लड़की की योनि mein सह कर्ण - कोई लड़का kaise भूल sakta है।
Bacha kisko chahiye 22 साल की उमर mein।</v>
      </c>
      <c r="C3265" s="1" t="s">
        <v>19</v>
      </c>
      <c r="D3265" s="1" t="s">
        <v>15</v>
      </c>
    </row>
    <row r="3266" spans="1:4" ht="13.2" x14ac:dyDescent="0.25">
      <c r="A3266" s="1" t="s">
        <v>3272</v>
      </c>
      <c r="B3266" t="str">
        <f ca="1">IFERROR(__xludf.DUMMYFUNCTION("GOOGLETRANSLATE(B3266,""en"",""hi"")"),"भाई एंकर Itni ताली क्यु बाजा राहा hai apne हर ek वाक्य ke baad")</f>
        <v>भाई एंकर Itni ताली क्यु बाजा राहा hai apne हर ek वाक्य ke baad</v>
      </c>
      <c r="C3266" s="1" t="s">
        <v>4</v>
      </c>
      <c r="D3266" s="1" t="s">
        <v>5</v>
      </c>
    </row>
    <row r="3267" spans="1:4" ht="13.2" x14ac:dyDescent="0.25">
      <c r="A3267" s="1" t="s">
        <v>3273</v>
      </c>
      <c r="B3267" t="str">
        <f ca="1">IFERROR(__xludf.DUMMYFUNCTION("GOOGLETRANSLATE(B3267,""en"",""hi"")"),"बहुत अच्छी फिल्म ..jao देखो ..Maja आ गया")</f>
        <v>बहुत अच्छी फिल्म ..jao देखो ..Maja आ गया</v>
      </c>
      <c r="C3267" s="1" t="s">
        <v>4</v>
      </c>
      <c r="D3267" s="1" t="s">
        <v>5</v>
      </c>
    </row>
    <row r="3268" spans="1:4" ht="13.2" x14ac:dyDescent="0.25">
      <c r="A3268" s="1" t="s">
        <v>3274</v>
      </c>
      <c r="B3268" t="str">
        <f ca="1">IFERROR(__xludf.DUMMYFUNCTION("GOOGLETRANSLATE(B3268,""en"",""hi"")"),"Laat मार्च kr समलैंगिक लोगो को में bhagao")</f>
        <v>Laat मार्च kr समलैंगिक लोगो को में bhagao</v>
      </c>
      <c r="C3268" s="1" t="s">
        <v>8</v>
      </c>
      <c r="D3268" s="1" t="s">
        <v>15</v>
      </c>
    </row>
    <row r="3269" spans="1:4" ht="13.2" x14ac:dyDescent="0.25">
      <c r="A3269" s="1" t="s">
        <v>3275</v>
      </c>
      <c r="B3269" t="str">
        <f ca="1">IFERROR(__xludf.DUMMYFUNCTION("GOOGLETRANSLATE(B3269,""en"",""hi"")"),"पागल है भाई तू ..such mai..bogwan कश्मीर Chakar है माई karaf किया hai ... r एक मारा
पागल भाई मार्च हाय jaa तू ... आ tuu")</f>
        <v>पागल है भाई तू ..such mai..bogwan कश्मीर Chakar है माई karaf किया hai ... r एक मारा
पागल भाई मार्च हाय jaa तू ... आ tuu</v>
      </c>
      <c r="C3269" s="1" t="s">
        <v>8</v>
      </c>
      <c r="D3269" s="1" t="s">
        <v>5</v>
      </c>
    </row>
    <row r="3270" spans="1:4" ht="13.2" x14ac:dyDescent="0.25">
      <c r="A3270" s="1" t="s">
        <v>3276</v>
      </c>
      <c r="B3270" t="str">
        <f ca="1">IFERROR(__xludf.DUMMYFUNCTION("GOOGLETRANSLATE(B3270,""en"",""hi"")"),"साही बोल RHA ज भाई GLT चीज़ ko sapport krte ज तु लॉग")</f>
        <v>साही बोल RHA ज भाई GLT चीज़ ko sapport krte ज तु लॉग</v>
      </c>
      <c r="C3270" s="1" t="s">
        <v>4</v>
      </c>
      <c r="D3270" s="1" t="s">
        <v>5</v>
      </c>
    </row>
    <row r="3271" spans="1:4" ht="13.2" x14ac:dyDescent="0.25">
      <c r="A3271" s="1" t="s">
        <v>3277</v>
      </c>
      <c r="B3271" t="str">
        <f ca="1">IFERROR(__xludf.DUMMYFUNCTION("GOOGLETRANSLATE(B3271,""en"",""hi"")"),"क्या chutiya hai चैनल")</f>
        <v>क्या chutiya hai चैनल</v>
      </c>
      <c r="C3271" s="1" t="s">
        <v>8</v>
      </c>
      <c r="D3271" s="1" t="s">
        <v>5</v>
      </c>
    </row>
    <row r="3272" spans="1:4" ht="13.2" x14ac:dyDescent="0.25">
      <c r="A3272" s="1" t="s">
        <v>3278</v>
      </c>
      <c r="B3272" t="str">
        <f ca="1">IFERROR(__xludf.DUMMYFUNCTION("GOOGLETRANSLATE(B3272,""en"",""hi"")"),"टिप्पणी करने से pehle पराई karlijiye को थोड़ा। विश्व का इतिहास chhoro को
Thora अपना पूरन, मंदिर ke Itihas porlo। फिल्म समीक्षा karte हो, वही Dhang se
करो, नैतिक मूल्यों कश्मीर व्याख्यान तुम्हारे muh पे साही Nehi baithta। Apka टी शर्ट
khud apke bicharo पे "&amp;"jorka तमाचा Lagata hai")</f>
        <v>टिप्पणी करने से pehle पराई karlijiye को थोड़ा। विश्व का इतिहास chhoro को
Thora अपना पूरन, मंदिर ke Itihas porlo। फिल्म समीक्षा karte हो, वही Dhang se
करो, नैतिक मूल्यों कश्मीर व्याख्यान तुम्हारे muh पे साही Nehi baithta। Apka टी शर्ट
khud apke bicharo पे jorka तमाचा Lagata hai</v>
      </c>
      <c r="C3272" s="1" t="s">
        <v>19</v>
      </c>
      <c r="D3272" s="1" t="s">
        <v>5</v>
      </c>
    </row>
    <row r="3273" spans="1:4" ht="13.2" x14ac:dyDescent="0.25">
      <c r="A3273" s="1" t="s">
        <v>3279</v>
      </c>
      <c r="B3273" t="str">
        <f ca="1">IFERROR(__xludf.DUMMYFUNCTION("GOOGLETRANSLATE(B3273,""en"",""hi"")"),"लॉड ko kis है ne समीक्षा karne दिया Vai .. गांजा khake बोलता hai yafir
समानांतर ब्रह्मांड Se Hai lodu kahika ..")</f>
        <v>लॉड ko kis है ne समीक्षा karne दिया Vai .. गांजा khake बोलता hai yafir
समानांतर ब्रह्मांड Se Hai lodu kahika ..</v>
      </c>
      <c r="C3273" s="1" t="s">
        <v>8</v>
      </c>
      <c r="D3273" s="1" t="s">
        <v>15</v>
      </c>
    </row>
    <row r="3274" spans="1:4" ht="13.2" x14ac:dyDescent="0.25">
      <c r="A3274" s="1" t="s">
        <v>3280</v>
      </c>
      <c r="B3274" t="str">
        <f ca="1">IFERROR(__xludf.DUMMYFUNCTION("GOOGLETRANSLATE(B3274,""en"",""hi"")"),"क्योंकि मुख्य ko समलैंगिकता pasnd नही hai ☺")</f>
        <v>क्योंकि मुख्य ko समलैंगिकता pasnd नही hai ☺</v>
      </c>
      <c r="C3274" s="1" t="s">
        <v>4</v>
      </c>
      <c r="D3274" s="1" t="s">
        <v>5</v>
      </c>
    </row>
    <row r="3275" spans="1:4" ht="13.2" x14ac:dyDescent="0.25">
      <c r="A3275" s="1" t="s">
        <v>3281</v>
      </c>
      <c r="B3275" t="str">
        <f ca="1">IFERROR(__xludf.DUMMYFUNCTION("GOOGLETRANSLATE(B3275,""en"",""hi"")"),"हमें धूलि का कण ke पालतू मुख्य ghusa maarne का मान kr आर ज ... 🤣")</f>
        <v>हमें धूलि का कण ke पालतू मुख्य ghusa maarne का मान kr आर ज ... 🤣</v>
      </c>
      <c r="C3275" s="1" t="s">
        <v>8</v>
      </c>
      <c r="D3275" s="1" t="s">
        <v>5</v>
      </c>
    </row>
    <row r="3276" spans="1:4" ht="13.2" x14ac:dyDescent="0.25">
      <c r="A3276" s="1" t="s">
        <v>3282</v>
      </c>
      <c r="B3276" t="str">
        <f ca="1">IFERROR(__xludf.DUMMYFUNCTION("GOOGLETRANSLATE(B3276,""en"",""hi"")"),"जब Shwetabh ने कहा, ""जो भी मेरा चैनल पालन krta hai दोस्त, Dhang एसई""। मैं
सचमुच की तरह ""हाँ भाई mein समझ gya"" था 😂")</f>
        <v>जब Shwetabh ने कहा, "जो भी मेरा चैनल पालन krta hai दोस्त, Dhang एसई"। मैं
सचमुच की तरह "हाँ भाई mein समझ gya" था 😂</v>
      </c>
      <c r="C3276" s="1" t="s">
        <v>4</v>
      </c>
      <c r="D3276" s="1" t="s">
        <v>5</v>
      </c>
    </row>
    <row r="3277" spans="1:4" ht="13.2" x14ac:dyDescent="0.25">
      <c r="A3277" s="1" t="s">
        <v>3283</v>
      </c>
      <c r="B3277" t="str">
        <f ca="1">IFERROR(__xludf.DUMMYFUNCTION("GOOGLETRANSLATE(B3277,""en"",""hi"")"),"Chutiya गली क्या डी राहा ज बिक्री लॉड")</f>
        <v>Chutiya गली क्या डी राहा ज बिक्री लॉड</v>
      </c>
      <c r="C3277" s="1" t="s">
        <v>8</v>
      </c>
      <c r="D3277" s="1" t="s">
        <v>15</v>
      </c>
    </row>
    <row r="3278" spans="1:4" ht="13.2" x14ac:dyDescent="0.25">
      <c r="A3278" s="1" t="s">
        <v>3284</v>
      </c>
      <c r="B3278" t="str">
        <f ca="1">IFERROR(__xludf.DUMMYFUNCTION("GOOGLETRANSLATE(B3278,""en"",""hi"")"),"@Rajender ji12ewcgsdffeewandal क्ष अपना no.diya क्या kam muzse bolo को wo")</f>
        <v>@Rajender ji12ewcgsdffeewandal क्ष अपना no.diya क्या kam muzse bolo को wo</v>
      </c>
      <c r="C3278" s="1" t="s">
        <v>4</v>
      </c>
      <c r="D3278" s="1" t="s">
        <v>5</v>
      </c>
    </row>
    <row r="3279" spans="1:4" ht="13.2" x14ac:dyDescent="0.25">
      <c r="A3279" s="1" t="s">
        <v>3285</v>
      </c>
      <c r="B3279" t="str">
        <f ca="1">IFERROR(__xludf.DUMMYFUNCTION("GOOGLETRANSLATE(B3279,""en"",""hi"")"),"मुबारक से Accha कोई nji")</f>
        <v>मुबारक से Accha कोई nji</v>
      </c>
      <c r="C3279" s="1" t="s">
        <v>4</v>
      </c>
      <c r="D3279" s="1" t="s">
        <v>5</v>
      </c>
    </row>
    <row r="3280" spans="1:4" ht="13.2" x14ac:dyDescent="0.25">
      <c r="A3280" s="1" t="s">
        <v>3286</v>
      </c>
      <c r="B3280" t="str">
        <f ca="1">IFERROR(__xludf.DUMMYFUNCTION("GOOGLETRANSLATE(B3280,""en"",""hi"")"),"अच्छा निर्णय लिया गया है")</f>
        <v>अच्छा निर्णय लिया गया है</v>
      </c>
      <c r="C3280" s="1" t="s">
        <v>4</v>
      </c>
      <c r="D3280" s="1" t="s">
        <v>5</v>
      </c>
    </row>
    <row r="3281" spans="1:4" ht="13.2" x14ac:dyDescent="0.25">
      <c r="A3281" s="1" t="s">
        <v>3287</v>
      </c>
      <c r="B3281" t="str">
        <f ca="1">IFERROR(__xludf.DUMMYFUNCTION("GOOGLETRANSLATE(B3281,""en"",""hi"")"),"बहुत सही है समीक्षा है .... 👍👍👍👌👌👌")</f>
        <v>बहुत सही है समीक्षा है .... 👍👍👍👌👌👌</v>
      </c>
      <c r="C3281" s="1" t="s">
        <v>4</v>
      </c>
      <c r="D3281" s="1" t="s">
        <v>5</v>
      </c>
    </row>
    <row r="3282" spans="1:4" ht="13.2" x14ac:dyDescent="0.25">
      <c r="A3282" s="1" t="s">
        <v>3288</v>
      </c>
      <c r="B3282" t="str">
        <f ca="1">IFERROR(__xludf.DUMMYFUNCTION("GOOGLETRANSLATE(B3282,""en"",""hi"")"),"आधी फिल्म ke Uth गया था। निरपेक्ष चापलूसी")</f>
        <v>आधी फिल्म ke Uth गया था। निरपेक्ष चापलूसी</v>
      </c>
      <c r="C3282" s="1" t="s">
        <v>4</v>
      </c>
      <c r="D3282" s="1" t="s">
        <v>5</v>
      </c>
    </row>
    <row r="3283" spans="1:4" ht="13.2" x14ac:dyDescent="0.25">
      <c r="A3283" s="1" t="s">
        <v>3289</v>
      </c>
      <c r="B3283" t="str">
        <f ca="1">IFERROR(__xludf.DUMMYFUNCTION("GOOGLETRANSLATE(B3283,""en"",""hi"")"),"Zindigi badlne le liy धन्यवाद भाई")</f>
        <v>Zindigi badlne le liy धन्यवाद भाई</v>
      </c>
      <c r="C3283" s="1" t="s">
        <v>4</v>
      </c>
      <c r="D3283" s="1" t="s">
        <v>5</v>
      </c>
    </row>
    <row r="3284" spans="1:4" ht="13.2" x14ac:dyDescent="0.25">
      <c r="A3284" s="1" t="s">
        <v>3290</v>
      </c>
      <c r="B3284" t="str">
        <f ca="1">IFERROR(__xludf.DUMMYFUNCTION("GOOGLETRANSLATE(B3284,""en"",""hi"")"),"chutiya hai तु नारीवादियों")</f>
        <v>chutiya hai तु नारीवादियों</v>
      </c>
      <c r="C3284" s="1" t="s">
        <v>8</v>
      </c>
      <c r="D3284" s="1" t="s">
        <v>5</v>
      </c>
    </row>
    <row r="3285" spans="1:4" ht="13.2" x14ac:dyDescent="0.25">
      <c r="A3285" s="1" t="s">
        <v>3291</v>
      </c>
      <c r="B3285" t="str">
        <f ca="1">IFERROR(__xludf.DUMMYFUNCTION("GOOGLETRANSLATE(B3285,""en"",""hi"")"),"जो बुरी बातें keh रहो वो भी achchhi लगी Humein ..")</f>
        <v>जो बुरी बातें keh रहो वो भी achchhi लगी Humein ..</v>
      </c>
      <c r="C3285" s="1" t="s">
        <v>4</v>
      </c>
      <c r="D3285" s="1" t="s">
        <v>5</v>
      </c>
    </row>
    <row r="3286" spans="1:4" ht="13.2" x14ac:dyDescent="0.25">
      <c r="A3286" s="1" t="s">
        <v>3292</v>
      </c>
      <c r="B3286" t="str">
        <f ca="1">IFERROR(__xludf.DUMMYFUNCTION("GOOGLETRANSLATE(B3286,""en"",""hi"")"),"समलैंगिक ko नही कर्ण chahiye अनुमति देते हैं")</f>
        <v>समलैंगिक ko नही कर्ण chahiye अनुमति देते हैं</v>
      </c>
      <c r="C3286" s="1" t="s">
        <v>4</v>
      </c>
      <c r="D3286" s="1" t="s">
        <v>5</v>
      </c>
    </row>
    <row r="3287" spans="1:4" ht="13.2" x14ac:dyDescent="0.25">
      <c r="A3287" s="1" t="s">
        <v>3293</v>
      </c>
      <c r="B3287" t="str">
        <f ca="1">IFERROR(__xludf.DUMMYFUNCTION("GOOGLETRANSLATE(B3287,""en"",""hi"")"),"@Random लड़का tum apni भात करो मीडिया ke dallal सालो tum fayade ke Chakar mein
सेना ko brabhad कर्ण इ सी हो gajni की औलाद .British ne वहाँ माता-पिता की
ghaand मारी थी")</f>
        <v>@Random लड़का tum apni भात करो मीडिया ke dallal सालो tum fayade ke Chakar mein
सेना ko brabhad कर्ण इ सी हो gajni की औलाद .British ne वहाँ माता-पिता की
ghaand मारी थी</v>
      </c>
      <c r="C3287" s="1" t="s">
        <v>8</v>
      </c>
      <c r="D3287" s="1" t="s">
        <v>15</v>
      </c>
    </row>
    <row r="3288" spans="1:4" ht="13.2" x14ac:dyDescent="0.25">
      <c r="A3288" s="1" t="s">
        <v>3294</v>
      </c>
      <c r="B3288" t="str">
        <f ca="1">IFERROR(__xludf.DUMMYFUNCTION("GOOGLETRANSLATE(B3288,""en"",""hi"")"),"उदारवादी कबीर jaise ko Bolte hai
[#Fuckboy] (http://www.youtube.com/results?search_query=%23fuckboy) 😂😂😂 आप
बिल्कुल सही किया।")</f>
        <v>उदारवादी कबीर jaise ko Bolte hai
[#Fuckboy] (http://www.youtube.com/results?search_query=%23fuckboy) 😂😂😂 आप
बिल्कुल सही किया।</v>
      </c>
      <c r="C3288" s="1" t="s">
        <v>4</v>
      </c>
      <c r="D3288" s="1" t="s">
        <v>15</v>
      </c>
    </row>
    <row r="3289" spans="1:4" ht="13.2" x14ac:dyDescent="0.25">
      <c r="A3289" s="1" t="s">
        <v>3295</v>
      </c>
      <c r="B3289" t="str">
        <f ca="1">IFERROR(__xludf.DUMMYFUNCTION("GOOGLETRANSLATE(B3289,""en"",""hi"")"),"आभार सर")</f>
        <v>आभार सर</v>
      </c>
      <c r="C3289" s="1" t="s">
        <v>4</v>
      </c>
      <c r="D3289" s="1" t="s">
        <v>5</v>
      </c>
    </row>
    <row r="3290" spans="1:4" ht="13.2" x14ac:dyDescent="0.25">
      <c r="A3290" s="1" t="s">
        <v>3296</v>
      </c>
      <c r="B3290" t="str">
        <f ca="1">IFERROR(__xludf.DUMMYFUNCTION("GOOGLETRANSLATE(B3290,""en"",""hi"")"),"यह आर्मी चीफ द्वारा एक ri8 निर्णय है ....
Agr सेना मेरे लिए ko रक्खा Jayega समलैंगिक सेना मुझे भी अपना संबंध kisi को wo
कश्मीर sth ऊपर kr skte ज निर्माण .. या फिर ऐसा hoga को wo देश की रक्षा पे kam या ek
dusre ko bachane पे jyada ध्यान देंगे")</f>
        <v>यह आर्मी चीफ द्वारा एक ri8 निर्णय है ....
Agr सेना मेरे लिए ko रक्खा Jayega समलैंगिक सेना मुझे भी अपना संबंध kisi को wo
कश्मीर sth ऊपर kr skte ज निर्माण .. या फिर ऐसा hoga को wo देश की रक्षा पे kam या ek
dusre ko bachane पे jyada ध्यान देंगे</v>
      </c>
      <c r="C3290" s="1" t="s">
        <v>19</v>
      </c>
      <c r="D3290" s="1" t="s">
        <v>5</v>
      </c>
    </row>
    <row r="3291" spans="1:4" ht="13.2" x14ac:dyDescent="0.25">
      <c r="A3291" s="1" t="s">
        <v>3297</v>
      </c>
      <c r="B3291" t="str">
        <f ca="1">IFERROR(__xludf.DUMMYFUNCTION("GOOGLETRANSLATE(B3291,""en"",""hi"")"),"Aapki तु वीडियो रिपोर्ट होगी")</f>
        <v>Aapki तु वीडियो रिपोर्ट होगी</v>
      </c>
      <c r="C3291" s="1" t="s">
        <v>4</v>
      </c>
      <c r="D3291" s="1" t="s">
        <v>5</v>
      </c>
    </row>
    <row r="3292" spans="1:4" ht="13.2" x14ac:dyDescent="0.25">
      <c r="A3292" s="1" t="s">
        <v>3298</v>
      </c>
      <c r="B3292" t="str">
        <f ca="1">IFERROR(__xludf.DUMMYFUNCTION("GOOGLETRANSLATE(B3292,""en"",""hi"")"),"सर 2018 में जितने भी सूचकांक जारी किया गया है उनकी कंबाइंड वीडियो बनाइए।
plz")</f>
        <v>सर 2018 में जितने भी सूचकांक जारी किया गया है उनकी कंबाइंड वीडियो बनाइए।
plz</v>
      </c>
      <c r="C3292" s="1" t="s">
        <v>4</v>
      </c>
      <c r="D3292" s="1" t="s">
        <v>5</v>
      </c>
    </row>
    <row r="3293" spans="1:4" ht="13.2" x14ac:dyDescent="0.25">
      <c r="A3293" s="1" t="s">
        <v>3299</v>
      </c>
      <c r="B3293" t="str">
        <f ca="1">IFERROR(__xludf.DUMMYFUNCTION("GOOGLETRANSLATE(B3293,""en"",""hi"")"),"भी ka varea मा VHI बल्ले कर्ण अभिनय।")</f>
        <v>भी ka varea मा VHI बल्ले कर्ण अभिनय।</v>
      </c>
      <c r="C3293" s="1" t="s">
        <v>4</v>
      </c>
      <c r="D3293" s="1" t="s">
        <v>5</v>
      </c>
    </row>
    <row r="3294" spans="1:4" ht="13.2" x14ac:dyDescent="0.25">
      <c r="A3294" s="1" t="s">
        <v>3300</v>
      </c>
      <c r="B3294" t="str">
        <f ca="1">IFERROR(__xludf.DUMMYFUNCTION("GOOGLETRANSLATE(B3294,""en"",""hi"")"),"@Aakash गोभी शि Kaha भाई ये सब खान bohot madarchod hai विशेष रूप से सलमान
खान bhosdiwale को nd रन मामले का फैसला agr वास्तविकता कश्मीर आधार मारा पे लिया jata
ko umraked की saja होती")</f>
        <v>@Aakash गोभी शि Kaha भाई ये सब खान bohot madarchod hai विशेष रूप से सलमान
खान bhosdiwale को nd रन मामले का फैसला agr वास्तविकता कश्मीर आधार मारा पे लिया jata
ko umraked की saja होती</v>
      </c>
      <c r="C3294" s="1" t="s">
        <v>8</v>
      </c>
      <c r="D3294" s="1" t="s">
        <v>15</v>
      </c>
    </row>
    <row r="3295" spans="1:4" ht="13.2" x14ac:dyDescent="0.25">
      <c r="A3295" s="1" t="s">
        <v>3301</v>
      </c>
      <c r="B3295" t="str">
        <f ca="1">IFERROR(__xludf.DUMMYFUNCTION("GOOGLETRANSLATE(B3295,""en"",""hi"")"),"कही कही पे aap साही keh रहे है galat नही hai। Galti से ही इंसान seekhta
hai। Lekin आज कल ke जवान लॉग galat cheezo ko Jaldi pakadte hai। Gusse पे
काबू कर्ण Sabse Zaroori hai।")</f>
        <v>कही कही पे aap साही keh रहे है galat नही hai। Galti से ही इंसान seekhta
hai। Lekin आज कल ke जवान लॉग galat cheezo ko Jaldi pakadte hai। Gusse पे
काबू कर्ण Sabse Zaroori hai।</v>
      </c>
      <c r="C3295" s="1" t="s">
        <v>4</v>
      </c>
      <c r="D3295" s="1" t="s">
        <v>5</v>
      </c>
    </row>
    <row r="3296" spans="1:4" ht="13.2" x14ac:dyDescent="0.25">
      <c r="A3296" s="1" t="s">
        <v>3302</v>
      </c>
      <c r="B3296" t="str">
        <f ca="1">IFERROR(__xludf.DUMMYFUNCTION("GOOGLETRANSLATE(B3296,""en"",""hi"")"),"तु तो भाई iss ne bikul साही किया")</f>
        <v>तु तो भाई iss ne bikul साही किया</v>
      </c>
      <c r="C3296" s="1" t="s">
        <v>4</v>
      </c>
      <c r="D3296" s="1" t="s">
        <v>5</v>
      </c>
    </row>
    <row r="3297" spans="1:4" ht="13.2" x14ac:dyDescent="0.25">
      <c r="A3297" s="1" t="s">
        <v>3303</v>
      </c>
      <c r="B3297" t="str">
        <f ca="1">IFERROR(__xludf.DUMMYFUNCTION("GOOGLETRANSLATE(B3297,""en"",""hi"")"),"ये फिल्म bahut Achha मुझ्े को Achha लगा")</f>
        <v>ये फिल्म bahut Achha मुझ्े को Achha लगा</v>
      </c>
      <c r="C3297" s="1" t="s">
        <v>4</v>
      </c>
      <c r="D3297" s="1" t="s">
        <v>5</v>
      </c>
    </row>
    <row r="3298" spans="1:4" ht="13.2" x14ac:dyDescent="0.25">
      <c r="A3298" s="1" t="s">
        <v>3304</v>
      </c>
      <c r="B3298" t="str">
        <f ca="1">IFERROR(__xludf.DUMMYFUNCTION("GOOGLETRANSLATE(B3298,""en"",""hi"")"),"अक्षय खन्ना, Nachne gane वाला अभिनेता नही वह भाई ,,,, हाय बुद्धिमान Bahut wo
अभिनेता वह या bahut हाय dhasu अभिनेता वह भाई .... भाई uski मुस्कान हाय jordar वह")</f>
        <v>अक्षय खन्ना, Nachne gane वाला अभिनेता नही वह भाई ,,,, हाय बुद्धिमान Bahut wo
अभिनेता वह या bahut हाय dhasu अभिनेता वह भाई .... भाई uski मुस्कान हाय jordar वह</v>
      </c>
      <c r="C3298" s="1" t="s">
        <v>4</v>
      </c>
      <c r="D3298" s="1" t="s">
        <v>5</v>
      </c>
    </row>
    <row r="3299" spans="1:4" ht="13.2" x14ac:dyDescent="0.25">
      <c r="A3299" s="1" t="s">
        <v>3305</v>
      </c>
      <c r="B3299" t="str">
        <f ca="1">IFERROR(__xludf.DUMMYFUNCTION("GOOGLETRANSLATE(B3299,""en"",""hi"")"),"Isase कितना Achcha Achcha गायक पाडा हुआ हाई Isko हाय क्यों चूना sali ko")</f>
        <v>Isase कितना Achcha Achcha गायक पाडा हुआ हाई Isko हाय क्यों चूना sali ko</v>
      </c>
      <c r="C3299" s="1" t="s">
        <v>8</v>
      </c>
      <c r="D3299" s="1" t="s">
        <v>15</v>
      </c>
    </row>
    <row r="3300" spans="1:4" ht="13.2" x14ac:dyDescent="0.25">
      <c r="A3300" s="1" t="s">
        <v>3306</v>
      </c>
      <c r="B3300" t="str">
        <f ca="1">IFERROR(__xludf.DUMMYFUNCTION("GOOGLETRANSLATE(B3300,""en"",""hi"")"),"नारीवादी ko कोई आरएक्स 100 dikhado inki gand वसा में jayegi प्रतीक भाई plz ek
समीक्षा daldo तेलुगु हिंदी डब यूट्यूब पे hai तु")</f>
        <v>नारीवादी ko कोई आरएक्स 100 dikhado inki gand वसा में jayegi प्रतीक भाई plz ek
समीक्षा daldo तेलुगु हिंदी डब यूट्यूब पे hai तु</v>
      </c>
      <c r="C3300" s="1" t="s">
        <v>8</v>
      </c>
      <c r="D3300" s="1" t="s">
        <v>5</v>
      </c>
    </row>
    <row r="3301" spans="1:4" ht="13.2" x14ac:dyDescent="0.25">
      <c r="A3301" s="1" t="s">
        <v>3307</v>
      </c>
      <c r="B3301" t="str">
        <f ca="1">IFERROR(__xludf.DUMMYFUNCTION("GOOGLETRANSLATE(B3301,""en"",""hi"")"),"रंगा बिल्ला")</f>
        <v>रंगा बिल्ला</v>
      </c>
      <c r="C3301" s="1" t="s">
        <v>4</v>
      </c>
      <c r="D3301" s="1" t="s">
        <v>5</v>
      </c>
    </row>
    <row r="3302" spans="1:4" ht="13.2" x14ac:dyDescent="0.25">
      <c r="A3302" s="1" t="s">
        <v>3308</v>
      </c>
      <c r="B3302" t="str">
        <f ca="1">IFERROR(__xludf.DUMMYFUNCTION("GOOGLETRANSLATE(B3302,""en"",""hi"")"),"भाग")</f>
        <v>भाग</v>
      </c>
      <c r="C3302" s="1" t="s">
        <v>4</v>
      </c>
      <c r="D3302" s="1" t="s">
        <v>5</v>
      </c>
    </row>
    <row r="3303" spans="1:4" ht="13.2" x14ac:dyDescent="0.25">
      <c r="A3303" s="1" t="s">
        <v>3309</v>
      </c>
      <c r="B3303" t="str">
        <f ca="1">IFERROR(__xludf.DUMMYFUNCTION("GOOGLETRANSLATE(B3303,""en"",""hi"")"),"रोज Na Koi विषयों uthhate hai लेकिन कोई अच्छा विषय nhi होता koi। अभी बिहार
दारोगा का पेपर लीक होने huaa JRA सा aaplogo bhanak nhi Pari। या कबि मुंबई Jate
हाई कभी कोल्हापुर।")</f>
        <v>रोज Na Koi विषयों uthhate hai लेकिन कोई अच्छा विषय nhi होता koi। अभी बिहार
दारोगा का पेपर लीक होने huaa JRA सा aaplogo bhanak nhi Pari। या कबि मुंबई Jate
हाई कभी कोल्हापुर।</v>
      </c>
      <c r="C3303" s="1" t="s">
        <v>19</v>
      </c>
      <c r="D3303" s="1" t="s">
        <v>5</v>
      </c>
    </row>
    <row r="3304" spans="1:4" ht="13.2" x14ac:dyDescent="0.25">
      <c r="A3304" s="1" t="s">
        <v>3310</v>
      </c>
      <c r="B3304" t="str">
        <f ca="1">IFERROR(__xludf.DUMMYFUNCTION("GOOGLETRANSLATE(B3304,""en"",""hi"")"),"सममूल्य kabu नही कर sakta यही uski kamjori hai कबीर gusse 😂")</f>
        <v>सममूल्य kabu नही कर sakta यही uski kamjori hai कबीर gusse 😂</v>
      </c>
      <c r="C3304" s="1" t="s">
        <v>4</v>
      </c>
      <c r="D3304" s="1" t="s">
        <v>5</v>
      </c>
    </row>
    <row r="3305" spans="1:4" ht="13.2" x14ac:dyDescent="0.25">
      <c r="A3305" s="1" t="s">
        <v>3311</v>
      </c>
      <c r="B3305" t="str">
        <f ca="1">IFERROR(__xludf.DUMMYFUNCTION("GOOGLETRANSLATE(B3305,""en"",""hi"")"),"कुछ भी")</f>
        <v>कुछ भी</v>
      </c>
      <c r="C3305" s="1" t="s">
        <v>4</v>
      </c>
      <c r="D3305" s="1" t="s">
        <v>5</v>
      </c>
    </row>
    <row r="3306" spans="1:4" ht="13.2" x14ac:dyDescent="0.25">
      <c r="A3306" s="1" t="s">
        <v>3312</v>
      </c>
      <c r="B3306" t="str">
        <f ca="1">IFERROR(__xludf.DUMMYFUNCTION("GOOGLETRANSLATE(B3306,""en"",""hi"")"),"कल हाय तु फिल्म Dekhi ...... मस्तूल फिल्म hai .....")</f>
        <v>कल हाय तु फिल्म Dekhi ...... मस्तूल फिल्म hai .....</v>
      </c>
      <c r="C3306" s="1" t="s">
        <v>4</v>
      </c>
      <c r="D3306" s="1" t="s">
        <v>5</v>
      </c>
    </row>
    <row r="3307" spans="1:4" ht="13.2" x14ac:dyDescent="0.25">
      <c r="A3307" s="1" t="s">
        <v>3313</v>
      </c>
      <c r="B3307" t="str">
        <f ca="1">IFERROR(__xludf.DUMMYFUNCTION("GOOGLETRANSLATE(B3307,""en"",""hi"")"),"कोई सुचित्रा त्यागी का बुरा तुम्हे समीक्षा नाम मुझे शब्द से भी, इसके समीक्षा देखो
नफरत होगी")</f>
        <v>कोई सुचित्रा त्यागी का बुरा तुम्हे समीक्षा नाम मुझे शब्द से भी, इसके समीक्षा देखो
नफरत होगी</v>
      </c>
      <c r="C3307" s="1" t="s">
        <v>19</v>
      </c>
      <c r="D3307" s="1" t="s">
        <v>5</v>
      </c>
    </row>
    <row r="3308" spans="1:4" ht="13.2" x14ac:dyDescent="0.25">
      <c r="A3308" s="1" t="s">
        <v>3314</v>
      </c>
      <c r="B3308" t="str">
        <f ca="1">IFERROR(__xludf.DUMMYFUNCTION("GOOGLETRANSLATE(B3308,""en"",""hi"")"),"Acha को चोरी Krna हत्या Krna aur Bacho कश्मीर sath यौन हमले भी भगवान भेंट की
महसूस कर भगवान भेंट की भावना कश्मीर के लिए होती hai क्या inhe भी मान्य krwa डोगे तुम लॉग
नाम सममूल्य")</f>
        <v>Acha को चोरी Krna हत्या Krna aur Bacho कश्मीर sath यौन हमले भी भगवान भेंट की
महसूस कर भगवान भेंट की भावना कश्मीर के लिए होती hai क्या inhe भी मान्य krwa डोगे तुम लॉग
नाम सममूल्य</v>
      </c>
      <c r="C3308" s="1" t="s">
        <v>19</v>
      </c>
      <c r="D3308" s="1" t="s">
        <v>5</v>
      </c>
    </row>
    <row r="3309" spans="1:4" ht="13.2" x14ac:dyDescent="0.25">
      <c r="A3309" s="1" t="s">
        <v>3315</v>
      </c>
      <c r="B3309" t="str">
        <f ca="1">IFERROR(__xludf.DUMMYFUNCTION("GOOGLETRANSLATE(B3309,""en"",""hi"")"),"तु मीडिया लॉग ऑन Waley इनको कितना ख zaleel केर lein laiken तु लॉग ऑन मोदी की भरवा
गिरी राष्ट्रीय राजमार्ग chorein gein कमल hy यार poora मीडिया कितनी koshesh केर राहा hy Kay
मोदी jo केर राहा hy theek hy chahy भारत हार्न जय laiken inki Kuta गिरी
wafaadari म"&amp;"ोदी Kay saath hy")</f>
        <v>तु मीडिया लॉग ऑन Waley इनको कितना ख zaleel केर lein laiken तु लॉग ऑन मोदी की भरवा
गिरी राष्ट्रीय राजमार्ग chorein gein कमल hy यार poora मीडिया कितनी koshesh केर राहा hy Kay
मोदी jo केर राहा hy theek hy chahy भारत हार्न जय laiken inki Kuta गिरी
wafaadari मोदी Kay saath hy</v>
      </c>
      <c r="C3309" s="1" t="s">
        <v>8</v>
      </c>
      <c r="D3309" s="1" t="s">
        <v>5</v>
      </c>
    </row>
    <row r="3310" spans="1:4" ht="13.2" x14ac:dyDescent="0.25">
      <c r="A3310" s="1" t="s">
        <v>3316</v>
      </c>
      <c r="B3310" t="str">
        <f ca="1">IFERROR(__xludf.DUMMYFUNCTION("GOOGLETRANSLATE(B3310,""en"",""hi"")"),"आज से तुम दोनों को नहीं देखूंगा •••
शेमफूल।
हिन्दू धर्म के लिए भारतवर्ष के अलावा कहीं और स्थान नहीं है।")</f>
        <v>आज से तुम दोनों को नहीं देखूंगा •••
शेमफूल।
हिन्दू धर्म के लिए भारतवर्ष के अलावा कहीं और स्थान नहीं है।</v>
      </c>
      <c r="C3310" s="1" t="s">
        <v>19</v>
      </c>
      <c r="D3310" s="1" t="s">
        <v>5</v>
      </c>
    </row>
    <row r="3311" spans="1:4" ht="13.2" x14ac:dyDescent="0.25">
      <c r="A3311" s="1" t="s">
        <v>3317</v>
      </c>
      <c r="B3311" t="str">
        <f ca="1">IFERROR(__xludf.DUMMYFUNCTION("GOOGLETRANSLATE(B3311,""en"",""hi"")"),"मुझे प्यार हो gya ........... chutiyaapaa ज ....... kt RHA h😂😂")</f>
        <v>मुझे प्यार हो gya ........... chutiyaapaa ज ....... kt RHA h😂😂</v>
      </c>
      <c r="C3311" s="1" t="s">
        <v>4</v>
      </c>
      <c r="D3311" s="1" t="s">
        <v>5</v>
      </c>
    </row>
    <row r="3312" spans="1:4" ht="13.2" x14ac:dyDescent="0.25">
      <c r="A3312" s="1" t="s">
        <v>3318</v>
      </c>
      <c r="B3312" t="str">
        <f ca="1">IFERROR(__xludf.DUMMYFUNCTION("GOOGLETRANSLATE(B3312,""en"",""hi"")"),"फिल्म सिर्फ मनोरंजन एपी kisi ki निजी जिंदगी मुझे ESSI बाते nhi बोल के लिए है
skte कबीर सिंह फिल्म से apko कोई समस्या ज ko batane से dusro Thik ज तो
कुछ nhi hoga सब samjhdaar ज आज कल Ladko ko पीटीए ज क्या साही ज या क्या
galat ...")</f>
        <v>फिल्म सिर्फ मनोरंजन एपी kisi ki निजी जिंदगी मुझे ESSI बाते nhi बोल के लिए है
skte कबीर सिंह फिल्म से apko कोई समस्या ज ko batane से dusro Thik ज तो
कुछ nhi hoga सब samjhdaar ज आज कल Ladko ko पीटीए ज क्या साही ज या क्या
galat ...</v>
      </c>
      <c r="C3312" s="1" t="s">
        <v>4</v>
      </c>
      <c r="D3312" s="1" t="s">
        <v>5</v>
      </c>
    </row>
    <row r="3313" spans="1:4" ht="13.2" x14ac:dyDescent="0.25">
      <c r="A3313" s="1" t="s">
        <v>3319</v>
      </c>
      <c r="B3313" t="str">
        <f ca="1">IFERROR(__xludf.DUMMYFUNCTION("GOOGLETRANSLATE(B3313,""en"",""hi"")"),"मारो साले लिबरांडुओँ को।")</f>
        <v>मारो साले लिबरांडुओँ को।</v>
      </c>
      <c r="C3313" s="1" t="s">
        <v>8</v>
      </c>
      <c r="D3313" s="1" t="s">
        <v>5</v>
      </c>
    </row>
    <row r="3314" spans="1:4" ht="13.2" x14ac:dyDescent="0.25">
      <c r="A3314" s="1" t="s">
        <v>3320</v>
      </c>
      <c r="B3314" t="str">
        <f ca="1">IFERROR(__xludf.DUMMYFUNCTION("GOOGLETRANSLATE(B3314,""en"",""hi"")"),"मेरी mmy bahut किमी टीवी dekhti ज जनसंपर्क ek baar जेबी unhone टीवी मुझे आइटम गाना देखा करने के लिए ek
unhone puchha की तु Kon सी फिल्म ज मुख्य बोला कॉमेडी फिल्म ज निदेशक
प्रियदर्शन ज jo कॉमेडी राजा एच। देवदार mmy का जवाब aya pehle जेबी Kothe घाव का निशान"&amp;"
कहानी जनसंपर्क फिल्में अति थी टीबी आइटम गीत होता था अब कॉमेडी फिल्म मीटर ख आने एलजीए। आगे
mmy n करने के लिए कुछ नी बोला जनसंपर्क मात्र dimag मीटर तु Khud sb Baate ae की Purane Kothe वाली
filmo मीटर ख आइटम बैंड kmre मीटर मुजरा होता था शुद्ध kpde pehne। Ab"&amp;" क्लब मीटर ldkiya
Chaddi ब्रा pehen एक जाति ज .. तु क्या ज हो। या फिर भाई ने साही Kaha अब Deshbhakti को
filmo मीटर ख आइटम गीत कश्मीर liye jagah BNA हाय lete ज, इसके लिये सहारा लिया jata h ki
whi चलो देवदार एक gya क्लब वाला 1 नंगा गीत करने के लिए क्लब मीटर"&amp;" हाय milega खलनायक।")</f>
        <v>मेरी mmy bahut किमी टीवी dekhti ज जनसंपर्क ek baar जेबी unhone टीवी मुझे आइटम गाना देखा करने के लिए ek
unhone puchha की तु Kon सी फिल्म ज मुख्य बोला कॉमेडी फिल्म ज निदेशक
प्रियदर्शन ज jo कॉमेडी राजा एच। देवदार mmy का जवाब aya pehle जेबी Kothe घाव का निशान
कहानी जनसंपर्क फिल्में अति थी टीबी आइटम गीत होता था अब कॉमेडी फिल्म मीटर ख आने एलजीए। आगे
mmy n करने के लिए कुछ नी बोला जनसंपर्क मात्र dimag मीटर तु Khud sb Baate ae की Purane Kothe वाली
filmo मीटर ख आइटम बैंड kmre मीटर मुजरा होता था शुद्ध kpde pehne। Ab क्लब मीटर ldkiya
Chaddi ब्रा pehen एक जाति ज .. तु क्या ज हो। या फिर भाई ने साही Kaha अब Deshbhakti को
filmo मीटर ख आइटम गीत कश्मीर liye jagah BNA हाय lete ज, इसके लिये सहारा लिया jata h ki
whi चलो देवदार एक gya क्लब वाला 1 नंगा गीत करने के लिए क्लब मीटर हाय milega खलनायक।</v>
      </c>
      <c r="C3314" s="1" t="s">
        <v>19</v>
      </c>
      <c r="D3314" s="1" t="s">
        <v>5</v>
      </c>
    </row>
    <row r="3315" spans="1:4" ht="13.2" x14ac:dyDescent="0.25">
      <c r="A3315" s="1" t="s">
        <v>3321</v>
      </c>
      <c r="B3315" t="str">
        <f ca="1">IFERROR(__xludf.DUMMYFUNCTION("GOOGLETRANSLATE(B3315,""en"",""hi"")"),"GJB भाई")</f>
        <v>GJB भाई</v>
      </c>
      <c r="C3315" s="1" t="s">
        <v>4</v>
      </c>
      <c r="D3315" s="1" t="s">
        <v>5</v>
      </c>
    </row>
    <row r="3316" spans="1:4" ht="13.2" x14ac:dyDescent="0.25">
      <c r="A3316" s="1" t="s">
        <v>3322</v>
      </c>
      <c r="B3316" t="str">
        <f ca="1">IFERROR(__xludf.DUMMYFUNCTION("GOOGLETRANSLATE(B3316,""en"",""hi"")"),"तू भी भरा हुआ है भाई .... Faltu बात पे धुन भी वीडियो बना दी करने के लिए .... saka
अपना Najariya होता है kisi ko CHIJ dekhne ka ... dusre ko thehrahne मीटर gakat
अपना समय बर्बाद कर RHA hai")</f>
        <v>तू भी भरा हुआ है भाई .... Faltu बात पे धुन भी वीडियो बना दी करने के लिए .... saka
अपना Najariya होता है kisi ko CHIJ dekhne ka ... dusre ko thehrahne मीटर gakat
अपना समय बर्बाद कर RHA hai</v>
      </c>
      <c r="C3316" s="1" t="s">
        <v>19</v>
      </c>
      <c r="D3316" s="1" t="s">
        <v>5</v>
      </c>
    </row>
    <row r="3317" spans="1:4" ht="13.2" x14ac:dyDescent="0.25">
      <c r="A3317" s="1" t="s">
        <v>3323</v>
      </c>
      <c r="B3317" t="str">
        <f ca="1">IFERROR(__xludf.DUMMYFUNCTION("GOOGLETRANSLATE(B3317,""en"",""hi"")"),"भाई वो सिसकी उदारवादी ke nam पे q-tiyapaa करते है ..")</f>
        <v>भाई वो सिसकी उदारवादी ke nam पे q-tiyapaa करते है ..</v>
      </c>
      <c r="C3317" s="1" t="s">
        <v>4</v>
      </c>
      <c r="D3317" s="1" t="s">
        <v>5</v>
      </c>
    </row>
    <row r="3318" spans="1:4" ht="13.2" x14ac:dyDescent="0.25">
      <c r="A3318" s="1" t="s">
        <v>3324</v>
      </c>
      <c r="B3318" t="str">
        <f ca="1">IFERROR(__xludf.DUMMYFUNCTION("GOOGLETRANSLATE(B3318,""en"",""hi"")"),"लड़की पे हाथ uthane वली बात का Jawab पहले से ही मैने वीडियो है मुझे दिया हुआ
hai ... टिप्पणी करने से pehle मैं आपको वीडियो पुरा dekhna chahiye!")</f>
        <v>लड़की पे हाथ uthane वली बात का Jawab पहले से ही मैने वीडियो है मुझे दिया हुआ
hai ... टिप्पणी करने से pehle मैं आपको वीडियो पुरा dekhna chahiye!</v>
      </c>
      <c r="C3318" s="1" t="s">
        <v>4</v>
      </c>
      <c r="D3318" s="1" t="s">
        <v>5</v>
      </c>
    </row>
    <row r="3319" spans="1:4" ht="13.2" x14ac:dyDescent="0.25">
      <c r="A3319" s="1" t="s">
        <v>3325</v>
      </c>
      <c r="B3319" t="str">
        <f ca="1">IFERROR(__xludf.DUMMYFUNCTION("GOOGLETRANSLATE(B3319,""en"",""hi"")"),"प्रतीक भी की बाते सोनकर प्राथमिकी से अर्जुन रेड्डी dekhne ja राहा हू या keh लॉग इन करें jo
रहे की बिज का 1 घंटा बोरिंग वह गोलमाल अरे ke baad वो किस मानसिक अवस्था से
गुजर राहा वह वो दिखाना बंता था यार")</f>
        <v>प्रतीक भी की बाते सोनकर प्राथमिकी से अर्जुन रेड्डी dekhne ja राहा हू या keh लॉग इन करें jo
रहे की बिज का 1 घंटा बोरिंग वह गोलमाल अरे ke baad वो किस मानसिक अवस्था से
गुजर राहा वह वो दिखाना बंता था यार</v>
      </c>
      <c r="C3319" s="1" t="s">
        <v>4</v>
      </c>
      <c r="D3319" s="1" t="s">
        <v>5</v>
      </c>
    </row>
    <row r="3320" spans="1:4" ht="13.2" x14ac:dyDescent="0.25">
      <c r="A3320" s="1" t="s">
        <v>3326</v>
      </c>
      <c r="B3320" t="str">
        <f ca="1">IFERROR(__xludf.DUMMYFUNCTION("GOOGLETRANSLATE(B3320,""en"",""hi"")"),"\ ---- का चक्कर
या
Mout का takker ek hi hai भाई")</f>
        <v>\ ---- का चक्कर
या
Mout का takker ek hi hai भाई</v>
      </c>
      <c r="C3320" s="1" t="s">
        <v>4</v>
      </c>
      <c r="D3320" s="1" t="s">
        <v>5</v>
      </c>
    </row>
    <row r="3321" spans="1:4" ht="13.2" x14ac:dyDescent="0.25">
      <c r="A3321" s="1" t="s">
        <v>3327</v>
      </c>
      <c r="B3321" t="str">
        <f ca="1">IFERROR(__xludf.DUMMYFUNCTION("GOOGLETRANSLATE(B3321,""en"",""hi"")"),"अरे iss पागल मानसिक अस्पताल से bhagi हुई ko औरत pakad ke जेल मेई daalo
ना .. Issko pakad ते क्यु नही .. ये ऐसे kaise भारत मेई आ ke ऐसे bakwas
करती hai .. इक 3 वर्ग लेखक, बुरा dimag, कली Mizaj, awaal darje की
sarphiri .. अरुंधति पागल औरत, ek संख्या की Hara"&amp;"mkhor औरत।")</f>
        <v>अरे iss पागल मानसिक अस्पताल से bhagi हुई ko औरत pakad ke जेल मेई daalo
ना .. Issko pakad ते क्यु नही .. ये ऐसे kaise भारत मेई आ ke ऐसे bakwas
करती hai .. इक 3 वर्ग लेखक, बुरा dimag, कली Mizaj, awaal darje की
sarphiri .. अरुंधति पागल औरत, ek संख्या की Haramkhor औरत।</v>
      </c>
      <c r="C3321" s="1" t="s">
        <v>8</v>
      </c>
      <c r="D3321" s="1" t="s">
        <v>15</v>
      </c>
    </row>
    <row r="3322" spans="1:4" ht="13.2" x14ac:dyDescent="0.25">
      <c r="A3322" s="1" t="s">
        <v>3328</v>
      </c>
      <c r="B3322" t="str">
        <f ca="1">IFERROR(__xludf.DUMMYFUNCTION("GOOGLETRANSLATE(B3322,""en"",""hi"")"),"बहुत अच्छी समीक्षा 👍👍👍👍👍👍👍👍👌👌👌👌👌👌👌👌👌👌👌👌👌👌👌👌👌👌👌👌👌👌👌👌👌majaa aagyaa aur skoon मिला
उदारवादी और faministo की हालत पर देख KY 😌😌😌😌😌😌😌😌😌😌😌😌😌😌😌😌😌")</f>
        <v>बहुत अच्छी समीक्षा 👍👍👍👍👍👍👍👍👌👌👌👌👌👌👌👌👌👌👌👌👌👌👌👌👌👌👌👌👌👌👌👌👌majaa aagyaa aur skoon मिला
उदारवादी और faministo की हालत पर देख KY 😌😌😌😌😌😌😌😌😌😌😌😌😌😌😌😌😌</v>
      </c>
      <c r="C3322" s="1" t="s">
        <v>4</v>
      </c>
      <c r="D3322" s="1" t="s">
        <v>5</v>
      </c>
    </row>
    <row r="3323" spans="1:4" ht="13.2" x14ac:dyDescent="0.25">
      <c r="A3323" s="1" t="s">
        <v>3329</v>
      </c>
      <c r="B3323" t="str">
        <f ca="1">IFERROR(__xludf.DUMMYFUNCTION("GOOGLETRANSLATE(B3323,""en"",""hi"")"),"उदारवादी, साम्यवादी, नारीवादी बस करो भाई अब .... अब सब bahot हो गया तु ...
मूवी का समीक्षा बस कर ...
[#Genuine] (http://www.youtube.com/results?search_query=%23Genuine) जबाब")</f>
        <v>उदारवादी, साम्यवादी, नारीवादी बस करो भाई अब .... अब सब bahot हो गया तु ...
मूवी का समीक्षा बस कर ...
[#Genuine] (http://www.youtube.com/results?search_query=%23Genuine) जबाब</v>
      </c>
      <c r="C3323" s="1" t="s">
        <v>4</v>
      </c>
      <c r="D3323" s="1" t="s">
        <v>5</v>
      </c>
    </row>
    <row r="3324" spans="1:4" ht="13.2" x14ac:dyDescent="0.25">
      <c r="A3324" s="1" t="s">
        <v>3330</v>
      </c>
      <c r="B3324" t="str">
        <f ca="1">IFERROR(__xludf.DUMMYFUNCTION("GOOGLETRANSLATE(B3324,""en"",""hi"")"),"वन्दे मातरम")</f>
        <v>वन्दे मातरम</v>
      </c>
      <c r="C3324" s="1" t="s">
        <v>4</v>
      </c>
      <c r="D3324" s="1" t="s">
        <v>5</v>
      </c>
    </row>
    <row r="3325" spans="1:4" ht="13.2" x14ac:dyDescent="0.25">
      <c r="A3325" s="1" t="s">
        <v>3331</v>
      </c>
      <c r="B3325" t="str">
        <f ca="1">IFERROR(__xludf.DUMMYFUNCTION("GOOGLETRANSLATE(B3325,""en"",""hi"")"),"आज कल दल्ला न्यूज़ बोल रहा")</f>
        <v>आज कल दल्ला न्यूज़ बोल रहा</v>
      </c>
      <c r="C3325" s="1" t="s">
        <v>19</v>
      </c>
      <c r="D3325" s="1" t="s">
        <v>5</v>
      </c>
    </row>
    <row r="3326" spans="1:4" ht="13.2" x14ac:dyDescent="0.25">
      <c r="A3326" s="1" t="s">
        <v>3332</v>
      </c>
      <c r="B3326" t="str">
        <f ca="1">IFERROR(__xludf.DUMMYFUNCTION("GOOGLETRANSLATE(B3326,""en"",""hi"")"),"पिछले Vaale चाचा .... हत्यारा ..... मेरी पत्नी Layi th😂😂😂😂")</f>
        <v>पिछले Vaale चाचा .... हत्यारा ..... मेरी पत्नी Layi th😂😂😂😂</v>
      </c>
      <c r="C3326" s="1" t="s">
        <v>4</v>
      </c>
      <c r="D3326" s="1" t="s">
        <v>5</v>
      </c>
    </row>
    <row r="3327" spans="1:4" ht="13.2" x14ac:dyDescent="0.25">
      <c r="A3327" s="1" t="s">
        <v>3333</v>
      </c>
      <c r="B3327" t="str">
        <f ca="1">IFERROR(__xludf.DUMMYFUNCTION("GOOGLETRANSLATE(B3327,""en"",""hi"")"),"प्रतीक भाई pahele aap मुख्य विषय जनसंपर्क बात किया Kro बात मेई अन्य विषय जनसंपर्क। यह
सिर्फ साधारण अनुरोध है। धन्यवाद")</f>
        <v>प्रतीक भाई pahele aap मुख्य विषय जनसंपर्क बात किया Kro बात मेई अन्य विषय जनसंपर्क। यह
सिर्फ साधारण अनुरोध है। धन्यवाद</v>
      </c>
      <c r="C3327" s="1" t="s">
        <v>4</v>
      </c>
      <c r="D3327" s="1" t="s">
        <v>5</v>
      </c>
    </row>
    <row r="3328" spans="1:4" ht="13.2" x14ac:dyDescent="0.25">
      <c r="A3328" s="1" t="s">
        <v>3334</v>
      </c>
      <c r="B3328" t="str">
        <f ca="1">IFERROR(__xludf.DUMMYFUNCTION("GOOGLETRANSLATE(B3328,""en"",""hi"")"),"Bhadva Aagya")</f>
        <v>Bhadva Aagya</v>
      </c>
      <c r="C3328" s="1" t="s">
        <v>8</v>
      </c>
      <c r="D3328" s="1" t="s">
        <v>5</v>
      </c>
    </row>
    <row r="3329" spans="1:4" ht="13.2" x14ac:dyDescent="0.25">
      <c r="A3329" s="1" t="s">
        <v>3335</v>
      </c>
      <c r="B3329" t="str">
        <f ca="1">IFERROR(__xludf.DUMMYFUNCTION("GOOGLETRANSLATE(B3329,""en"",""hi"")"),"कैसा संदेश")</f>
        <v>कैसा संदेश</v>
      </c>
      <c r="C3329" s="1" t="s">
        <v>4</v>
      </c>
      <c r="D3329" s="1" t="s">
        <v>5</v>
      </c>
    </row>
    <row r="3330" spans="1:4" ht="13.2" x14ac:dyDescent="0.25">
      <c r="A3330" s="1" t="s">
        <v>3336</v>
      </c>
      <c r="B3330" t="str">
        <f ca="1">IFERROR(__xludf.DUMMYFUNCTION("GOOGLETRANSLATE(B3330,""en"",""hi"")"),"फ़िल्म में एक कमी लगी कि संवाद इंग्लिश में थे। उसे समझने की दिक्कत नही लेकिन
इंग्लिश हिंदी का मिक्सचर सही नही लगता।
अक्षय खन्ना के टैलेंट की कद्र कम लोग ही करते है। पूरा जिंझोड़ के रख दिया।")</f>
        <v>फ़िल्म में एक कमी लगी कि संवाद इंग्लिश में थे। उसे समझने की दिक्कत नही लेकिन
इंग्लिश हिंदी का मिक्सचर सही नही लगता।
अक्षय खन्ना के टैलेंट की कद्र कम लोग ही करते है। पूरा जिंझोड़ के रख दिया।</v>
      </c>
      <c r="C3330" s="1" t="s">
        <v>4</v>
      </c>
      <c r="D3330" s="1" t="s">
        <v>5</v>
      </c>
    </row>
    <row r="3331" spans="1:4" ht="13.2" x14ac:dyDescent="0.25">
      <c r="A3331" s="1" t="s">
        <v>3337</v>
      </c>
      <c r="B3331" t="str">
        <f ca="1">IFERROR(__xludf.DUMMYFUNCTION("GOOGLETRANSLATE(B3331,""en"",""hi"")"),"Yaha कुछ तो chutiye टिप्पणी मुझे बोल रहे है की अगर समलैंगिकों सेना मुझे आ gye
युद्ध ke समय जी wo .... Marwane चले जाएंगे .... करने के लिए ऐसे gaandu सोच walo ko को
Yahi bolna chahunga की संयुक्त राज्य अमेरिका या फ्रांस मुझे समलैंगिकों की अनुमति के लिए hai"&amp;" सेना या
रक्षा मुझे, क्या kisi ko को शक hai संयुक्त राज्य अमेरिका की सेना की taakat जनसंपर्क ..... Besharm लॉग
बोल रहे है की सेना मुझे समलैंगिकों ko Laane से भारत को महान देश नही राह
jaayega .... इक inshaan (समलिंगी) ke saath जानवर से भी battar इलाज क्रने"&amp;"
घाव का निशान तु dogle लॉग चले hai भारत ko ek महान देश banaane ....")</f>
        <v>Yaha कुछ तो chutiye टिप्पणी मुझे बोल रहे है की अगर समलैंगिकों सेना मुझे आ gye
युद्ध ke समय जी wo .... Marwane चले जाएंगे .... करने के लिए ऐसे gaandu सोच walo ko को
Yahi bolna chahunga की संयुक्त राज्य अमेरिका या फ्रांस मुझे समलैंगिकों की अनुमति के लिए hai सेना या
रक्षा मुझे, क्या kisi ko को शक hai संयुक्त राज्य अमेरिका की सेना की taakat जनसंपर्क ..... Besharm लॉग
बोल रहे है की सेना मुझे समलैंगिकों ko Laane से भारत को महान देश नही राह
jaayega .... इक inshaan (समलिंगी) ke saath जानवर से भी battar इलाज क्रने
घाव का निशान तु dogle लॉग चले hai भारत ko ek महान देश banaane ....</v>
      </c>
      <c r="C3331" s="1" t="s">
        <v>8</v>
      </c>
      <c r="D3331" s="1" t="s">
        <v>5</v>
      </c>
    </row>
    <row r="3332" spans="1:4" ht="13.2" x14ac:dyDescent="0.25">
      <c r="A3332" s="1" t="s">
        <v>3338</v>
      </c>
      <c r="B3332" t="str">
        <f ca="1">IFERROR(__xludf.DUMMYFUNCTION("GOOGLETRANSLATE(B3332,""en"",""hi"")"),"फिल्म Acchi नै hai दोस्त के लिए ... तुम लोगो को फिर Bacho ko bigad Degi ... Suruwaat की
Baate galat ज .. अगर apki हाय बेटी हो ar ऐसे larke कश्मीर sath सादी केरवा Doge।?")</f>
        <v>फिल्म Acchi नै hai दोस्त के लिए ... तुम लोगो को फिर Bacho ko bigad Degi ... Suruwaat की
Baate galat ज .. अगर apki हाय बेटी हो ar ऐसे larke कश्मीर sath सादी केरवा Doge।?</v>
      </c>
      <c r="C3332" s="1" t="s">
        <v>19</v>
      </c>
      <c r="D3332" s="1" t="s">
        <v>5</v>
      </c>
    </row>
    <row r="3333" spans="1:4" ht="13.2" x14ac:dyDescent="0.25">
      <c r="A3333" s="1" t="s">
        <v>3339</v>
      </c>
      <c r="B3333" t="str">
        <f ca="1">IFERROR(__xludf.DUMMYFUNCTION("GOOGLETRANSLATE(B3333,""en"",""hi"")"),"ऐसी औरतों के मां बाप और भाई बहन भी बहोत लालची होते हैं उनको भी जल्द ही उपरत
पहुंचाने जरूरी है")</f>
        <v>ऐसी औरतों के मां बाप और भाई बहन भी बहोत लालची होते हैं उनको भी जल्द ही उपरत
पहुंचाने जरूरी है</v>
      </c>
      <c r="C3333" s="1" t="s">
        <v>19</v>
      </c>
      <c r="D3333" s="1" t="s">
        <v>5</v>
      </c>
    </row>
    <row r="3334" spans="1:4" ht="13.2" x14ac:dyDescent="0.25">
      <c r="A3334" s="1" t="s">
        <v>3340</v>
      </c>
      <c r="B3334" t="str">
        <f ca="1">IFERROR(__xludf.DUMMYFUNCTION("GOOGLETRANSLATE(B3334,""en"",""hi"")"),"डाउनलोड कर के देखो, कोई विज्ञापन नही ayega")</f>
        <v>डाउनलोड कर के देखो, कोई विज्ञापन नही ayega</v>
      </c>
      <c r="C3334" s="1" t="s">
        <v>4</v>
      </c>
      <c r="D3334" s="1" t="s">
        <v>5</v>
      </c>
    </row>
    <row r="3335" spans="1:4" ht="13.2" x14ac:dyDescent="0.25">
      <c r="A3335" s="1" t="s">
        <v>3341</v>
      </c>
      <c r="B3335" t="str">
        <f ca="1">IFERROR(__xludf.DUMMYFUNCTION("GOOGLETRANSLATE(B3335,""en"",""hi"")"),"aap करने के लिए का पालन करें karlona सब अची बातो ko")</f>
        <v>aap करने के लिए का पालन करें karlona सब अची बातो ko</v>
      </c>
      <c r="C3335" s="1" t="s">
        <v>4</v>
      </c>
      <c r="D3335" s="1" t="s">
        <v>5</v>
      </c>
    </row>
    <row r="3336" spans="1:4" ht="13.2" x14ac:dyDescent="0.25">
      <c r="A3336" s="1" t="s">
        <v>3342</v>
      </c>
      <c r="B3336" t="str">
        <f ca="1">IFERROR(__xludf.DUMMYFUNCTION("GOOGLETRANSLATE(B3336,""en"",""hi"")"),"इस लिए इनको Arban नक्सली बोलते हैं। हर अछे काम में आग लगाना इनके खून में होता
है। आप समझ सकते हैं, दूसरे के मुख से निकले शब्द ये लोग घुमा फिरा कर अपने
पक्ष मे करके बोलते हैं। तो एक लेखिका जिसके लाखों folover हों तो उसने जो भी
बोला है ओ उसके अपने खुद के वि"&amp;"चार हैं जो वे दुनिया में सब को बताना चाहते हैं।")</f>
        <v>इस लिए इनको Arban नक्सली बोलते हैं। हर अछे काम में आग लगाना इनके खून में होता
है। आप समझ सकते हैं, दूसरे के मुख से निकले शब्द ये लोग घुमा फिरा कर अपने
पक्ष मे करके बोलते हैं। तो एक लेखिका जिसके लाखों folover हों तो उसने जो भी
बोला है ओ उसके अपने खुद के विचार हैं जो वे दुनिया में सब को बताना चाहते हैं।</v>
      </c>
      <c r="C3336" s="1" t="s">
        <v>19</v>
      </c>
      <c r="D3336" s="1" t="s">
        <v>5</v>
      </c>
    </row>
    <row r="3337" spans="1:4" ht="13.2" x14ac:dyDescent="0.25">
      <c r="A3337" s="1" t="s">
        <v>3343</v>
      </c>
      <c r="B3337" t="str">
        <f ca="1">IFERROR(__xludf.DUMMYFUNCTION("GOOGLETRANSLATE(B3337,""en"",""hi"")"),"नारीवादी n उदारवादियों का मां का bhosdaaa।")</f>
        <v>नारीवादी n उदारवादियों का मां का bhosdaaa।</v>
      </c>
      <c r="C3337" s="1" t="s">
        <v>8</v>
      </c>
      <c r="D3337" s="1" t="s">
        <v>15</v>
      </c>
    </row>
    <row r="3338" spans="1:4" ht="13.2" x14ac:dyDescent="0.25">
      <c r="A3338" s="1" t="s">
        <v>3344</v>
      </c>
      <c r="B3338" t="str">
        <f ca="1">IFERROR(__xludf.DUMMYFUNCTION("GOOGLETRANSLATE(B3338,""en"",""hi"")"),"विमला पालीवाल नमस्कार
आपको भी विश्व हिन्दी दिवस की शुभकामनाएं
आप कैसे हैं आपका स्वास्थय पहले से बेहतर है")</f>
        <v>विमला पालीवाल नमस्कार
आपको भी विश्व हिन्दी दिवस की शुभकामनाएं
आप कैसे हैं आपका स्वास्थय पहले से बेहतर है</v>
      </c>
      <c r="C3338" s="1" t="s">
        <v>4</v>
      </c>
      <c r="D3338" s="1" t="s">
        <v>5</v>
      </c>
    </row>
    <row r="3339" spans="1:4" ht="13.2" x14ac:dyDescent="0.25">
      <c r="A3339" s="1" t="s">
        <v>3345</v>
      </c>
      <c r="B3339" t="str">
        <f ca="1">IFERROR(__xludf.DUMMYFUNCTION("GOOGLETRANSLATE(B3339,""en"",""hi"")"),"कोई kucch वी khe मुझ्े फिल्म faadu lgi")</f>
        <v>कोई kucch वी khe मुझ्े फिल्म faadu lgi</v>
      </c>
      <c r="C3339" s="1" t="s">
        <v>4</v>
      </c>
      <c r="D3339" s="1" t="s">
        <v>5</v>
      </c>
    </row>
    <row r="3340" spans="1:4" ht="13.2" x14ac:dyDescent="0.25">
      <c r="A3340" s="1" t="s">
        <v>3346</v>
      </c>
      <c r="B3340" t="str">
        <f ca="1">IFERROR(__xludf.DUMMYFUNCTION("GOOGLETRANSLATE(B3340,""en"",""hi"")"),"साल 2 ko भी समीक्षा Kro के छात्र")</f>
        <v>साल 2 ko भी समीक्षा Kro के छात्र</v>
      </c>
      <c r="C3340" s="1" t="s">
        <v>4</v>
      </c>
      <c r="D3340" s="1" t="s">
        <v>5</v>
      </c>
    </row>
    <row r="3341" spans="1:4" ht="13.2" x14ac:dyDescent="0.25">
      <c r="A3341" s="1" t="s">
        <v>3347</v>
      </c>
      <c r="B3341" t="str">
        <f ca="1">IFERROR(__xludf.DUMMYFUNCTION("GOOGLETRANSLATE(B3341,""en"",""hi"")"),"प्रतीक भाई aapki वीडियो बराबर aarha iStand aap नारीवादी Ko समर्थन कर जोड़ने jo
RHA hai ... ये aapke virudh hai ... अब आप अपना चैनल खलनायक कर करने के लिए
lijiye")</f>
        <v>प्रतीक भाई aapki वीडियो बराबर aarha iStand aap नारीवादी Ko समर्थन कर जोड़ने jo
RHA hai ... ये aapke virudh hai ... अब आप अपना चैनल खलनायक कर करने के लिए
lijiye</v>
      </c>
      <c r="C3341" s="1" t="s">
        <v>4</v>
      </c>
      <c r="D3341" s="1" t="s">
        <v>5</v>
      </c>
    </row>
    <row r="3342" spans="1:4" ht="13.2" x14ac:dyDescent="0.25">
      <c r="A3342" s="1" t="s">
        <v>3348</v>
      </c>
      <c r="B3342" t="str">
        <f ca="1">IFERROR(__xludf.DUMMYFUNCTION("GOOGLETRANSLATE(B3342,""en"",""hi"")"),"ऐसा hai ki jo लॉग समलैंगिकता को स्वीकार नही karte फिर आईएसई Buri नज़र से
dekhte hai लोग इन wo कभी प्यार ko mein समझ हाय नही sakte। unke khud कश्मीर जीवन मुझे प्यार
की कामी hai। मैं उनके लिए दया आती है।")</f>
        <v>ऐसा hai ki jo लॉग समलैंगिकता को स्वीकार नही karte फिर आईएसई Buri नज़र से
dekhte hai लोग इन wo कभी प्यार ko mein समझ हाय नही sakte। unke khud कश्मीर जीवन मुझे प्यार
की कामी hai। मैं उनके लिए दया आती है।</v>
      </c>
      <c r="C3342" s="1" t="s">
        <v>19</v>
      </c>
      <c r="D3342" s="1" t="s">
        <v>5</v>
      </c>
    </row>
    <row r="3343" spans="1:4" ht="13.2" x14ac:dyDescent="0.25">
      <c r="A3343" s="1" t="s">
        <v>3349</v>
      </c>
      <c r="B3343" t="str">
        <f ca="1">IFERROR(__xludf.DUMMYFUNCTION("GOOGLETRANSLATE(B3343,""en"",""hi"")"),"Bhosadi की रैंड Saali")</f>
        <v>Bhosadi की रैंड Saali</v>
      </c>
      <c r="C3343" s="1" t="s">
        <v>8</v>
      </c>
      <c r="D3343" s="1" t="s">
        <v>15</v>
      </c>
    </row>
    <row r="3344" spans="1:4" ht="13.2" x14ac:dyDescent="0.25">
      <c r="A3344" s="1" t="s">
        <v>3350</v>
      </c>
      <c r="B3344" t="str">
        <f ca="1">IFERROR(__xludf.DUMMYFUNCTION("GOOGLETRANSLATE(B3344,""en"",""hi"")"),"अरुंधति रॉय को इमरान खान से शादी karleni chahiye अगर isakartihai यद्यपि
duniyamai inki badanaam hoojaigi")</f>
        <v>अरुंधति रॉय को इमरान खान से शादी karleni chahiye अगर isakartihai यद्यपि
duniyamai inki badanaam hoojaigi</v>
      </c>
      <c r="C3344" s="1" t="s">
        <v>19</v>
      </c>
      <c r="D3344" s="1" t="s">
        <v>5</v>
      </c>
    </row>
    <row r="3345" spans="1:4" ht="13.2" x14ac:dyDescent="0.25">
      <c r="A3345" s="1" t="s">
        <v>3351</v>
      </c>
      <c r="B3345" t="str">
        <f ca="1">IFERROR(__xludf.DUMMYFUNCTION("GOOGLETRANSLATE(B3345,""en"",""hi"")"),"[03:47] (https://www.youtube.com/watch?v=ZzsAuDkXq1M&amp;t=3m47s) \ - Baaki सब जाने
है .... Leki ये चू *** यो का पार्टी अध्यक्ष मिला कान्हा मैं आपको? : डी")</f>
        <v>[03:47] (https://www.youtube.com/watch?v=ZzsAuDkXq1M&amp;t=3m47s) \ - Baaki सब जाने
है .... Leki ये चू *** यो का पार्टी अध्यक्ष मिला कान्हा मैं आपको? : डी</v>
      </c>
      <c r="C3345" s="1" t="s">
        <v>4</v>
      </c>
      <c r="D3345" s="1" t="s">
        <v>5</v>
      </c>
    </row>
    <row r="3346" spans="1:4" ht="13.2" x14ac:dyDescent="0.25">
      <c r="A3346" s="1" t="s">
        <v>3352</v>
      </c>
      <c r="B3346" t="str">
        <f ca="1">IFERROR(__xludf.DUMMYFUNCTION("GOOGLETRANSLATE(B3346,""en"",""hi"")"),"शुरू Achhi thi😂")</f>
        <v>शुरू Achhi thi😂</v>
      </c>
      <c r="C3346" s="1" t="s">
        <v>4</v>
      </c>
      <c r="D3346" s="1" t="s">
        <v>5</v>
      </c>
    </row>
    <row r="3347" spans="1:4" ht="13.2" x14ac:dyDescent="0.25">
      <c r="A3347" s="1" t="s">
        <v>3353</v>
      </c>
      <c r="B3347" t="str">
        <f ca="1">IFERROR(__xludf.DUMMYFUNCTION("GOOGLETRANSLATE(B3347,""en"",""hi"")"),"RX100 का भी कर लो समझाने")</f>
        <v>RX100 का भी कर लो समझाने</v>
      </c>
      <c r="C3347" s="1" t="s">
        <v>4</v>
      </c>
      <c r="D3347" s="1" t="s">
        <v>5</v>
      </c>
    </row>
    <row r="3348" spans="1:4" ht="13.2" x14ac:dyDescent="0.25">
      <c r="A3348" s="1" t="s">
        <v>3354</v>
      </c>
      <c r="B3348" t="str">
        <f ca="1">IFERROR(__xludf.DUMMYFUNCTION("GOOGLETRANSLATE(B3348,""en"",""hi"")"),"मा की chut faminiest की")</f>
        <v>मा की chut faminiest की</v>
      </c>
      <c r="C3348" s="1" t="s">
        <v>8</v>
      </c>
      <c r="D3348" s="1" t="s">
        <v>15</v>
      </c>
    </row>
    <row r="3349" spans="1:4" ht="13.2" x14ac:dyDescent="0.25">
      <c r="A3349" s="1" t="s">
        <v>3355</v>
      </c>
      <c r="B3349" t="str">
        <f ca="1">IFERROR(__xludf.DUMMYFUNCTION("GOOGLETRANSLATE(B3349,""en"",""hi"")"),"मूवी dekhne se लॉग sikhte वह .... करने के लिए भैया को प्राथमिकी जोकर से भी
sikhenge ....... वो भी bekar फिल्म हुयी ...... लॉग maarne एलजी जाएंगे निराश
hokar ....... देवदार Kese wo कृति हुयी ???")</f>
        <v>मूवी dekhne se लॉग sikhte वह .... करने के लिए भैया को प्राथमिकी जोकर से भी
sikhenge ....... वो भी bekar फिल्म हुयी ...... लॉग maarne एलजी जाएंगे निराश
hokar ....... देवदार Kese wo कृति हुयी ???</v>
      </c>
      <c r="C3349" s="1" t="s">
        <v>4</v>
      </c>
      <c r="D3349" s="1" t="s">
        <v>5</v>
      </c>
    </row>
    <row r="3350" spans="1:4" ht="13.2" x14ac:dyDescent="0.25">
      <c r="A3350" s="1" t="s">
        <v>3356</v>
      </c>
      <c r="B3350" t="str">
        <f ca="1">IFERROR(__xludf.DUMMYFUNCTION("GOOGLETRANSLATE(B3350,""en"",""hi"")"),"एक ही विचार सुचरिता त्यागी की समीक्षा को देखने के बाद मेरे मन में आया था ..
दिल की Baatain बोल di आपने")</f>
        <v>एक ही विचार सुचरिता त्यागी की समीक्षा को देखने के बाद मेरे मन में आया था ..
दिल की Baatain बोल di आपने</v>
      </c>
      <c r="C3350" s="1" t="s">
        <v>4</v>
      </c>
      <c r="D3350" s="1" t="s">
        <v>5</v>
      </c>
    </row>
    <row r="3351" spans="1:4" ht="13.2" x14ac:dyDescent="0.25">
      <c r="A3351" s="1" t="s">
        <v>3357</v>
      </c>
      <c r="B3351" t="str">
        <f ca="1">IFERROR(__xludf.DUMMYFUNCTION("GOOGLETRANSLATE(B3351,""en"",""hi"")"),"एक राज साही Kaha")</f>
        <v>एक राज साही Kaha</v>
      </c>
      <c r="C3351" s="1" t="s">
        <v>4</v>
      </c>
      <c r="D3351" s="1" t="s">
        <v>5</v>
      </c>
    </row>
    <row r="3352" spans="1:4" ht="13.2" x14ac:dyDescent="0.25">
      <c r="A3352" s="1" t="s">
        <v>3358</v>
      </c>
      <c r="B3352" t="str">
        <f ca="1">IFERROR(__xludf.DUMMYFUNCTION("GOOGLETRANSLATE(B3352,""en"",""hi"")"),"Sabse pehle मैं आपको अपना कंजर्वेटिव aur लिबरल का अवधारणा स्पष्ट कर्ण
chahiye ...
ये वीडियो देखिए -
&lt;Https://youtu.be/yNdB772uAsU&gt;")</f>
        <v>Sabse pehle मैं आपको अपना कंजर्वेटिव aur लिबरल का अवधारणा स्पष्ट कर्ण
chahiye ...
ये वीडियो देखिए -
&lt;Https://youtu.be/yNdB772uAsU&gt;</v>
      </c>
      <c r="C3352" s="1" t="s">
        <v>4</v>
      </c>
      <c r="D3352" s="1" t="s">
        <v>5</v>
      </c>
    </row>
    <row r="3353" spans="1:4" ht="13.2" x14ac:dyDescent="0.25">
      <c r="A3353" s="1" t="s">
        <v>3359</v>
      </c>
      <c r="B3353" t="str">
        <f ca="1">IFERROR(__xludf.DUMMYFUNCTION("GOOGLETRANSLATE(B3353,""en"",""hi"")"),"कुछ chutiye कबीर सिंह बने होंगे फिल्म dek कर 😂😂😆😆😆😆😂")</f>
        <v>कुछ chutiye कबीर सिंह बने होंगे फिल्म dek कर 😂😂😆😆😆😆😂</v>
      </c>
      <c r="C3353" s="1" t="s">
        <v>8</v>
      </c>
      <c r="D3353" s="1" t="s">
        <v>5</v>
      </c>
    </row>
    <row r="3354" spans="1:4" ht="13.2" x14ac:dyDescent="0.25">
      <c r="A3354" s="1" t="s">
        <v>3360</v>
      </c>
      <c r="B3354" t="str">
        <f ca="1">IFERROR(__xludf.DUMMYFUNCTION("GOOGLETRANSLATE(B3354,""en"",""hi"")"),"स्पॉइलर चेतावनी dalna था वीडियो मुझे।")</f>
        <v>स्पॉइलर चेतावनी dalna था वीडियो मुझे।</v>
      </c>
      <c r="C3354" s="1" t="s">
        <v>4</v>
      </c>
      <c r="D3354" s="1" t="s">
        <v>5</v>
      </c>
    </row>
    <row r="3355" spans="1:4" ht="13.2" x14ac:dyDescent="0.25">
      <c r="A3355" s="1" t="s">
        <v>3361</v>
      </c>
      <c r="B3355" t="str">
        <f ca="1">IFERROR(__xludf.DUMMYFUNCTION("GOOGLETRANSLATE(B3355,""en"",""hi"")"),"शुरुआत बड़ी अजीब थी YRR सच main😂😂🤣
Acha हुआ कटौती नी किया इसको")</f>
        <v>शुरुआत बड़ी अजीब थी YRR सच main😂😂🤣
Acha हुआ कटौती नी किया इसको</v>
      </c>
      <c r="C3355" s="1" t="s">
        <v>4</v>
      </c>
      <c r="D3355" s="1" t="s">
        <v>5</v>
      </c>
    </row>
    <row r="3356" spans="1:4" ht="13.2" x14ac:dyDescent="0.25">
      <c r="A3356" s="1" t="s">
        <v>3362</v>
      </c>
      <c r="B3356" t="str">
        <f ca="1">IFERROR(__xludf.DUMMYFUNCTION("GOOGLETRANSLATE(B3356,""en"",""hi"")"),"तू तो सुअर बन गया।")</f>
        <v>तू तो सुअर बन गया।</v>
      </c>
      <c r="C3356" s="1" t="s">
        <v>8</v>
      </c>
      <c r="D3356" s="1" t="s">
        <v>5</v>
      </c>
    </row>
    <row r="3357" spans="1:4" ht="13.2" x14ac:dyDescent="0.25">
      <c r="A3357" s="1" t="s">
        <v>3363</v>
      </c>
      <c r="B3357" t="str">
        <f ca="1">IFERROR(__xludf.DUMMYFUNCTION("GOOGLETRANSLATE(B3357,""en"",""hi"")"),"भाई एप्लिकेशन तो पागल है क्या चुप अध्याय फिल्म की समीक्षा Ka Karona Faltu का समय रहता या क्ष
karte ho")</f>
        <v>भाई एप्लिकेशन तो पागल है क्या चुप अध्याय फिल्म की समीक्षा Ka Karona Faltu का समय रहता या क्ष
karte ho</v>
      </c>
      <c r="C3357" s="1" t="s">
        <v>19</v>
      </c>
      <c r="D3357" s="1" t="s">
        <v>5</v>
      </c>
    </row>
    <row r="3358" spans="1:4" ht="13.2" x14ac:dyDescent="0.25">
      <c r="A3358" s="1" t="s">
        <v>3364</v>
      </c>
      <c r="B3358" t="str">
        <f ca="1">IFERROR(__xludf.DUMMYFUNCTION("GOOGLETRANSLATE(B3358,""en"",""hi"")"),"हा, वही लड़की कश्मीर liye Kaat dalunga मार dalunga वाला अवधारणा, जैसे वो ek hi
लड़की hai दुनिया मुझे")</f>
        <v>हा, वही लड़की कश्मीर liye Kaat dalunga मार dalunga वाला अवधारणा, जैसे वो ek hi
लड़की hai दुनिया मुझे</v>
      </c>
      <c r="C3358" s="1" t="s">
        <v>19</v>
      </c>
      <c r="D3358" s="1" t="s">
        <v>5</v>
      </c>
    </row>
    <row r="3359" spans="1:4" ht="13.2" x14ac:dyDescent="0.25">
      <c r="A3359" s="1" t="s">
        <v>3365</v>
      </c>
      <c r="B3359" t="str">
        <f ca="1">IFERROR(__xludf.DUMMYFUNCTION("GOOGLETRANSLATE(B3359,""en"",""hi"")"),"ऐसा pagalpan kisi ko na ho आईएसआई liye aisa pagalpan dikhaya gya ..")</f>
        <v>ऐसा pagalpan kisi ko na ho आईएसआई liye aisa pagalpan dikhaya gya ..</v>
      </c>
      <c r="C3359" s="1" t="s">
        <v>4</v>
      </c>
      <c r="D3359" s="1" t="s">
        <v>5</v>
      </c>
    </row>
    <row r="3360" spans="1:4" ht="13.2" x14ac:dyDescent="0.25">
      <c r="A3360" s="1" t="s">
        <v>3366</v>
      </c>
      <c r="B3360" t="str">
        <f ca="1">IFERROR(__xludf.DUMMYFUNCTION("GOOGLETRANSLATE(B3360,""en"",""hi"")"),"ब्लॉकबस्टर फिल्म hai भाई ...")</f>
        <v>ब्लॉकबस्टर फिल्म hai भाई ...</v>
      </c>
      <c r="C3360" s="1" t="s">
        <v>4</v>
      </c>
      <c r="D3360" s="1" t="s">
        <v>5</v>
      </c>
    </row>
    <row r="3361" spans="1:4" ht="13.2" x14ac:dyDescent="0.25">
      <c r="A3361" s="1" t="s">
        <v>3367</v>
      </c>
      <c r="B3361" t="str">
        <f ca="1">IFERROR(__xludf.DUMMYFUNCTION("GOOGLETRANSLATE(B3361,""en"",""hi"")"),"सर Maii apkee वीडियो ko dekte dekte apke batoo Maii खू giaa ठा")</f>
        <v>सर Maii apkee वीडियो ko dekte dekte apke batoo Maii खू giaa ठा</v>
      </c>
      <c r="C3361" s="1" t="s">
        <v>4</v>
      </c>
      <c r="D3361" s="1" t="s">
        <v>5</v>
      </c>
    </row>
    <row r="3362" spans="1:4" ht="13.2" x14ac:dyDescent="0.25">
      <c r="A3362" s="1" t="s">
        <v>3368</v>
      </c>
      <c r="B3362" t="str">
        <f ca="1">IFERROR(__xludf.DUMMYFUNCTION("GOOGLETRANSLATE(B3362,""en"",""hi"")"),"&lt;Https://youtu.be/nNekk07Qt2g&gt; भी तु वीडियो zarur dekhna। कृप्या अ")</f>
        <v>&lt;Https://youtu.be/nNekk07Qt2g&gt; भी तु वीडियो zarur dekhna। कृप्या अ</v>
      </c>
      <c r="C3362" s="1" t="s">
        <v>4</v>
      </c>
      <c r="D3362" s="1" t="s">
        <v>5</v>
      </c>
    </row>
    <row r="3363" spans="1:4" ht="13.2" x14ac:dyDescent="0.25">
      <c r="A3363" s="1" t="s">
        <v>3369</v>
      </c>
      <c r="B3363" t="str">
        <f ca="1">IFERROR(__xludf.DUMMYFUNCTION("GOOGLETRANSLATE(B3363,""en"",""hi"")"),"भाई ek ek हाय बात Bolte हो YRR कुछ करने के लिए Alag Kro")</f>
        <v>भाई ek ek हाय बात Bolte हो YRR कुछ करने के लिए Alag Kro</v>
      </c>
      <c r="C3363" s="1" t="s">
        <v>4</v>
      </c>
      <c r="D3363" s="1" t="s">
        <v>5</v>
      </c>
    </row>
    <row r="3364" spans="1:4" ht="13.2" x14ac:dyDescent="0.25">
      <c r="A3364" s="1" t="s">
        <v>3370</v>
      </c>
      <c r="B3364" t="str">
        <f ca="1">IFERROR(__xludf.DUMMYFUNCTION("GOOGLETRANSLATE(B3364,""en"",""hi"")"),"साही खा hai")</f>
        <v>साही खा hai</v>
      </c>
      <c r="C3364" s="1" t="s">
        <v>4</v>
      </c>
      <c r="D3364" s="1" t="s">
        <v>5</v>
      </c>
    </row>
    <row r="3365" spans="1:4" ht="13.2" x14ac:dyDescent="0.25">
      <c r="A3365" s="1" t="s">
        <v>3371</v>
      </c>
      <c r="B3365" t="str">
        <f ca="1">IFERROR(__xludf.DUMMYFUNCTION("GOOGLETRANSLATE(B3365,""en"",""hi"")"),"भाई bahut badhiya किया साला ush jaj ko भी Dhund ke maarna था Jisne ये
कानून बनाया था sbhi Ladko ko ek होन की jarurat hai जनसंपर्क कुछ Saale napunsak
hai jo aurato की गुलामी क्रने ko tayaar बैठे hai।")</f>
        <v>भाई bahut badhiya किया साला ush jaj ko भी Dhund ke maarna था Jisne ये
कानून बनाया था sbhi Ladko ko ek होन की jarurat hai जनसंपर्क कुछ Saale napunsak
hai jo aurato की गुलामी क्रने ko tayaar बैठे hai।</v>
      </c>
      <c r="C3365" s="1" t="s">
        <v>8</v>
      </c>
      <c r="D3365" s="1" t="s">
        <v>5</v>
      </c>
    </row>
    <row r="3366" spans="1:4" ht="13.2" x14ac:dyDescent="0.25">
      <c r="A3366" s="1" t="s">
        <v>3372</v>
      </c>
      <c r="B3366" t="str">
        <f ca="1">IFERROR(__xludf.DUMMYFUNCTION("GOOGLETRANSLATE(B3366,""en"",""hi"")"),"कर रहे हैं सर तु सीबीआई का क्या नाटक chalu hain, केला तो Jara ek वीडियो plz")</f>
        <v>कर रहे हैं सर तु सीबीआई का क्या नाटक chalu hain, केला तो Jara ek वीडियो plz</v>
      </c>
      <c r="C3366" s="1" t="s">
        <v>4</v>
      </c>
      <c r="D3366" s="1" t="s">
        <v>5</v>
      </c>
    </row>
    <row r="3367" spans="1:4" ht="13.2" x14ac:dyDescent="0.25">
      <c r="A3367" s="1" t="s">
        <v>3373</v>
      </c>
      <c r="B3367" t="str">
        <f ca="1">IFERROR(__xludf.DUMMYFUNCTION("GOOGLETRANSLATE(B3367,""en"",""hi"")"),"Khadri Deku Rahi Hai")</f>
        <v>Khadri Deku Rahi Hai</v>
      </c>
      <c r="C3367" s="1" t="s">
        <v>4</v>
      </c>
      <c r="D3367" s="1" t="s">
        <v>5</v>
      </c>
    </row>
    <row r="3368" spans="1:4" ht="13.2" x14ac:dyDescent="0.25">
      <c r="A3368" s="1" t="s">
        <v>3374</v>
      </c>
      <c r="B3368" t="str">
        <f ca="1">IFERROR(__xludf.DUMMYFUNCTION("GOOGLETRANSLATE(B3368,""en"",""hi"")"),"हाँ किया chalraha तो पागल हो jaungga यद्यपि मुख्य")</f>
        <v>हाँ किया chalraha तो पागल हो jaungga यद्यपि मुख्य</v>
      </c>
      <c r="C3368" s="1" t="s">
        <v>4</v>
      </c>
      <c r="D3368" s="1" t="s">
        <v>5</v>
      </c>
    </row>
    <row r="3369" spans="1:4" ht="13.2" x14ac:dyDescent="0.25">
      <c r="A3369" s="1" t="s">
        <v>3375</v>
      </c>
      <c r="B3369" t="str">
        <f ca="1">IFERROR(__xludf.DUMMYFUNCTION("GOOGLETRANSLATE(B3369,""en"",""hi"")"),"मेरे लोंदा नही Londi हुन या मुझे kam कर रही हुन")</f>
        <v>मेरे लोंदा नही Londi हुन या मुझे kam कर रही हुन</v>
      </c>
      <c r="C3369" s="1" t="s">
        <v>4</v>
      </c>
      <c r="D3369" s="1" t="s">
        <v>5</v>
      </c>
    </row>
    <row r="3370" spans="1:4" ht="13.2" x14ac:dyDescent="0.25">
      <c r="A3370" s="1" t="s">
        <v>3376</v>
      </c>
      <c r="B3370" t="str">
        <f ca="1">IFERROR(__xludf.DUMMYFUNCTION("GOOGLETRANSLATE(B3370,""en"",""hi"")"),"ये कस्तूरी ko भी स्वरा भास्कर ke saath अभिनय karne behjo")</f>
        <v>ये कस्तूरी ko भी स्वरा भास्कर ke saath अभिनय karne behjo</v>
      </c>
      <c r="C3370" s="1" t="s">
        <v>4</v>
      </c>
      <c r="D3370" s="1" t="s">
        <v>5</v>
      </c>
    </row>
    <row r="3371" spans="1:4" ht="13.2" x14ac:dyDescent="0.25">
      <c r="A3371" s="1" t="s">
        <v>3377</v>
      </c>
      <c r="B3371" t="str">
        <f ca="1">IFERROR(__xludf.DUMMYFUNCTION("GOOGLETRANSLATE(B3371,""en"",""hi"")"),"प्रतीक भाई अभि aur jalegi कपटी aur उदारवादी की प्रहार भारत की टीम के लिए
Bhagva रंग की टी-शर्ट pehen कर maidaan मुझे utregi। !
जाही हिंद")</f>
        <v>प्रतीक भाई अभि aur jalegi कपटी aur उदारवादी की प्रहार भारत की टीम के लिए
Bhagva रंग की टी-शर्ट pehen कर maidaan मुझे utregi। !
जाही हिंद</v>
      </c>
      <c r="C3371" s="1" t="s">
        <v>19</v>
      </c>
      <c r="D3371" s="1" t="s">
        <v>5</v>
      </c>
    </row>
    <row r="3372" spans="1:4" ht="13.2" x14ac:dyDescent="0.25">
      <c r="A3372" s="1" t="s">
        <v>3378</v>
      </c>
      <c r="B3372" t="str">
        <f ca="1">IFERROR(__xludf.DUMMYFUNCTION("GOOGLETRANSLATE(B3372,""en"",""hi"")"),"निधि चोपड़ा तेरी Jaisi Kutiya भारत Paida हो रही hai jo apne aap ko नारीवादी
Kehti Hai। तुम लोग इन वो Kutiya हो जो सब कुछ Tabah करके नारीवाद ke नाम पे
हो चाहती Hona बचने")</f>
        <v>निधि चोपड़ा तेरी Jaisi Kutiya भारत Paida हो रही hai jo apne aap ko नारीवादी
Kehti Hai। तुम लोग इन वो Kutiya हो जो सब कुछ Tabah करके नारीवाद ke नाम पे
हो चाहती Hona बचने</v>
      </c>
      <c r="C3372" s="1" t="s">
        <v>8</v>
      </c>
      <c r="D3372" s="1" t="s">
        <v>15</v>
      </c>
    </row>
    <row r="3373" spans="1:4" ht="13.2" x14ac:dyDescent="0.25">
      <c r="A3373" s="1" t="s">
        <v>3379</v>
      </c>
      <c r="B3373" t="str">
        <f ca="1">IFERROR(__xludf.DUMMYFUNCTION("GOOGLETRANSLATE(B3373,""en"",""hi"")"),"शानदार सर ..... आपने जो भी बोला hain ek मर्द Ki Tarah हाय बोला
hain ..... भयानक सर .... धन्यवाद ..
मुख्य भी Bohat परेशान था कुछ डिनो se लेकिन तु apki relastic बाते सूरज ke
Bohat हाय सकारात्मकता मिली मुझ्े ... तुम बहुत बहुत धन्यवाद")</f>
        <v>शानदार सर ..... आपने जो भी बोला hain ek मर्द Ki Tarah हाय बोला
hain ..... भयानक सर .... धन्यवाद ..
मुख्य भी Bohat परेशान था कुछ डिनो se लेकिन तु apki relastic बाते सूरज ke
Bohat हाय सकारात्मकता मिली मुझ्े ... तुम बहुत बहुत धन्यवाद</v>
      </c>
      <c r="C3373" s="1" t="s">
        <v>4</v>
      </c>
      <c r="D3373" s="1" t="s">
        <v>5</v>
      </c>
    </row>
    <row r="3374" spans="1:4" ht="13.2" x14ac:dyDescent="0.25">
      <c r="A3374" s="1" t="s">
        <v>3380</v>
      </c>
      <c r="B3374" t="str">
        <f ca="1">IFERROR(__xludf.DUMMYFUNCTION("GOOGLETRANSLATE(B3374,""en"",""hi"")"),"Aggar मुझ्े ek khun maaf होता ... माई isse Goli मार्च deti ... बिक्री के कुत्ते ...")</f>
        <v>Aggar मुझ्े ek khun maaf होता ... माई isse Goli मार्च deti ... बिक्री के कुत्ते ...</v>
      </c>
      <c r="C3374" s="1" t="s">
        <v>8</v>
      </c>
      <c r="D3374" s="1" t="s">
        <v>15</v>
      </c>
    </row>
    <row r="3375" spans="1:4" ht="13.2" x14ac:dyDescent="0.25">
      <c r="A3375" s="1" t="s">
        <v>3381</v>
      </c>
      <c r="B3375" t="str">
        <f ca="1">IFERROR(__xludf.DUMMYFUNCTION("GOOGLETRANSLATE(B3375,""en"",""hi"")"),"Accha AAB समाज Aagaya सब समस्या उत्तर मुख्य hain दक्षिण मुख्य नही।")</f>
        <v>Accha AAB समाज Aagaya सब समस्या उत्तर मुख्य hain दक्षिण मुख्य नही।</v>
      </c>
      <c r="C3375" s="1" t="s">
        <v>4</v>
      </c>
      <c r="D3375" s="1" t="s">
        <v>5</v>
      </c>
    </row>
    <row r="3376" spans="1:4" ht="13.2" x14ac:dyDescent="0.25">
      <c r="A3376" s="1" t="s">
        <v>3382</v>
      </c>
      <c r="B3376" t="str">
        <f ca="1">IFERROR(__xludf.DUMMYFUNCTION("GOOGLETRANSLATE(B3376,""en"",""hi"")"),"फिल्म mazedaar hai ... लेकिन गंभीर चटाई लेना .... भविष्य देखो .... अर हाँ ladkiya
ऐसे नै थपथपाना जाति दोस्त ....")</f>
        <v>फिल्म mazedaar hai ... लेकिन गंभीर चटाई लेना .... भविष्य देखो .... अर हाँ ladkiya
ऐसे नै थपथपाना जाति दोस्त ....</v>
      </c>
      <c r="C3376" s="1" t="s">
        <v>4</v>
      </c>
      <c r="D3376" s="1" t="s">
        <v>5</v>
      </c>
    </row>
    <row r="3377" spans="1:4" ht="13.2" x14ac:dyDescent="0.25">
      <c r="A3377" s="1" t="s">
        <v>3383</v>
      </c>
      <c r="B3377" t="str">
        <f ca="1">IFERROR(__xludf.DUMMYFUNCTION("GOOGLETRANSLATE(B3377,""en"",""hi"")"),"भाई वामपंथी aur lebrals ko Itni ahmiyat चटाई do..Puri दुनिया इनको nakar Chuki
hai .. मुझे भारत बनाम sirf जेएनयू aur केरल तक मुझे Simat कर राह गए hai..jay हिंद
🇮🇳🇮🇳🇮🇳🇮🇳")</f>
        <v>भाई वामपंथी aur lebrals ko Itni ahmiyat चटाई do..Puri दुनिया इनको nakar Chuki
hai .. मुझे भारत बनाम sirf जेएनयू aur केरल तक मुझे Simat कर राह गए hai..jay हिंद
🇮🇳🇮🇳🇮🇳🇮🇳</v>
      </c>
      <c r="C3377" s="1" t="s">
        <v>19</v>
      </c>
      <c r="D3377" s="1" t="s">
        <v>5</v>
      </c>
    </row>
    <row r="3378" spans="1:4" ht="13.2" x14ac:dyDescent="0.25">
      <c r="A3378" s="1" t="s">
        <v>3384</v>
      </c>
      <c r="B3378" t="str">
        <f ca="1">IFERROR(__xludf.DUMMYFUNCTION("GOOGLETRANSLATE(B3378,""en"",""hi"")"),"कोई Meko batayega दस क्या रेटिंग दिया फिल्म ko से बाहर isne ???")</f>
        <v>कोई Meko batayega दस क्या रेटिंग दिया फिल्म ko से बाहर isne ???</v>
      </c>
      <c r="C3378" s="1" t="s">
        <v>4</v>
      </c>
      <c r="D3378" s="1" t="s">
        <v>5</v>
      </c>
    </row>
    <row r="3379" spans="1:4" ht="13.2" x14ac:dyDescent="0.25">
      <c r="A3379" s="1" t="s">
        <v>3385</v>
      </c>
      <c r="B3379" t="str">
        <f ca="1">IFERROR(__xludf.DUMMYFUNCTION("GOOGLETRANSLATE(B3379,""en"",""hi"")"),"Aapki Dadhi (दाढ़ी) दाईं ओर की जैडा प्रतिबंध Gyi ज या बाईं ओर की kam।
किस ne नोटिस किया तु kis।")</f>
        <v>Aapki Dadhi (दाढ़ी) दाईं ओर की जैडा प्रतिबंध Gyi ज या बाईं ओर की kam।
किस ne नोटिस किया तु kis।</v>
      </c>
      <c r="C3379" s="1" t="s">
        <v>4</v>
      </c>
      <c r="D3379" s="1" t="s">
        <v>5</v>
      </c>
    </row>
    <row r="3380" spans="1:4" ht="13.2" x14ac:dyDescent="0.25">
      <c r="A3380" s="1" t="s">
        <v>3386</v>
      </c>
      <c r="B3380" t="str">
        <f ca="1">IFERROR(__xludf.DUMMYFUNCTION("GOOGLETRANSLATE(B3380,""en"",""hi"")"),"भाई आज जाम ke kaam कर RHA hai 0.3-3 वीडियो एक दिन mein
कौन कौन kaam कर RHA hai रोज़")</f>
        <v>भाई आज जाम ke kaam कर RHA hai 0.3-3 वीडियो एक दिन mein
कौन कौन kaam कर RHA hai रोज़</v>
      </c>
      <c r="C3380" s="1" t="s">
        <v>4</v>
      </c>
      <c r="D3380" s="1" t="s">
        <v>5</v>
      </c>
    </row>
    <row r="3381" spans="1:4" ht="13.2" x14ac:dyDescent="0.25">
      <c r="A3381" s="1" t="s">
        <v>3387</v>
      </c>
      <c r="B3381" t="str">
        <f ca="1">IFERROR(__xludf.DUMMYFUNCTION("GOOGLETRANSLATE(B3381,""en"",""hi"")"),"नारीवादी ro रहे hai😂🤣😂🤣")</f>
        <v>नारीवादी ro रहे hai😂🤣😂🤣</v>
      </c>
      <c r="C3381" s="1" t="s">
        <v>4</v>
      </c>
      <c r="D3381" s="1" t="s">
        <v>5</v>
      </c>
    </row>
    <row r="3382" spans="1:4" ht="13.2" x14ac:dyDescent="0.25">
      <c r="A3382" s="1" t="s">
        <v>3388</v>
      </c>
      <c r="B3382" t="str">
        <f ca="1">IFERROR(__xludf.DUMMYFUNCTION("GOOGLETRANSLATE(B3382,""en"",""hi"")"),"Bhosdike chudbaile समीक्षक")</f>
        <v>Bhosdike chudbaile समीक्षक</v>
      </c>
      <c r="C3382" s="1" t="s">
        <v>8</v>
      </c>
      <c r="D3382" s="1" t="s">
        <v>15</v>
      </c>
    </row>
    <row r="3383" spans="1:4" ht="13.2" x14ac:dyDescent="0.25">
      <c r="A3383" s="1" t="s">
        <v>3389</v>
      </c>
      <c r="B3383" t="str">
        <f ca="1">IFERROR(__xludf.DUMMYFUNCTION("GOOGLETRANSLATE(B3383,""en"",""hi"")"),"जियो bosss")</f>
        <v>जियो bosss</v>
      </c>
      <c r="C3383" s="1" t="s">
        <v>4</v>
      </c>
      <c r="D3383" s="1" t="s">
        <v>5</v>
      </c>
    </row>
    <row r="3384" spans="1:4" ht="13.2" x14ac:dyDescent="0.25">
      <c r="A3384" s="1" t="s">
        <v>3390</v>
      </c>
      <c r="B3384" t="str">
        <f ca="1">IFERROR(__xludf.DUMMYFUNCTION("GOOGLETRANSLATE(B3384,""en"",""hi"")"),"मैं और तेरा अल्लाह hai मेरा kutta")</f>
        <v>मैं और तेरा अल्लाह hai मेरा kutta</v>
      </c>
      <c r="C3384" s="1" t="s">
        <v>8</v>
      </c>
      <c r="D3384" s="1" t="s">
        <v>5</v>
      </c>
    </row>
    <row r="3385" spans="1:4" ht="13.2" x14ac:dyDescent="0.25">
      <c r="A3385" s="1" t="s">
        <v>3391</v>
      </c>
      <c r="B3385" t="str">
        <f ca="1">IFERROR(__xludf.DUMMYFUNCTION("GOOGLETRANSLATE(B3385,""en"",""hi"")"),"भैया तु Sawal मात्र आदमी मुझे था bahut माजा अया तु sali फिल्म उद्योग bahut
खरब hai")</f>
        <v>भैया तु Sawal मात्र आदमी मुझे था bahut माजा अया तु sali फिल्म उद्योग bahut
खरब hai</v>
      </c>
      <c r="C3385" s="1" t="s">
        <v>8</v>
      </c>
      <c r="D3385" s="1" t="s">
        <v>5</v>
      </c>
    </row>
    <row r="3386" spans="1:4" ht="13.2" x14ac:dyDescent="0.25">
      <c r="A3386" s="1" t="s">
        <v>3392</v>
      </c>
      <c r="B3386" t="str">
        <f ca="1">IFERROR(__xludf.DUMMYFUNCTION("GOOGLETRANSLATE(B3386,""en"",""hi"")"),"🤣🤣🤣 নানু দিদি
$ উলটি গুনতি স্টার্ট কারদি যে ,,,,,
🇧🇩")</f>
        <v>🤣🤣🤣 নানু দিদি
$ উলটি গুনতি স্টার্ট কারদি যে ,,,,,
🇧🇩</v>
      </c>
      <c r="C3386" s="1" t="s">
        <v>4</v>
      </c>
      <c r="D3386" s="1" t="s">
        <v>5</v>
      </c>
    </row>
    <row r="3387" spans="1:4" ht="13.2" x14ac:dyDescent="0.25">
      <c r="A3387" s="1" t="s">
        <v>3393</v>
      </c>
      <c r="B3387" t="str">
        <f ca="1">IFERROR(__xludf.DUMMYFUNCTION("GOOGLETRANSLATE(B3387,""en"",""hi"")"),"इन लिब्रल्स का भोसड़ा मारू")</f>
        <v>इन लिब्रल्स का भोसड़ा मारू</v>
      </c>
      <c r="C3387" s="1" t="s">
        <v>8</v>
      </c>
      <c r="D3387" s="1" t="s">
        <v>15</v>
      </c>
    </row>
    <row r="3388" spans="1:4" ht="13.2" x14ac:dyDescent="0.25">
      <c r="A3388" s="1" t="s">
        <v>3394</v>
      </c>
      <c r="B3388" t="str">
        <f ca="1">IFERROR(__xludf.DUMMYFUNCTION("GOOGLETRANSLATE(B3388,""en"",""hi"")"),"भाई अगर Itne कबीर सिंह की पूर्णता के लिए हो तुम लॉग cathchy Kro अनुकूलन
na .... agr uski gndi adaton ko tum apni adatein bnake khudko को smjhre हो शांत
हो तुम chutiye ... psnd आया कबीर सिंह? ... डॉक्टर na ... apni feild मुझे BNO
पूर्णता परिणाम Kro Kisne r"&amp;"oka🤷♂")</f>
        <v>भाई अगर Itne कबीर सिंह की पूर्णता के लिए हो तुम लॉग cathchy Kro अनुकूलन
na .... agr uski gndi adaton ko tum apni adatein bnake khudko को smjhre हो शांत
हो तुम chutiye ... psnd आया कबीर सिंह? ... डॉक्टर na ... apni feild मुझे BNO
पूर्णता परिणाम Kro Kisne roka🤷♂</v>
      </c>
      <c r="C3388" s="1" t="s">
        <v>19</v>
      </c>
      <c r="D3388" s="1" t="s">
        <v>5</v>
      </c>
    </row>
    <row r="3389" spans="1:4" ht="13.2" x14ac:dyDescent="0.25">
      <c r="A3389" s="1" t="s">
        <v>3395</v>
      </c>
      <c r="B3389" t="str">
        <f ca="1">IFERROR(__xludf.DUMMYFUNCTION("GOOGLETRANSLATE(B3389,""en"",""hi"")"),"हा हा हा मजा आ गया सर। बहुत अच्छा कांसेप्ट है आपका")</f>
        <v>हा हा हा मजा आ गया सर। बहुत अच्छा कांसेप्ट है आपका</v>
      </c>
      <c r="C3389" s="1" t="s">
        <v>4</v>
      </c>
      <c r="D3389" s="1" t="s">
        <v>5</v>
      </c>
    </row>
    <row r="3390" spans="1:4" ht="13.2" x14ac:dyDescent="0.25">
      <c r="A3390" s="1" t="s">
        <v>3396</v>
      </c>
      <c r="B3390" t="str">
        <f ca="1">IFERROR(__xludf.DUMMYFUNCTION("GOOGLETRANSLATE(B3390,""en"",""hi"")"),"कर्ण आधुनिकीकरण नी ज बाल्की महानगरीय बन्ना ज छोड़कर समलैंगिकता को
(खुले दिमाग Hona) hai
Samje !!")</f>
        <v>कर्ण आधुनिकीकरण नी ज बाल्की महानगरीय बन्ना ज छोड़कर समलैंगिकता को
(खुले दिमाग Hona) hai
Samje !!</v>
      </c>
      <c r="C3390" s="1" t="s">
        <v>19</v>
      </c>
      <c r="D3390" s="1" t="s">
        <v>5</v>
      </c>
    </row>
    <row r="3391" spans="1:4" ht="13.2" x14ac:dyDescent="0.25">
      <c r="A3391" s="1" t="s">
        <v>3397</v>
      </c>
      <c r="B3391" t="str">
        <f ca="1">IFERROR(__xludf.DUMMYFUNCTION("GOOGLETRANSLATE(B3391,""en"",""hi"")"),"हे stri दोस्ती करोगी")</f>
        <v>हे stri दोस्ती करोगी</v>
      </c>
      <c r="C3391" s="1" t="s">
        <v>4</v>
      </c>
      <c r="D3391" s="1" t="s">
        <v>5</v>
      </c>
    </row>
    <row r="3392" spans="1:4" ht="13.2" x14ac:dyDescent="0.25">
      <c r="A3392" s="1" t="s">
        <v>3398</v>
      </c>
      <c r="B3392" t="str">
        <f ca="1">IFERROR(__xludf.DUMMYFUNCTION("GOOGLETRANSLATE(B3392,""en"",""hi"")"),"@ मैं हमेशा तैयार हूं बी 4 यू नही फिर lande Balatkari ka nam hai VO बिल्ला रंगा ....
Ab sare लैंडो ka nam hoga 😂😂")</f>
        <v>@ मैं हमेशा तैयार हूं बी 4 यू नही फिर lande Balatkari ka nam hai VO बिल्ला रंगा ....
Ab sare लैंडो ka nam hoga 😂😂</v>
      </c>
      <c r="C3392" s="1" t="s">
        <v>8</v>
      </c>
      <c r="D3392" s="1" t="s">
        <v>15</v>
      </c>
    </row>
    <row r="3393" spans="1:4" ht="13.2" x14ac:dyDescent="0.25">
      <c r="A3393" s="1" t="s">
        <v>3399</v>
      </c>
      <c r="B3393" t="str">
        <f ca="1">IFERROR(__xludf.DUMMYFUNCTION("GOOGLETRANSLATE(B3393,""en"",""hi"")"),"मोमता छी छी छी छी अंधिजूति रॉय छी छी छी छी")</f>
        <v>मोमता छी छी छी छी अंधिजूति रॉय छी छी छी छी</v>
      </c>
      <c r="C3393" s="1" t="s">
        <v>19</v>
      </c>
      <c r="D3393" s="1" t="s">
        <v>5</v>
      </c>
    </row>
    <row r="3394" spans="1:4" ht="13.2" x14ac:dyDescent="0.25">
      <c r="A3394" s="1" t="s">
        <v>3400</v>
      </c>
      <c r="B3394" t="str">
        <f ca="1">IFERROR(__xludf.DUMMYFUNCTION("GOOGLETRANSLATE(B3394,""en"",""hi"")"),"bhaiii पिछले 24 घंटे मुझसे दूर 3 वीडियो वाह साहब Hatt 💞💞💞💞💞")</f>
        <v>bhaiii पिछले 24 घंटे मुझसे दूर 3 वीडियो वाह साहब Hatt 💞💞💞💞💞</v>
      </c>
      <c r="C3394" s="1" t="s">
        <v>4</v>
      </c>
      <c r="D3394" s="1" t="s">
        <v>5</v>
      </c>
    </row>
    <row r="3395" spans="1:4" ht="13.2" x14ac:dyDescent="0.25">
      <c r="A3395" s="1" t="s">
        <v>3401</v>
      </c>
      <c r="B3395" t="str">
        <f ca="1">IFERROR(__xludf.DUMMYFUNCTION("GOOGLETRANSLATE(B3395,""en"",""hi"")"),"तेरा पता dedenge nd नाम rkhenge देश drohi Kutiya, के बारे में न बात हमारी
इस तरह मोदी जी, godsay bnne मुझे der एनआईआई lgegi hmko।
nikl")</f>
        <v>तेरा पता dedenge nd नाम rkhenge देश drohi Kutiya, के बारे में न बात हमारी
इस तरह मोदी जी, godsay bnne मुझे der एनआईआई lgegi hmko।
nikl</v>
      </c>
      <c r="C3395" s="1" t="s">
        <v>8</v>
      </c>
      <c r="D3395" s="1" t="s">
        <v>5</v>
      </c>
    </row>
    <row r="3396" spans="1:4" ht="13.2" x14ac:dyDescent="0.25">
      <c r="A3396" s="1" t="s">
        <v>3402</v>
      </c>
      <c r="B3396" t="str">
        <f ca="1">IFERROR(__xludf.DUMMYFUNCTION("GOOGLETRANSLATE(B3396,""en"",""hi"")"),"प्रतीक भाई टीशर्ट मस्तूल वह apki @prateek")</f>
        <v>प्रतीक भाई टीशर्ट मस्तूल वह apki @prateek</v>
      </c>
      <c r="C3396" s="1" t="s">
        <v>4</v>
      </c>
      <c r="D3396" s="1" t="s">
        <v>5</v>
      </c>
    </row>
    <row r="3397" spans="1:4" ht="13.2" x14ac:dyDescent="0.25">
      <c r="A3397" s="1" t="s">
        <v>3403</v>
      </c>
      <c r="B3397" t="str">
        <f ca="1">IFERROR(__xludf.DUMMYFUNCTION("GOOGLETRANSLATE(B3397,""en"",""hi"")"),"अरुंधति रॉय की बदनाम हो Chuki hai जिस दिन unki जनम हुई।")</f>
        <v>अरुंधति रॉय की बदनाम हो Chuki hai जिस दिन unki जनम हुई।</v>
      </c>
      <c r="C3397" s="1" t="s">
        <v>8</v>
      </c>
      <c r="D3397" s="1" t="s">
        <v>15</v>
      </c>
    </row>
    <row r="3398" spans="1:4" ht="13.2" x14ac:dyDescent="0.25">
      <c r="A3398" s="1" t="s">
        <v>3404</v>
      </c>
      <c r="B3398" t="str">
        <f ca="1">IFERROR(__xludf.DUMMYFUNCTION("GOOGLETRANSLATE(B3398,""en"",""hi"")"),"बॉलीवुड = इक प्रतिगामी चार kaudi की उद्योग (दिसम्बर, 2019) 😅")</f>
        <v>बॉलीवुड = इक प्रतिगामी चार kaudi की उद्योग (दिसम्बर, 2019) 😅</v>
      </c>
      <c r="C3398" s="1" t="s">
        <v>8</v>
      </c>
      <c r="D3398" s="1" t="s">
        <v>5</v>
      </c>
    </row>
    <row r="3399" spans="1:4" ht="13.2" x14ac:dyDescent="0.25">
      <c r="A3399" s="1" t="s">
        <v>3405</v>
      </c>
      <c r="B3399" t="str">
        <f ca="1">IFERROR(__xludf.DUMMYFUNCTION("GOOGLETRANSLATE(B3399,""en"",""hi"")"),"क्यु हो तू देवदार pakistaniyo की घोड़ी ga क्या उनको udher bhejke😎😎😎")</f>
        <v>क्यु हो तू देवदार pakistaniyo की घोड़ी ga क्या उनको udher bhejke😎😎😎</v>
      </c>
      <c r="C3399" s="1" t="s">
        <v>19</v>
      </c>
      <c r="D3399" s="1" t="s">
        <v>5</v>
      </c>
    </row>
    <row r="3400" spans="1:4" ht="13.2" x14ac:dyDescent="0.25">
      <c r="A3400" s="1" t="s">
        <v>3406</v>
      </c>
      <c r="B3400" t="str">
        <f ca="1">IFERROR(__xludf.DUMMYFUNCTION("GOOGLETRANSLATE(B3400,""en"",""hi"")"),"[14:57] (https://www.youtube.com/watch?v=N_ZMfQMZos0&amp;t=14m57s)। भाई ne sahruk
की avaj nikali💪")</f>
        <v>[14:57] (https://www.youtube.com/watch?v=N_ZMfQMZos0&amp;t=14m57s)। भाई ne sahruk
की avaj nikali💪</v>
      </c>
      <c r="C3400" s="1" t="s">
        <v>4</v>
      </c>
      <c r="D3400" s="1" t="s">
        <v>5</v>
      </c>
    </row>
    <row r="3401" spans="1:4" ht="13.2" x14ac:dyDescent="0.25">
      <c r="A3401" s="1" t="s">
        <v>3407</v>
      </c>
      <c r="B3401" t="str">
        <f ca="1">IFERROR(__xludf.DUMMYFUNCTION("GOOGLETRANSLATE(B3401,""en"",""hi"")"),"इस तरह मुझे घोर कलयुग बिपिन भाई badiyaa krre एस.बी. कश्मीर deemag मुझे सेक्स Ghus gyaa
सेना मुझे hizde nhi chahiye मर्द मर्द chahiye 😡😡😡 है")</f>
        <v>इस तरह मुझे घोर कलयुग बिपिन भाई badiyaa krre एस.बी. कश्मीर deemag मुझे सेक्स Ghus gyaa
सेना मुझे hizde nhi chahiye मर्द मर्द chahiye 😡😡😡 है</v>
      </c>
      <c r="C3401" s="1" t="s">
        <v>8</v>
      </c>
      <c r="D3401" s="1" t="s">
        <v>15</v>
      </c>
    </row>
    <row r="3402" spans="1:4" ht="13.2" x14ac:dyDescent="0.25">
      <c r="A3402" s="1" t="s">
        <v>3408</v>
      </c>
      <c r="B3402" t="str">
        <f ca="1">IFERROR(__xludf.DUMMYFUNCTION("GOOGLETRANSLATE(B3402,""en"",""hi"")"),"Madme इस MODIS भारत की हिम्मत नहीं है")</f>
        <v>Madme इस MODIS भारत की हिम्मत नहीं है</v>
      </c>
      <c r="C3402" s="1" t="s">
        <v>19</v>
      </c>
      <c r="D3402" s="1" t="s">
        <v>5</v>
      </c>
    </row>
    <row r="3403" spans="1:4" ht="13.2" x14ac:dyDescent="0.25">
      <c r="A3403" s="1" t="s">
        <v>3409</v>
      </c>
      <c r="B3403" t="str">
        <f ca="1">IFERROR(__xludf.DUMMYFUNCTION("GOOGLETRANSLATE(B3403,""en"",""hi"")"),"** Yarr मुख्य यू हमेशा तुम्हारे गेंद dekhta reheta हूं मस्त है भाई। **")</f>
        <v>** Yarr मुख्य यू हमेशा तुम्हारे गेंद dekhta reheta हूं मस्त है भाई। **</v>
      </c>
      <c r="C3403" s="1" t="s">
        <v>4</v>
      </c>
      <c r="D3403" s="1" t="s">
        <v>5</v>
      </c>
    </row>
    <row r="3404" spans="1:4" ht="13.2" x14ac:dyDescent="0.25">
      <c r="A3404" s="1" t="s">
        <v>3410</v>
      </c>
      <c r="B3404" t="str">
        <f ca="1">IFERROR(__xludf.DUMMYFUNCTION("GOOGLETRANSLATE(B3404,""en"",""hi"")"),"Kay फिर ranu vikari rendi sali")</f>
        <v>Kay फिर ranu vikari rendi sali</v>
      </c>
      <c r="C3404" s="1" t="s">
        <v>8</v>
      </c>
      <c r="D3404" s="1" t="s">
        <v>15</v>
      </c>
    </row>
    <row r="3405" spans="1:4" ht="13.2" x14ac:dyDescent="0.25">
      <c r="A3405" s="1" t="s">
        <v>3411</v>
      </c>
      <c r="B3405" t="str">
        <f ca="1">IFERROR(__xludf.DUMMYFUNCTION("GOOGLETRANSLATE(B3405,""en"",""hi"")"),"प्रतीक भाई आपने धारा 375 का समीक्षा bahot Jaldi कर दिया ISME आपने 10 बाहर
10 दिया देवदार भी आपने की 6-7 मिनट दिया वेरना Aapka समीक्षा 10-12 की समीक्षा का
होता करने के लिए मिनट का, बात करने के लिए हाय बल्लेबाजी की बार आपने प्रत्यक्ष बिंदु है प्रति हाय वह प"&amp;"्रति
Aapka समीक्षा पर देख ke फिल्म dekhne जना पड़ेगा धन्यवाद")</f>
        <v>प्रतीक भाई आपने धारा 375 का समीक्षा bahot Jaldi कर दिया ISME आपने 10 बाहर
10 दिया देवदार भी आपने की 6-7 मिनट दिया वेरना Aapka समीक्षा 10-12 की समीक्षा का
होता करने के लिए मिनट का, बात करने के लिए हाय बल्लेबाजी की बार आपने प्रत्यक्ष बिंदु है प्रति हाय वह प्रति
Aapka समीक्षा पर देख ke फिल्म dekhne जना पड़ेगा धन्यवाद</v>
      </c>
      <c r="C3405" s="1" t="s">
        <v>4</v>
      </c>
      <c r="D3405" s="1" t="s">
        <v>5</v>
      </c>
    </row>
    <row r="3406" spans="1:4" ht="13.2" x14ac:dyDescent="0.25">
      <c r="A3406" s="1" t="s">
        <v>3412</v>
      </c>
      <c r="B3406" t="str">
        <f ca="1">IFERROR(__xludf.DUMMYFUNCTION("GOOGLETRANSLATE(B3406,""en"",""hi"")"),"सुनो राजदीप बाबू बोलने का अधिकार सब को है चलो मान लेते है
मगर यही अधिकार से जब कांग्रेस, गांधी ओर बामपंथी के लिए बोला जाता है तब आपको
मिर्ची क्यो लगती है")</f>
        <v>सुनो राजदीप बाबू बोलने का अधिकार सब को है चलो मान लेते है
मगर यही अधिकार से जब कांग्रेस, गांधी ओर बामपंथी के लिए बोला जाता है तब आपको
मिर्ची क्यो लगती है</v>
      </c>
      <c r="C3406" s="1" t="s">
        <v>19</v>
      </c>
      <c r="D3406" s="1" t="s">
        <v>5</v>
      </c>
    </row>
    <row r="3407" spans="1:4" ht="13.2" x14ac:dyDescent="0.25">
      <c r="A3407" s="1" t="s">
        <v>3413</v>
      </c>
      <c r="B3407" t="str">
        <f ca="1">IFERROR(__xludf.DUMMYFUNCTION("GOOGLETRANSLATE(B3407,""en"",""hi"")"),"लल्लांटोप तू बता CAA मुझे galat क्या है")</f>
        <v>लल्लांटोप तू बता CAA मुझे galat क्या है</v>
      </c>
      <c r="C3407" s="1" t="s">
        <v>4</v>
      </c>
      <c r="D3407" s="1" t="s">
        <v>5</v>
      </c>
    </row>
    <row r="3408" spans="1:4" ht="13.2" x14ac:dyDescent="0.25">
      <c r="A3408" s="1" t="s">
        <v>3414</v>
      </c>
      <c r="B3408" t="str">
        <f ca="1">IFERROR(__xludf.DUMMYFUNCTION("GOOGLETRANSLATE(B3408,""en"",""hi"")"),"Ekdum बुरा प्रस्तुति कौशल .... थोडा परिपक्वता laao भाई और Baate थोडा
damdari से कहो")</f>
        <v>Ekdum बुरा प्रस्तुति कौशल .... थोडा परिपक्वता laao भाई और Baate थोडा
damdari से कहो</v>
      </c>
      <c r="C3408" s="1" t="s">
        <v>19</v>
      </c>
      <c r="D3408" s="1" t="s">
        <v>5</v>
      </c>
    </row>
    <row r="3409" spans="1:4" ht="13.2" x14ac:dyDescent="0.25">
      <c r="A3409" s="1" t="s">
        <v>3415</v>
      </c>
      <c r="B3409" t="str">
        <f ca="1">IFERROR(__xludf.DUMMYFUNCTION("GOOGLETRANSLATE(B3409,""en"",""hi"")"),"Achalaga भाई
मेरे भी Gusa था सममूल्य मुझे कुछ बोल नही पा रहा था apne badhiya बोला ..")</f>
        <v>Achalaga भाई
मेरे भी Gusa था सममूल्य मुझे कुछ बोल नही पा रहा था apne badhiya बोला ..</v>
      </c>
      <c r="C3409" s="1" t="s">
        <v>4</v>
      </c>
      <c r="D3409" s="1" t="s">
        <v>5</v>
      </c>
    </row>
    <row r="3410" spans="1:4" ht="13.2" x14ac:dyDescent="0.25">
      <c r="A3410" s="1" t="s">
        <v>3416</v>
      </c>
      <c r="B3410" t="str">
        <f ca="1">IFERROR(__xludf.DUMMYFUNCTION("GOOGLETRANSLATE(B3410,""en"",""hi"")"),"या YHI kaam agr ldkiya krti nn तुम करने के लिए लॉग इन करें थू थू Krna Shuru हो Jate .......
Chutiyapa ......")</f>
        <v>या YHI kaam agr ldkiya krti nn तुम करने के लिए लॉग इन करें थू थू Krna Shuru हो Jate .......
Chutiyapa ......</v>
      </c>
      <c r="C3410" s="1" t="s">
        <v>8</v>
      </c>
      <c r="D3410" s="1" t="s">
        <v>15</v>
      </c>
    </row>
    <row r="3411" spans="1:4" ht="13.2" x14ac:dyDescent="0.25">
      <c r="A3411" s="1" t="s">
        <v>3417</v>
      </c>
      <c r="B3411" t="str">
        <f ca="1">IFERROR(__xludf.DUMMYFUNCTION("GOOGLETRANSLATE(B3411,""en"",""hi"")"),"@Rishita पांडे हाय risita")</f>
        <v>@Rishita पांडे हाय risita</v>
      </c>
      <c r="C3411" s="1" t="s">
        <v>4</v>
      </c>
      <c r="D3411" s="1" t="s">
        <v>5</v>
      </c>
    </row>
    <row r="3412" spans="1:4" ht="13.2" x14ac:dyDescent="0.25">
      <c r="A3412" s="1" t="s">
        <v>3418</v>
      </c>
      <c r="B3412" t="str">
        <f ca="1">IFERROR(__xludf.DUMMYFUNCTION("GOOGLETRANSLATE(B3412,""en"",""hi"")"),"@Pankaj कुमार सच Kaha हमें प्रियंका रेड्डी की jagah इसको maarte")</f>
        <v>@Pankaj कुमार सच Kaha हमें प्रियंका रेड्डी की jagah इसको maarte</v>
      </c>
      <c r="C3412" s="1" t="s">
        <v>8</v>
      </c>
      <c r="D3412" s="1" t="s">
        <v>5</v>
      </c>
    </row>
    <row r="3413" spans="1:4" ht="13.2" x14ac:dyDescent="0.25">
      <c r="A3413" s="1" t="s">
        <v>3419</v>
      </c>
      <c r="B3413" t="str">
        <f ca="1">IFERROR(__xludf.DUMMYFUNCTION("GOOGLETRANSLATE(B3413,""en"",""hi"")"),"गांडू लोगो को पुलिस मुझे नौकरी सेना मुझे nhi chahiye dena। जनरल साही keh रहे
उसने")</f>
        <v>गांडू लोगो को पुलिस मुझे नौकरी सेना मुझे nhi chahiye dena। जनरल साही keh रहे
उसने</v>
      </c>
      <c r="C3413" s="1" t="s">
        <v>19</v>
      </c>
      <c r="D3413" s="1" t="s">
        <v>5</v>
      </c>
    </row>
    <row r="3414" spans="1:4" ht="13.2" x14ac:dyDescent="0.25">
      <c r="A3414" s="1" t="s">
        <v>3420</v>
      </c>
      <c r="B3414" t="str">
        <f ca="1">IFERROR(__xludf.DUMMYFUNCTION("GOOGLETRANSLATE(B3414,""en"",""hi"")"),"इक समस्या hai
मुख्य माता-पिता ke saath नही पर देख payunga।")</f>
        <v>इक समस्या hai
मुख्य माता-पिता ke saath नही पर देख payunga।</v>
      </c>
      <c r="C3414" s="1" t="s">
        <v>4</v>
      </c>
      <c r="D3414" s="1" t="s">
        <v>5</v>
      </c>
    </row>
    <row r="3415" spans="1:4" ht="13.2" x14ac:dyDescent="0.25">
      <c r="A3415" s="1" t="s">
        <v>3421</v>
      </c>
      <c r="B3415" t="str">
        <f ca="1">IFERROR(__xludf.DUMMYFUNCTION("GOOGLETRANSLATE(B3415,""en"",""hi"")"),"भाई ये क्या नाम रक्खा hai चैनल का?
Hamari माँ v महिलाओं को ज hai")</f>
        <v>भाई ये क्या नाम रक्खा hai चैनल का?
Hamari माँ v महिलाओं को ज hai</v>
      </c>
      <c r="C3415" s="1" t="s">
        <v>4</v>
      </c>
      <c r="D3415" s="1" t="s">
        <v>5</v>
      </c>
    </row>
    <row r="3416" spans="1:4" ht="13.2" x14ac:dyDescent="0.25">
      <c r="A3416" s="1" t="s">
        <v>3422</v>
      </c>
      <c r="B3416" t="str">
        <f ca="1">IFERROR(__xludf.DUMMYFUNCTION("GOOGLETRANSLATE(B3416,""en"",""hi"")"),"कुछ krte nhi Acha jo जहांगीर भाई ne apni Mumy की mot का करने के लिए पुलिस फिर अदालत
बदला khud ले लिया ऐसे haramkhoro कश्मीर sath ऐसा वह Hona chaiye मैं मीटर सलामी।
जहांगीर भाई जी .....")</f>
        <v>कुछ krte nhi Acha jo जहांगीर भाई ne apni Mumy की mot का करने के लिए पुलिस फिर अदालत
बदला khud ले लिया ऐसे haramkhoro कश्मीर sath ऐसा वह Hona chaiye मैं मीटर सलामी।
जहांगीर भाई जी .....</v>
      </c>
      <c r="C3416" s="1" t="s">
        <v>8</v>
      </c>
      <c r="D3416" s="1" t="s">
        <v>5</v>
      </c>
    </row>
    <row r="3417" spans="1:4" ht="13.2" x14ac:dyDescent="0.25">
      <c r="A3417" s="1" t="s">
        <v>3423</v>
      </c>
      <c r="B3417" t="str">
        <f ca="1">IFERROR(__xludf.DUMMYFUNCTION("GOOGLETRANSLATE(B3417,""en"",""hi"")"),"जय शिवाजी")</f>
        <v>जय शिवाजी</v>
      </c>
      <c r="C3417" s="1" t="s">
        <v>4</v>
      </c>
      <c r="D3417" s="1" t="s">
        <v>5</v>
      </c>
    </row>
    <row r="3418" spans="1:4" ht="13.2" x14ac:dyDescent="0.25">
      <c r="A3418" s="1" t="s">
        <v>3424</v>
      </c>
      <c r="B3418" t="str">
        <f ca="1">IFERROR(__xludf.DUMMYFUNCTION("GOOGLETRANSLATE(B3418,""en"",""hi"")"),"मुझे lagta था की माई हाय हू जिसे कबीर सिंह अची नही लगी")</f>
        <v>मुझे lagta था की माई हाय हू जिसे कबीर सिंह अची नही लगी</v>
      </c>
      <c r="C3418" s="1" t="s">
        <v>4</v>
      </c>
      <c r="D3418" s="1" t="s">
        <v>5</v>
      </c>
    </row>
    <row r="3419" spans="1:4" ht="13.2" x14ac:dyDescent="0.25">
      <c r="A3419" s="1" t="s">
        <v>3425</v>
      </c>
      <c r="B3419" t="str">
        <f ca="1">IFERROR(__xludf.DUMMYFUNCTION("GOOGLETRANSLATE(B3419,""en"",""hi"")"),"8160202343 Aapka फोन नंबर मिल sakta है")</f>
        <v>8160202343 Aapka फोन नंबर मिल sakta है</v>
      </c>
      <c r="C3419" s="1" t="s">
        <v>4</v>
      </c>
      <c r="D3419" s="1" t="s">
        <v>5</v>
      </c>
    </row>
    <row r="3420" spans="1:4" ht="13.2" x14ac:dyDescent="0.25">
      <c r="A3420" s="1" t="s">
        <v>3426</v>
      </c>
      <c r="B3420" t="str">
        <f ca="1">IFERROR(__xludf.DUMMYFUNCTION("GOOGLETRANSLATE(B3420,""en"",""hi"")"),"Bahut साही साहब")</f>
        <v>Bahut साही साहब</v>
      </c>
      <c r="C3420" s="1" t="s">
        <v>4</v>
      </c>
      <c r="D3420" s="1" t="s">
        <v>5</v>
      </c>
    </row>
    <row r="3421" spans="1:4" ht="13.2" x14ac:dyDescent="0.25">
      <c r="A3421" s="1" t="s">
        <v>3427</v>
      </c>
      <c r="B3421" t="str">
        <f ca="1">IFERROR(__xludf.DUMMYFUNCTION("GOOGLETRANSLATE(B3421,""en"",""hi"")"),"बी आर अम्बेडकर ने सब लिखी hai")</f>
        <v>बी आर अम्बेडकर ने सब लिखी hai</v>
      </c>
      <c r="C3421" s="1" t="s">
        <v>4</v>
      </c>
      <c r="D3421" s="1" t="s">
        <v>5</v>
      </c>
    </row>
    <row r="3422" spans="1:4" ht="13.2" x14ac:dyDescent="0.25">
      <c r="A3422" s="1" t="s">
        <v>3428</v>
      </c>
      <c r="B3422" t="str">
        <f ca="1">IFERROR(__xludf.DUMMYFUNCTION("GOOGLETRANSLATE(B3422,""en"",""hi"")"),"कबीर सिंह फिल्म Acchi hai lekin कुछ gande चुंबन देखा कुछ jayda hai साल
dimag से सोच कुछ")</f>
        <v>कबीर सिंह फिल्म Acchi hai lekin कुछ gande चुंबन देखा कुछ jayda hai साल
dimag से सोच कुछ</v>
      </c>
      <c r="C3422" s="1" t="s">
        <v>4</v>
      </c>
      <c r="D3422" s="1" t="s">
        <v>5</v>
      </c>
    </row>
    <row r="3423" spans="1:4" ht="13.2" x14ac:dyDescent="0.25">
      <c r="A3423" s="1" t="s">
        <v>3429</v>
      </c>
      <c r="B3423" t="str">
        <f ca="1">IFERROR(__xludf.DUMMYFUNCTION("GOOGLETRANSLATE(B3423,""en"",""hi"")"),"अबी कबीर का बुखार ख UTR gya एच के")</f>
        <v>अबी कबीर का बुखार ख UTR gya एच के</v>
      </c>
      <c r="C3423" s="1" t="s">
        <v>4</v>
      </c>
      <c r="D3423" s="1" t="s">
        <v>5</v>
      </c>
    </row>
    <row r="3424" spans="1:4" ht="13.2" x14ac:dyDescent="0.25">
      <c r="A3424" s="1" t="s">
        <v>3430</v>
      </c>
      <c r="B3424" t="str">
        <f ca="1">IFERROR(__xludf.DUMMYFUNCTION("GOOGLETRANSLATE(B3424,""en"",""hi"")"),"भाई फिल्म कश्मीर बारी बोलो .....")</f>
        <v>भाई फिल्म कश्मीर बारी बोलो .....</v>
      </c>
      <c r="C3424" s="1" t="s">
        <v>4</v>
      </c>
      <c r="D3424" s="1" t="s">
        <v>5</v>
      </c>
    </row>
    <row r="3425" spans="1:4" ht="13.2" x14ac:dyDescent="0.25">
      <c r="A3425" s="1" t="s">
        <v>3431</v>
      </c>
      <c r="B3425" t="str">
        <f ca="1">IFERROR(__xludf.DUMMYFUNCTION("GOOGLETRANSLATE(B3425,""en"",""hi"")"),"Bilkul हाय बेला गिरि hai aur कोई Kaam Nahi hai chutiya लॉग")</f>
        <v>Bilkul हाय बेला गिरि hai aur कोई Kaam Nahi hai chutiya लॉग</v>
      </c>
      <c r="C3425" s="1" t="s">
        <v>19</v>
      </c>
      <c r="D3425" s="1" t="s">
        <v>5</v>
      </c>
    </row>
    <row r="3426" spans="1:4" ht="13.2" x14ac:dyDescent="0.25">
      <c r="A3426" s="1" t="s">
        <v>3432</v>
      </c>
      <c r="B3426" t="str">
        <f ca="1">IFERROR(__xludf.DUMMYFUNCTION("GOOGLETRANSLATE(B3426,""en"",""hi"")"),"Jhand समीक्षा ईसा पूर्व चल निकल le ab")</f>
        <v>Jhand समीक्षा ईसा पूर्व चल निकल le ab</v>
      </c>
      <c r="C3426" s="1" t="s">
        <v>8</v>
      </c>
      <c r="D3426" s="1" t="s">
        <v>15</v>
      </c>
    </row>
    <row r="3427" spans="1:4" ht="13.2" x14ac:dyDescent="0.25">
      <c r="A3427" s="1" t="s">
        <v>3433</v>
      </c>
      <c r="B3427" t="str">
        <f ca="1">IFERROR(__xludf.DUMMYFUNCTION("GOOGLETRANSLATE(B3427,""en"",""hi"")"),"jo kisi गरीब की Buk mitay गा ओ यद्यपि bogwan की nakar हाय hogaa ना ...")</f>
        <v>jo kisi गरीब की Buk mitay गा ओ यद्यपि bogwan की nakar हाय hogaa ना ...</v>
      </c>
      <c r="C3427" s="1" t="s">
        <v>4</v>
      </c>
      <c r="D3427" s="1" t="s">
        <v>5</v>
      </c>
    </row>
    <row r="3428" spans="1:4" ht="13.2" x14ac:dyDescent="0.25">
      <c r="A3428" s="1" t="s">
        <v>3434</v>
      </c>
      <c r="B3428" t="str">
        <f ca="1">IFERROR(__xludf.DUMMYFUNCTION("GOOGLETRANSLATE(B3428,""en"",""hi"")"),"रंगा बिल्ला से भी खरब hai तु feku aur Tadipaar ... तु रंगा बुल्ला का भी
अपमान hai ..")</f>
        <v>रंगा बिल्ला से भी खरब hai तु feku aur Tadipaar ... तु रंगा बुल्ला का भी
अपमान hai ..</v>
      </c>
      <c r="C3428" s="1" t="s">
        <v>19</v>
      </c>
      <c r="D3428" s="1" t="s">
        <v>5</v>
      </c>
    </row>
    <row r="3429" spans="1:4" ht="13.2" x14ac:dyDescent="0.25">
      <c r="A3429" s="1" t="s">
        <v>3435</v>
      </c>
      <c r="B3429" t="str">
        <f ca="1">IFERROR(__xludf.DUMMYFUNCTION("GOOGLETRANSLATE(B3429,""en"",""hi"")"),"ये किस डेट का जजमेंट है, अभी तो सुना है कि सितम्बर 2019 में सुप्रीम कोर्ट ने
कोई कि तुरंत एफआईआर करें ..")</f>
        <v>ये किस डेट का जजमेंट है, अभी तो सुना है कि सितम्बर 2019 में सुप्रीम कोर्ट ने
कोई कि तुरंत एफआईआर करें ..</v>
      </c>
      <c r="C3429" s="1" t="s">
        <v>4</v>
      </c>
      <c r="D3429" s="1" t="s">
        <v>5</v>
      </c>
    </row>
    <row r="3430" spans="1:4" ht="13.2" x14ac:dyDescent="0.25">
      <c r="A3430" s="1" t="s">
        <v>3436</v>
      </c>
      <c r="B3430" t="str">
        <f ca="1">IFERROR(__xludf.DUMMYFUNCTION("GOOGLETRANSLATE(B3430,""en"",""hi"")"),"theek हैं तो, शादी ke baad से aap apni पत्नी के liye करवा चौथ का व्रत
rkhna, Poore दिन bhookhe प्यासे rehkar काम जनसंपर्क jaana Yaan देवदार घर का kaam Krna
aasan nhi hai।
सोको लड़कों करवा चौथ का व्रत क्यूं nhi rkhte।?")</f>
        <v>theek हैं तो, शादी ke baad से aap apni पत्नी के liye करवा चौथ का व्रत
rkhna, Poore दिन bhookhe प्यासे rehkar काम जनसंपर्क jaana Yaan देवदार घर का kaam Krna
aasan nhi hai।
सोको लड़कों करवा चौथ का व्रत क्यूं nhi rkhte।?</v>
      </c>
      <c r="C3430" s="1" t="s">
        <v>19</v>
      </c>
      <c r="D3430" s="1" t="s">
        <v>5</v>
      </c>
    </row>
    <row r="3431" spans="1:4" ht="13.2" x14ac:dyDescent="0.25">
      <c r="A3431" s="1" t="s">
        <v>3437</v>
      </c>
      <c r="B3431" t="str">
        <f ca="1">IFERROR(__xludf.DUMMYFUNCTION("GOOGLETRANSLATE(B3431,""en"",""hi"")"),"हे स्त्री दोस्ती करोगी? 😂🙏")</f>
        <v>हे स्त्री दोस्ती करोगी? 😂🙏</v>
      </c>
      <c r="C3431" s="1" t="s">
        <v>4</v>
      </c>
      <c r="D3431" s="1" t="s">
        <v>5</v>
      </c>
    </row>
    <row r="3432" spans="1:4" ht="13.2" x14ac:dyDescent="0.25">
      <c r="A3432" s="1" t="s">
        <v>3438</v>
      </c>
      <c r="B3432" t="str">
        <f ca="1">IFERROR(__xludf.DUMMYFUNCTION("GOOGLETRANSLATE(B3432,""en"",""hi"")"),"अभय बिक्री chuitiye")</f>
        <v>अभय बिक्री chuitiye</v>
      </c>
      <c r="C3432" s="1" t="s">
        <v>8</v>
      </c>
      <c r="D3432" s="1" t="s">
        <v>5</v>
      </c>
    </row>
    <row r="3433" spans="1:4" ht="13.2" x14ac:dyDescent="0.25">
      <c r="A3433" s="1" t="s">
        <v>3439</v>
      </c>
      <c r="B3433" t="str">
        <f ca="1">IFERROR(__xludf.DUMMYFUNCTION("GOOGLETRANSLATE(B3433,""en"",""hi"")"),"महिला ko bandriya bolana chahiye है
hai जेल मुझे डालो esako deshdhrohi पागल औरत")</f>
        <v>महिला ko bandriya bolana chahiye है
hai जेल मुझे डालो esako deshdhrohi पागल औरत</v>
      </c>
      <c r="C3433" s="1" t="s">
        <v>8</v>
      </c>
      <c r="D3433" s="1" t="s">
        <v>5</v>
      </c>
    </row>
    <row r="3434" spans="1:4" ht="13.2" x14ac:dyDescent="0.25">
      <c r="A3434" s="1" t="s">
        <v>3440</v>
      </c>
      <c r="B3434" t="str">
        <f ca="1">IFERROR(__xludf.DUMMYFUNCTION("GOOGLETRANSLATE(B3434,""en"",""hi"")"),"भाई कुछ ख बोल RHA hai हो !!")</f>
        <v>भाई कुछ ख बोल RHA hai हो !!</v>
      </c>
      <c r="C3434" s="1" t="s">
        <v>4</v>
      </c>
      <c r="D3434" s="1" t="s">
        <v>5</v>
      </c>
    </row>
    <row r="3435" spans="1:4" ht="13.2" x14ac:dyDescent="0.25">
      <c r="A3435" s="1" t="s">
        <v>3441</v>
      </c>
      <c r="B3435" t="str">
        <f ca="1">IFERROR(__xludf.DUMMYFUNCTION("GOOGLETRANSLATE(B3435,""en"",""hi"")"),"@Pratik Borade फिल्में Dekhi hai Bht acchae aur वास्तविकता आधारित चरित्र hai जनसंपर्क
कोई लड़की kisi लड़के ke saath ऐसा krti टीबी भी मुझे YHI बात कहता।")</f>
        <v>@Pratik Borade फिल्में Dekhi hai Bht acchae aur वास्तविकता आधारित चरित्र hai जनसंपर्क
कोई लड़की kisi लड़के ke saath ऐसा krti टीबी भी मुझे YHI बात कहता।</v>
      </c>
      <c r="C3435" s="1" t="s">
        <v>4</v>
      </c>
      <c r="D3435" s="1" t="s">
        <v>5</v>
      </c>
    </row>
    <row r="3436" spans="1:4" ht="13.2" x14ac:dyDescent="0.25">
      <c r="A3436" s="1" t="s">
        <v>3442</v>
      </c>
      <c r="B3436" t="str">
        <f ca="1">IFERROR(__xludf.DUMMYFUNCTION("GOOGLETRANSLATE(B3436,""en"",""hi"")"),"भाई दिल की cheezon mein dimag लगा राहा hai।")</f>
        <v>भाई दिल की cheezon mein dimag लगा राहा hai।</v>
      </c>
      <c r="C3436" s="1" t="s">
        <v>19</v>
      </c>
      <c r="D3436" s="1" t="s">
        <v>5</v>
      </c>
    </row>
    <row r="3437" spans="1:4" ht="13.2" x14ac:dyDescent="0.25">
      <c r="A3437" s="1" t="s">
        <v>3443</v>
      </c>
      <c r="B3437" t="str">
        <f ca="1">IFERROR(__xludf.DUMMYFUNCTION("GOOGLETRANSLATE(B3437,""en"",""hi"")"),"Chutya")</f>
        <v>Chutya</v>
      </c>
      <c r="C3437" s="1" t="s">
        <v>8</v>
      </c>
      <c r="D3437" s="1" t="s">
        <v>15</v>
      </c>
    </row>
    <row r="3438" spans="1:4" ht="13.2" x14ac:dyDescent="0.25">
      <c r="A3438" s="1" t="s">
        <v>3444</v>
      </c>
      <c r="B3438" t="str">
        <f ca="1">IFERROR(__xludf.DUMMYFUNCTION("GOOGLETRANSLATE(B3438,""en"",""hi"")"),"Zabrjast फिल्म")</f>
        <v>Zabrjast फिल्म</v>
      </c>
      <c r="C3438" s="1" t="s">
        <v>4</v>
      </c>
      <c r="D3438" s="1" t="s">
        <v>5</v>
      </c>
    </row>
    <row r="3439" spans="1:4" ht="13.2" x14ac:dyDescent="0.25">
      <c r="A3439" s="1" t="s">
        <v>3445</v>
      </c>
      <c r="B3439" t="str">
        <f ca="1">IFERROR(__xludf.DUMMYFUNCTION("GOOGLETRANSLATE(B3439,""en"",""hi"")"),"@Vidhi चौधरी aap apni bakhwas टिप्पणी yaha चटाई dhalo")</f>
        <v>@Vidhi चौधरी aap apni bakhwas टिप्पणी yaha चटाई dhalo</v>
      </c>
      <c r="C3439" s="1" t="s">
        <v>19</v>
      </c>
      <c r="D3439" s="1" t="s">
        <v>5</v>
      </c>
    </row>
    <row r="3440" spans="1:4" ht="13.2" x14ac:dyDescent="0.25">
      <c r="A3440" s="1" t="s">
        <v>3446</v>
      </c>
      <c r="B3440" t="str">
        <f ca="1">IFERROR(__xludf.DUMMYFUNCTION("GOOGLETRANSLATE(B3440,""en"",""hi"")"),"@Jayanta सरकार क्यूंकि वो भी uske Jaisi पाखंडी raand हाई, चोर चोर
mausere भाई वाली kahawat saabit हो राही हाई, हाई की नही?")</f>
        <v>@Jayanta सरकार क्यूंकि वो भी uske Jaisi पाखंडी raand हाई, चोर चोर
mausere भाई वाली kahawat saabit हो राही हाई, हाई की नही?</v>
      </c>
      <c r="C3440" s="1" t="s">
        <v>8</v>
      </c>
      <c r="D3440" s="1" t="s">
        <v>15</v>
      </c>
    </row>
    <row r="3441" spans="1:4" ht="13.2" x14ac:dyDescent="0.25">
      <c r="A3441" s="1" t="s">
        <v>3447</v>
      </c>
      <c r="B3441" t="str">
        <f ca="1">IFERROR(__xludf.DUMMYFUNCTION("GOOGLETRANSLATE(B3441,""en"",""hi"")"),"भाई ... मुबारक साहब कहा है ... ये chutiya कॉन hai .. गले दीया वीडियो पे कर रहे हैं
isne")</f>
        <v>भाई ... मुबारक साहब कहा है ... ये chutiya कॉन hai .. गले दीया वीडियो पे कर रहे हैं
isne</v>
      </c>
      <c r="C3441" s="1" t="s">
        <v>8</v>
      </c>
      <c r="D3441" s="1" t="s">
        <v>15</v>
      </c>
    </row>
    <row r="3442" spans="1:4" ht="13.2" x14ac:dyDescent="0.25">
      <c r="A3442" s="1" t="s">
        <v>3448</v>
      </c>
      <c r="B3442" t="str">
        <f ca="1">IFERROR(__xludf.DUMMYFUNCTION("GOOGLETRANSLATE(B3442,""en"",""hi"")"),"ये 337 किआ ज")</f>
        <v>ये 337 किआ ज</v>
      </c>
      <c r="C3442" s="1" t="s">
        <v>4</v>
      </c>
      <c r="D3442" s="1" t="s">
        <v>5</v>
      </c>
    </row>
    <row r="3443" spans="1:4" ht="13.2" x14ac:dyDescent="0.25">
      <c r="A3443" s="1" t="s">
        <v>3449</v>
      </c>
      <c r="B3443" t="str">
        <f ca="1">IFERROR(__xludf.DUMMYFUNCTION("GOOGLETRANSLATE(B3443,""en"",""hi"")"),"Lallantop हर khabro आगे hai👍👍👍👍 हो")</f>
        <v>Lallantop हर khabro आगे hai👍👍👍👍 हो</v>
      </c>
      <c r="C3443" s="1" t="s">
        <v>4</v>
      </c>
      <c r="D3443" s="1" t="s">
        <v>5</v>
      </c>
    </row>
    <row r="3444" spans="1:4" ht="13.2" x14ac:dyDescent="0.25">
      <c r="A3444" s="1" t="s">
        <v>3450</v>
      </c>
      <c r="B3444" t="str">
        <f ca="1">IFERROR(__xludf.DUMMYFUNCTION("GOOGLETRANSLATE(B3444,""en"",""hi"")"),"मुबारक को bulao ..")</f>
        <v>मुबारक को bulao ..</v>
      </c>
      <c r="C3444" s="1" t="s">
        <v>4</v>
      </c>
      <c r="D3444" s="1" t="s">
        <v>5</v>
      </c>
    </row>
    <row r="3445" spans="1:4" ht="13.2" x14ac:dyDescent="0.25">
      <c r="A3445" s="1" t="s">
        <v>3451</v>
      </c>
      <c r="B3445" t="str">
        <f ca="1">IFERROR(__xludf.DUMMYFUNCTION("GOOGLETRANSLATE(B3445,""en"",""hi"")"),"हिमांशु सारस्वत IKR 🤣🤣🤣🤣")</f>
        <v>हिमांशु सारस्वत IKR 🤣🤣🤣🤣</v>
      </c>
      <c r="C3445" s="1" t="s">
        <v>4</v>
      </c>
      <c r="D3445" s="1" t="s">
        <v>5</v>
      </c>
    </row>
    <row r="3446" spans="1:4" ht="13.2" x14ac:dyDescent="0.25">
      <c r="A3446" s="1" t="s">
        <v>3452</v>
      </c>
      <c r="B3446" t="str">
        <f ca="1">IFERROR(__xludf.DUMMYFUNCTION("GOOGLETRANSLATE(B3446,""en"",""hi"")"),"Bhenchod ne देवदार फिल्म खराब कर di😡")</f>
        <v>Bhenchod ne देवदार फिल्म खराब कर di😡</v>
      </c>
      <c r="C3446" s="1" t="s">
        <v>8</v>
      </c>
      <c r="D3446" s="1" t="s">
        <v>15</v>
      </c>
    </row>
    <row r="3447" spans="1:4" ht="13.2" x14ac:dyDescent="0.25">
      <c r="A3447" s="1" t="s">
        <v>3453</v>
      </c>
      <c r="B3447" t="str">
        <f ca="1">IFERROR(__xludf.DUMMYFUNCTION("GOOGLETRANSLATE(B3447,""en"",""hi"")"),"हाँ सच Hai")</f>
        <v>हाँ सच Hai</v>
      </c>
      <c r="C3447" s="1" t="s">
        <v>4</v>
      </c>
      <c r="D3447" s="1" t="s">
        <v>5</v>
      </c>
    </row>
    <row r="3448" spans="1:4" ht="13.2" x14ac:dyDescent="0.25">
      <c r="A3448" s="1" t="s">
        <v>3454</v>
      </c>
      <c r="B3448" t="str">
        <f ca="1">IFERROR(__xludf.DUMMYFUNCTION("GOOGLETRANSLATE(B3448,""en"",""hi"")"),"सबसे अच्छा फिल्म लगी मुझ्े तो 2019 की साहो Jesi फिल्म से करने के लिए Kafi unche darje की ज")</f>
        <v>सबसे अच्छा फिल्म लगी मुझ्े तो 2019 की साहो Jesi फिल्म से करने के लिए Kafi unche darje की ज</v>
      </c>
      <c r="C3448" s="1" t="s">
        <v>4</v>
      </c>
      <c r="D3448" s="1" t="s">
        <v>5</v>
      </c>
    </row>
    <row r="3449" spans="1:4" ht="13.2" x14ac:dyDescent="0.25">
      <c r="A3449" s="1" t="s">
        <v>3455</v>
      </c>
      <c r="B3449" t="str">
        <f ca="1">IFERROR(__xludf.DUMMYFUNCTION("GOOGLETRANSLATE(B3449,""en"",""hi"")"),"भाई अंग्रेज़ी का वीडियो द्वि डालो जी")</f>
        <v>भाई अंग्रेज़ी का वीडियो द्वि डालो जी</v>
      </c>
      <c r="C3449" s="1" t="s">
        <v>4</v>
      </c>
      <c r="D3449" s="1" t="s">
        <v>5</v>
      </c>
    </row>
    <row r="3450" spans="1:4" ht="13.2" x14ac:dyDescent="0.25">
      <c r="A3450" s="1" t="s">
        <v>3456</v>
      </c>
      <c r="B3450" t="str">
        <f ca="1">IFERROR(__xludf.DUMMYFUNCTION("GOOGLETRANSLATE(B3450,""en"",""hi"")"),"दी लल्लनटॉप का ऐंड्रॉयड ऐप इंस्टॉल करिए और फीडबैक दीजिए:
&lt;Https://thelallantop.app.link/zCSsHooQSU&gt;")</f>
        <v>दी लल्लनटॉप का ऐंड्रॉयड ऐप इंस्टॉल करिए और फीडबैक दीजिए:
&lt;Https://thelallantop.app.link/zCSsHooQSU&gt;</v>
      </c>
      <c r="C3450" s="1" t="s">
        <v>4</v>
      </c>
      <c r="D3450" s="1" t="s">
        <v>5</v>
      </c>
    </row>
    <row r="3451" spans="1:4" ht="13.2" x14ac:dyDescent="0.25">
      <c r="A3451" s="1" t="s">
        <v>3457</v>
      </c>
      <c r="B3451" t="str">
        <f ca="1">IFERROR(__xludf.DUMMYFUNCTION("GOOGLETRANSLATE(B3451,""en"",""hi"")"),"Apne ये Thik कहां की ये सब से संबंध nhi टिक ti। सममूल्य jo बॉलीवुड
mein dikhaya jata hai..aur कबीर सिंह mein भी dikhaya गया hai..ladki ko
dekke हाय ekdm क्षेत्र निशान krdena..uspe हाथ uthana ..phir nhi ​​मिली तो
पागल hojana ये सब भी तो साही nhi hai.Mtlb स"&amp;"च्चा प्यार samjhrhe hai। सममूल्य
jaha भारत mein HARR dusre दिन kisi ko na bolne कश्मीर wajah से एसिड हमले aur
भीड़ itna आम hogaya hai ..aise समय पे ऐसे प्रतिभाशाली निर्देशक aur पिटाई
ऐसे चरित्र को नायक bnayege तो देश कश्मीर सामान्य युवाओं agr अभिनेता विशे"&amp;"ष रूप से जो
लॉग utna फिर से शिक्षित samjhdar nhi ​​hai वो क्या seekhenge?")</f>
        <v>Apne ये Thik कहां की ये सब से संबंध nhi टिक ti। सममूल्य jo बॉलीवुड
mein dikhaya jata hai..aur कबीर सिंह mein भी dikhaya गया hai..ladki ko
dekke हाय ekdm क्षेत्र निशान krdena..uspe हाथ uthana ..phir nhi ​​मिली तो
पागल hojana ये सब भी तो साही nhi hai.Mtlb सच्चा प्यार samjhrhe hai। सममूल्य
jaha भारत mein HARR dusre दिन kisi ko na bolne कश्मीर wajah से एसिड हमले aur
भीड़ itna आम hogaya hai ..aise समय पे ऐसे प्रतिभाशाली निर्देशक aur पिटाई
ऐसे चरित्र को नायक bnayege तो देश कश्मीर सामान्य युवाओं agr अभिनेता विशेष रूप से जो
लॉग utna फिर से शिक्षित samjhdar nhi ​​hai वो क्या seekhenge?</v>
      </c>
      <c r="C3451" s="1" t="s">
        <v>4</v>
      </c>
      <c r="D3451" s="1" t="s">
        <v>5</v>
      </c>
    </row>
    <row r="3452" spans="1:4" ht="13.2" x14ac:dyDescent="0.25">
      <c r="A3452" s="1" t="s">
        <v>3458</v>
      </c>
      <c r="B3452" t="str">
        <f ca="1">IFERROR(__xludf.DUMMYFUNCTION("GOOGLETRANSLATE(B3452,""en"",""hi"")"),"bhosdi घाव का निशान ko समीक्षा Krna घंटा नही aata है ko bolo gaand मुझे अपना लौडा है
le या चुप रहे bhsdika")</f>
        <v>bhosdi घाव का निशान ko समीक्षा Krna घंटा नही aata है ko bolo gaand मुझे अपना लौडा है
le या चुप रहे bhsdika</v>
      </c>
      <c r="C3452" s="1" t="s">
        <v>8</v>
      </c>
      <c r="D3452" s="1" t="s">
        <v>15</v>
      </c>
    </row>
    <row r="3453" spans="1:4" ht="13.2" x14ac:dyDescent="0.25">
      <c r="A3453" s="1" t="s">
        <v>3459</v>
      </c>
      <c r="B3453" t="str">
        <f ca="1">IFERROR(__xludf.DUMMYFUNCTION("GOOGLETRANSLATE(B3453,""en"",""hi"")"),"बॉलीवुड Kabar गोबर हाय banata hai करने के लिए,")</f>
        <v>बॉलीवुड Kabar गोबर हाय banata hai करने के लिए,</v>
      </c>
      <c r="C3453" s="1" t="s">
        <v>19</v>
      </c>
      <c r="D3453" s="1" t="s">
        <v>5</v>
      </c>
    </row>
    <row r="3454" spans="1:4" ht="13.2" x14ac:dyDescent="0.25">
      <c r="A3454" s="1" t="s">
        <v>3460</v>
      </c>
      <c r="B3454" t="str">
        <f ca="1">IFERROR(__xludf.DUMMYFUNCTION("GOOGLETRANSLATE(B3454,""en"",""hi"")"),"ईसा पूर्व भास्कर Swara")</f>
        <v>ईसा पूर्व भास्कर Swara</v>
      </c>
      <c r="C3454" s="1" t="s">
        <v>8</v>
      </c>
      <c r="D3454" s="1" t="s">
        <v>15</v>
      </c>
    </row>
    <row r="3455" spans="1:4" ht="13.2" x14ac:dyDescent="0.25">
      <c r="A3455" s="1" t="s">
        <v>3461</v>
      </c>
      <c r="B3455" t="str">
        <f ca="1">IFERROR(__xludf.DUMMYFUNCTION("GOOGLETRANSLATE(B3455,""en"",""hi"")"),"नारीवादी या उदारवादी होते hai bhai chutiye, इनको कोई nhi समझा sakta, करने के लिए माई
बोलता हू की ऐसी aur फिल्म banani chahiye, inki gand जलते पर देख बड़ा sukun
मिलता hai")</f>
        <v>नारीवादी या उदारवादी होते hai bhai chutiye, इनको कोई nhi समझा sakta, करने के लिए माई
बोलता हू की ऐसी aur फिल्म banani chahiye, inki gand जलते पर देख बड़ा sukun
मिलता hai</v>
      </c>
      <c r="C3455" s="1" t="s">
        <v>8</v>
      </c>
      <c r="D3455" s="1" t="s">
        <v>15</v>
      </c>
    </row>
    <row r="3456" spans="1:4" ht="13.2" x14ac:dyDescent="0.25">
      <c r="A3456" s="1" t="s">
        <v>3462</v>
      </c>
      <c r="B3456" t="str">
        <f ca="1">IFERROR(__xludf.DUMMYFUNCTION("GOOGLETRANSLATE(B3456,""en"",""hi"")"),"सौरभ भाई मेने pehle को नमस्ते कह था तु sirdesai कांग्रेस का kutta hai।")</f>
        <v>सौरभ भाई मेने pehle को नमस्ते कह था तु sirdesai कांग्रेस का kutta hai।</v>
      </c>
      <c r="C3456" s="1" t="s">
        <v>8</v>
      </c>
      <c r="D3456" s="1" t="s">
        <v>15</v>
      </c>
    </row>
    <row r="3457" spans="1:4" ht="13.2" x14ac:dyDescent="0.25">
      <c r="A3457" s="1" t="s">
        <v>3463</v>
      </c>
      <c r="B3457" t="str">
        <f ca="1">IFERROR(__xludf.DUMMYFUNCTION("GOOGLETRANSLATE(B3457,""en"",""hi"")"),"भाई दिल से बोल राहा तू हाय ek मिला muze jo कबीर सिंह ke नंगा माई achhe बोल
रहे jo burai कर रहे na उनको itna मार्ने का आदमी कर्रा शाहिद ne bhot mahent
किया hai यार")</f>
        <v>भाई दिल से बोल राहा तू हाय ek मिला muze jo कबीर सिंह ke नंगा माई achhe बोल
रहे jo burai कर रहे na उनको itna मार्ने का आदमी कर्रा शाहिद ne bhot mahent
किया hai यार</v>
      </c>
      <c r="C3457" s="1" t="s">
        <v>4</v>
      </c>
      <c r="D3457" s="1" t="s">
        <v>5</v>
      </c>
    </row>
    <row r="3458" spans="1:4" ht="13.2" x14ac:dyDescent="0.25">
      <c r="A3458" s="1" t="s">
        <v>3464</v>
      </c>
      <c r="B3458" t="str">
        <f ca="1">IFERROR(__xludf.DUMMYFUNCTION("GOOGLETRANSLATE(B3458,""en"",""hi"")"),"उदारवादी की MKB")</f>
        <v>उदारवादी की MKB</v>
      </c>
      <c r="C3458" s="1" t="s">
        <v>8</v>
      </c>
      <c r="D3458" s="1" t="s">
        <v>15</v>
      </c>
    </row>
    <row r="3459" spans="1:4" ht="13.2" x14ac:dyDescent="0.25">
      <c r="A3459" s="1" t="s">
        <v>3465</v>
      </c>
      <c r="B3459" t="str">
        <f ca="1">IFERROR(__xludf.DUMMYFUNCTION("GOOGLETRANSLATE(B3459,""en"",""hi"")"),"मोदी शाह रंगा billaa")</f>
        <v>मोदी शाह रंगा billaa</v>
      </c>
      <c r="C3459" s="1" t="s">
        <v>4</v>
      </c>
      <c r="D3459" s="1" t="s">
        <v>5</v>
      </c>
    </row>
    <row r="3460" spans="1:4" ht="13.2" x14ac:dyDescent="0.25">
      <c r="A3460" s="1" t="s">
        <v>3466</v>
      </c>
      <c r="B3460" t="str">
        <f ca="1">IFERROR(__xludf.DUMMYFUNCTION("GOOGLETRANSLATE(B3460,""en"",""hi"")"),"भाई मात्र क्षेत्र मुझे हाय कुछ लड़के hain jo कबीर सिंह ko bhot tagda पालन krte
ज बिक्री Poori poori Botal पेशाब Jate ज 19 की उम्र मुझे सिगरेट 1-1 poori भी
Dibbi")</f>
        <v>भाई मात्र क्षेत्र मुझे हाय कुछ लड़के hain jo कबीर सिंह ko bhot tagda पालन krte
ज बिक्री Poori poori Botal पेशाब Jate ज 19 की उम्र मुझे सिगरेट 1-1 poori भी
Dibbi</v>
      </c>
      <c r="C3460" s="1" t="s">
        <v>19</v>
      </c>
      <c r="D3460" s="1" t="s">
        <v>5</v>
      </c>
    </row>
    <row r="3461" spans="1:4" ht="13.2" x14ac:dyDescent="0.25">
      <c r="A3461" s="1" t="s">
        <v>3467</v>
      </c>
      <c r="B3461" t="str">
        <f ca="1">IFERROR(__xludf.DUMMYFUNCTION("GOOGLETRANSLATE(B3461,""en"",""hi"")"),"सर apki आवाज सुन्ना boht Acha lgta ज .... समाचार टीवी मुझे एंकर भी apki आवाज का
मुकाबला nhi kr skte ... आप कहीं बेहतर कर रहे हैं")</f>
        <v>सर apki आवाज सुन्ना boht Acha lgta ज .... समाचार टीवी मुझे एंकर भी apki आवाज का
मुकाबला nhi kr skte ... आप कहीं बेहतर कर रहे हैं</v>
      </c>
      <c r="C3461" s="1" t="s">
        <v>4</v>
      </c>
      <c r="D3461" s="1" t="s">
        <v>5</v>
      </c>
    </row>
    <row r="3462" spans="1:4" ht="13.2" x14ac:dyDescent="0.25">
      <c r="A3462" s="1" t="s">
        <v>3468</v>
      </c>
      <c r="B3462" t="str">
        <f ca="1">IFERROR(__xludf.DUMMYFUNCTION("GOOGLETRANSLATE(B3462,""en"",""hi"")"),"बिपिन रावत ... महान व्यक्ति ...... baaki भारतीय समाज को स्वीकार आईएसई क्रने मुझे 25 Saal
लगा Degi ar फिर भी गांव ar शहर के लिए मुझे लॉग इन करें ऐसे भेदभाव हाय rahenge
,, ... ... ar अगर आईएसई सेना मुझे अनुमति देने के किया gya को पीटीए chalega wha लॉग ऑन की"&amp;" सेवा क्रने की
jagah Faltu kaam krnge ar रोज kch na KCH आरोपों आटे rahenge ......... ar
Sayad मानसिक, मनोवैज्ञानिक, harmonal असंतुलन jaisse को समलैंगिकता
समस्या हाय ज")</f>
        <v>बिपिन रावत ... महान व्यक्ति ...... baaki भारतीय समाज को स्वीकार आईएसई क्रने मुझे 25 Saal
लगा Degi ar फिर भी गांव ar शहर के लिए मुझे लॉग इन करें ऐसे भेदभाव हाय rahenge
,, ... ... ar अगर आईएसई सेना मुझे अनुमति देने के किया gya को पीटीए chalega wha लॉग ऑन की सेवा क्रने की
jagah Faltu kaam krnge ar रोज kch na KCH आरोपों आटे rahenge ......... ar
Sayad मानसिक, मनोवैज्ञानिक, harmonal असंतुलन jaisse को समलैंगिकता
समस्या हाय ज</v>
      </c>
      <c r="C3462" s="1" t="s">
        <v>8</v>
      </c>
      <c r="D3462" s="1" t="s">
        <v>5</v>
      </c>
    </row>
    <row r="3463" spans="1:4" ht="13.2" x14ac:dyDescent="0.25">
      <c r="A3463" s="1" t="s">
        <v>3469</v>
      </c>
      <c r="B3463" t="str">
        <f ca="1">IFERROR(__xludf.DUMMYFUNCTION("GOOGLETRANSLATE(B3463,""en"",""hi"")"),"** करे Jisne अब टी की तरह वाही लॉग टिप्पणी स्थापित Tiktok नही किया **")</f>
        <v>** करे Jisne अब टी की तरह वाही लॉग टिप्पणी स्थापित Tiktok नही किया **</v>
      </c>
      <c r="C3463" s="1" t="s">
        <v>4</v>
      </c>
      <c r="D3463" s="1" t="s">
        <v>5</v>
      </c>
    </row>
    <row r="3464" spans="1:4" ht="13.2" x14ac:dyDescent="0.25">
      <c r="A3464" s="1" t="s">
        <v>3470</v>
      </c>
      <c r="B3464" t="str">
        <f ca="1">IFERROR(__xludf.DUMMYFUNCTION("GOOGLETRANSLATE(B3464,""en"",""hi"")"),"तुमको लड़कियों की ajadi से Itni जालान क्यु होती hai ... तु unki जीवन hai")</f>
        <v>तुमको लड़कियों की ajadi से Itni जालान क्यु होती hai ... तु unki जीवन hai</v>
      </c>
      <c r="C3464" s="1" t="s">
        <v>8</v>
      </c>
      <c r="D3464" s="1" t="s">
        <v>5</v>
      </c>
    </row>
    <row r="3465" spans="1:4" ht="13.2" x14ac:dyDescent="0.25">
      <c r="A3465" s="1" t="s">
        <v>3471</v>
      </c>
      <c r="B3465" t="str">
        <f ca="1">IFERROR(__xludf.DUMMYFUNCTION("GOOGLETRANSLATE(B3465,""en"",""hi"")"),"ऑटो घाटी Bahiya सबसे अच्छा है 😍😍😄")</f>
        <v>ऑटो घाटी Bahiya सबसे अच्छा है 😍😍😄</v>
      </c>
      <c r="C3465" s="1" t="s">
        <v>4</v>
      </c>
      <c r="D3465" s="1" t="s">
        <v>5</v>
      </c>
    </row>
    <row r="3466" spans="1:4" ht="13.2" x14ac:dyDescent="0.25">
      <c r="A3466" s="1" t="s">
        <v>3472</v>
      </c>
      <c r="B3466" t="str">
        <f ca="1">IFERROR(__xludf.DUMMYFUNCTION("GOOGLETRANSLATE(B3466,""en"",""hi"")"),"Chutiyaa Congressi हो जह chuup।")</f>
        <v>Chutiyaa Congressi हो जह chuup।</v>
      </c>
      <c r="C3466" s="1" t="s">
        <v>8</v>
      </c>
      <c r="D3466" s="1" t="s">
        <v>5</v>
      </c>
    </row>
    <row r="3467" spans="1:4" ht="13.2" x14ac:dyDescent="0.25">
      <c r="A3467" s="1" t="s">
        <v>3473</v>
      </c>
      <c r="B3467" t="str">
        <f ca="1">IFERROR(__xludf.DUMMYFUNCTION("GOOGLETRANSLATE(B3467,""en"",""hi"")"),"कबीर सिंह chutiya hai")</f>
        <v>कबीर सिंह chutiya hai</v>
      </c>
      <c r="C3467" s="1" t="s">
        <v>8</v>
      </c>
      <c r="D3467" s="1" t="s">
        <v>5</v>
      </c>
    </row>
    <row r="3468" spans="1:4" ht="13.2" x14ac:dyDescent="0.25">
      <c r="A3468" s="1" t="s">
        <v>3474</v>
      </c>
      <c r="B3468" t="str">
        <f ca="1">IFERROR(__xludf.DUMMYFUNCTION("GOOGLETRANSLATE(B3468,""en"",""hi"")"),"Plz मेरा गण vi suniyega")</f>
        <v>Plz मेरा गण vi suniyega</v>
      </c>
      <c r="C3468" s="1" t="s">
        <v>4</v>
      </c>
      <c r="D3468" s="1" t="s">
        <v>5</v>
      </c>
    </row>
    <row r="3469" spans="1:4" ht="13.2" x14ac:dyDescent="0.25">
      <c r="A3469" s="1" t="s">
        <v>3475</v>
      </c>
      <c r="B3469" t="str">
        <f ca="1">IFERROR(__xludf.DUMMYFUNCTION("GOOGLETRANSLATE(B3469,""en"",""hi"")"),"राजदीप अरुंधती राँय रंगा बिल्ला का नाम देके मुसलमानोंको क्या बनाना चाहती है?")</f>
        <v>राजदीप अरुंधती राँय रंगा बिल्ला का नाम देके मुसलमानोंको क्या बनाना चाहती है?</v>
      </c>
      <c r="C3469" s="1" t="s">
        <v>19</v>
      </c>
      <c r="D3469" s="1" t="s">
        <v>5</v>
      </c>
    </row>
    <row r="3470" spans="1:4" ht="13.2" x14ac:dyDescent="0.25">
      <c r="A3470" s="1" t="s">
        <v>3476</v>
      </c>
      <c r="B3470" t="str">
        <f ca="1">IFERROR(__xludf.DUMMYFUNCTION("GOOGLETRANSLATE(B3470,""en"",""hi"")"),"hai ke aap nivedan Aapse हाँ chutiya ko कभी ना bhulaye है")</f>
        <v>hai ke aap nivedan Aapse हाँ chutiya ko कभी ना bhulaye है</v>
      </c>
      <c r="C3470" s="1" t="s">
        <v>8</v>
      </c>
      <c r="D3470" s="1" t="s">
        <v>5</v>
      </c>
    </row>
    <row r="3471" spans="1:4" ht="13.2" x14ac:dyDescent="0.25">
      <c r="A3471" s="1" t="s">
        <v>3477</v>
      </c>
      <c r="B3471" t="str">
        <f ca="1">IFERROR(__xludf.DUMMYFUNCTION("GOOGLETRANSLATE(B3471,""en"",""hi"")"),"Jabardast प्रतीक भाई, दिल खुश कर दिया .......... 😘😘😘😘
ऐसे ही वीडियो banate Rahiye, प्यार आप")</f>
        <v>Jabardast प्रतीक भाई, दिल खुश कर दिया .......... 😘😘😘😘
ऐसे ही वीडियो banate Rahiye, प्यार आप</v>
      </c>
      <c r="C3471" s="1" t="s">
        <v>4</v>
      </c>
      <c r="D3471" s="1" t="s">
        <v>5</v>
      </c>
    </row>
    <row r="3472" spans="1:4" ht="13.2" x14ac:dyDescent="0.25">
      <c r="A3472" s="1" t="s">
        <v>3478</v>
      </c>
      <c r="B3472" t="str">
        <f ca="1">IFERROR(__xludf.DUMMYFUNCTION("GOOGLETRANSLATE(B3472,""en"",""hi"")"),"प्रीति Jaisa ladkiyon का Koye आत्म सम्मान नही hain।")</f>
        <v>प्रीति Jaisa ladkiyon का Koye आत्म सम्मान नही hain।</v>
      </c>
      <c r="C3472" s="1" t="s">
        <v>19</v>
      </c>
      <c r="D3472" s="1" t="s">
        <v>5</v>
      </c>
    </row>
    <row r="3473" spans="1:4" ht="13.2" x14ac:dyDescent="0.25">
      <c r="A3473" s="1" t="s">
        <v>3479</v>
      </c>
      <c r="B3473" t="str">
        <f ca="1">IFERROR(__xludf.DUMMYFUNCTION("GOOGLETRANSLATE(B3473,""en"",""hi"")"),"भाई एपी समीक्षा ek vedio banavoo jesme sirf फिल्म समीक्षा करो aur dusre vedio
मुझे एपी अपना स्नान aur Apne ज्ञान शेयर करो")</f>
        <v>भाई एपी समीक्षा ek vedio banavoo jesme sirf फिल्म समीक्षा करो aur dusre vedio
मुझे एपी अपना स्नान aur Apne ज्ञान शेयर करो</v>
      </c>
      <c r="C3473" s="1" t="s">
        <v>4</v>
      </c>
      <c r="D3473" s="1" t="s">
        <v>5</v>
      </c>
    </row>
    <row r="3474" spans="1:4" ht="13.2" x14ac:dyDescent="0.25">
      <c r="A3474" s="1" t="s">
        <v>3480</v>
      </c>
      <c r="B3474" t="str">
        <f ca="1">IFERROR(__xludf.DUMMYFUNCTION("GOOGLETRANSLATE(B3474,""en"",""hi"")"),"फिल्म क्या परिवार है ke sath dek sakteho! Ap Kon सी स्तर की आलोचक हो पाटा
lggaya, एपी शैक्षिक फिल्में मुझे खामियों dekte वह, या कबीर सिंह प्रकार फिल्म मुझे
कोई खामियां, बीएचए क्या उत्तम Bichar hain apka। Jyo मात्र लाल")</f>
        <v>फिल्म क्या परिवार है ke sath dek sakteho! Ap Kon सी स्तर की आलोचक हो पाटा
lggaya, एपी शैक्षिक फिल्में मुझे खामियों dekte वह, या कबीर सिंह प्रकार फिल्म मुझे
कोई खामियां, बीएचए क्या उत्तम Bichar hain apka। Jyo मात्र लाल</v>
      </c>
      <c r="C3474" s="1" t="s">
        <v>19</v>
      </c>
      <c r="D3474" s="1" t="s">
        <v>5</v>
      </c>
    </row>
    <row r="3475" spans="1:4" ht="13.2" x14ac:dyDescent="0.25">
      <c r="A3475" s="1" t="s">
        <v>3481</v>
      </c>
      <c r="B3475" t="str">
        <f ca="1">IFERROR(__xludf.DUMMYFUNCTION("GOOGLETRANSLATE(B3475,""en"",""hi"")"),"साही बोला भाई!")</f>
        <v>साही बोला भाई!</v>
      </c>
      <c r="C3475" s="1" t="s">
        <v>4</v>
      </c>
      <c r="D3475" s="1" t="s">
        <v>5</v>
      </c>
    </row>
    <row r="3476" spans="1:4" ht="13.2" x14ac:dyDescent="0.25">
      <c r="A3476" s="1" t="s">
        <v>3482</v>
      </c>
      <c r="B3476" t="str">
        <f ca="1">IFERROR(__xludf.DUMMYFUNCTION("GOOGLETRANSLATE(B3476,""en"",""hi"")"),"Apne ko नारीवाद, व्यंग्य, जातिवाद, उदार आदि कुछ samjh नी aata jo aata को
हा हा wo apan अच्छे के लिए सब अच्छे bas..pata नी लोग इन क्यु नी samajhate")</f>
        <v>Apne ko नारीवाद, व्यंग्य, जातिवाद, उदार आदि कुछ samjh नी aata jo aata को
हा हा wo apan अच्छे के लिए सब अच्छे bas..pata नी लोग इन क्यु नी samajhate</v>
      </c>
      <c r="C3476" s="1" t="s">
        <v>4</v>
      </c>
      <c r="D3476" s="1" t="s">
        <v>5</v>
      </c>
    </row>
    <row r="3477" spans="1:4" ht="13.2" x14ac:dyDescent="0.25">
      <c r="A3477" s="1" t="s">
        <v>3483</v>
      </c>
      <c r="B3477" t="str">
        <f ca="1">IFERROR(__xludf.DUMMYFUNCTION("GOOGLETRANSLATE(B3477,""en"",""hi"")"),"थुम सब kai सब chutya हो। बकवास बॉलीवुड बकवास टी श्रृंखला")</f>
        <v>थुम सब kai सब chutya हो। बकवास बॉलीवुड बकवास टी श्रृंखला</v>
      </c>
      <c r="C3477" s="1" t="s">
        <v>8</v>
      </c>
      <c r="D3477" s="1" t="s">
        <v>5</v>
      </c>
    </row>
    <row r="3478" spans="1:4" ht="13.2" x14ac:dyDescent="0.25">
      <c r="A3478" s="1" t="s">
        <v>3484</v>
      </c>
      <c r="B3478" t="str">
        <f ca="1">IFERROR(__xludf.DUMMYFUNCTION("GOOGLETRANSLATE(B3478,""en"",""hi"")"),"Yr Itni gndi सोच ज भारत की ...")</f>
        <v>Yr Itni gndi सोच ज भारत की ...</v>
      </c>
      <c r="C3478" s="1" t="s">
        <v>19</v>
      </c>
      <c r="D3478" s="1" t="s">
        <v>5</v>
      </c>
    </row>
    <row r="3479" spans="1:4" ht="13.2" x14ac:dyDescent="0.25">
      <c r="A3479" s="1" t="s">
        <v>3485</v>
      </c>
      <c r="B3479" t="str">
        <f ca="1">IFERROR(__xludf.DUMMYFUNCTION("GOOGLETRANSLATE(B3479,""en"",""hi"")"),"आईएसआई का Intezaar था भाई !!")</f>
        <v>आईएसआई का Intezaar था भाई !!</v>
      </c>
      <c r="C3479" s="1" t="s">
        <v>4</v>
      </c>
      <c r="D3479" s="1" t="s">
        <v>5</v>
      </c>
    </row>
    <row r="3480" spans="1:4" ht="13.2" x14ac:dyDescent="0.25">
      <c r="A3480" s="1" t="s">
        <v>3486</v>
      </c>
      <c r="B3480" t="str">
        <f ca="1">IFERROR(__xludf.DUMMYFUNCTION("GOOGLETRANSLATE(B3480,""en"",""hi"")"),"Kammal kr दीया")</f>
        <v>Kammal kr दीया</v>
      </c>
      <c r="C3480" s="1" t="s">
        <v>4</v>
      </c>
      <c r="D3480" s="1" t="s">
        <v>5</v>
      </c>
    </row>
    <row r="3481" spans="1:4" ht="13.2" x14ac:dyDescent="0.25">
      <c r="A3481" s="1" t="s">
        <v>3487</v>
      </c>
      <c r="B3481" t="str">
        <f ca="1">IFERROR(__xludf.DUMMYFUNCTION("GOOGLETRANSLATE(B3481,""en"",""hi"")"),"साला कुत्ते की TRH प्यार Kon krta h😂😂")</f>
        <v>साला कुत्ते की TRH प्यार Kon krta h😂😂</v>
      </c>
      <c r="C3481" s="1" t="s">
        <v>4</v>
      </c>
      <c r="D3481" s="1" t="s">
        <v>5</v>
      </c>
    </row>
    <row r="3482" spans="1:4" ht="13.2" x14ac:dyDescent="0.25">
      <c r="A3482" s="1" t="s">
        <v>3488</v>
      </c>
      <c r="B3482" t="str">
        <f ca="1">IFERROR(__xludf.DUMMYFUNCTION("GOOGLETRANSLATE(B3482,""en"",""hi"")"),"और भूरे रंग के शर्ट वाला पुरुष ... dono ko khatam krunga ... की तरह
क्या? ... भाई ... मात्र ... kharoch lagadega na tu छोटी सी ... साहब से leke जोड़ी
तक ... 2 tukdo मुझे faad डुंगा tereko ... माई ...")</f>
        <v>और भूरे रंग के शर्ट वाला पुरुष ... dono ko khatam krunga ... की तरह
क्या? ... भाई ... मात्र ... kharoch lagadega na tu छोटी सी ... साहब से leke जोड़ी
तक ... 2 tukdo मुझे faad डुंगा tereko ... माई ...</v>
      </c>
      <c r="C3482" s="1" t="s">
        <v>8</v>
      </c>
      <c r="D3482" s="1" t="s">
        <v>5</v>
      </c>
    </row>
    <row r="3483" spans="1:4" ht="13.2" x14ac:dyDescent="0.25">
      <c r="A3483" s="1" t="s">
        <v>3489</v>
      </c>
      <c r="B3483" t="str">
        <f ca="1">IFERROR(__xludf.DUMMYFUNCTION("GOOGLETRANSLATE(B3483,""en"",""hi"")"),"@Arnold ShaFernaker बोल")</f>
        <v>@Arnold ShaFernaker बोल</v>
      </c>
      <c r="C3483" s="1" t="s">
        <v>4</v>
      </c>
      <c r="D3483" s="1" t="s">
        <v>5</v>
      </c>
    </row>
    <row r="3484" spans="1:4" ht="13.2" x14ac:dyDescent="0.25">
      <c r="A3484" s="1" t="s">
        <v>3490</v>
      </c>
      <c r="B3484" t="str">
        <f ca="1">IFERROR(__xludf.DUMMYFUNCTION("GOOGLETRANSLATE(B3484,""en"",""hi"")"),"ईएसएस उदार का muh पे mutna sahia।
कमीने भारतीय उदार")</f>
        <v>ईएसएस उदार का muh पे mutna sahia।
कमीने भारतीय उदार</v>
      </c>
      <c r="C3484" s="1" t="s">
        <v>8</v>
      </c>
      <c r="D3484" s="1" t="s">
        <v>15</v>
      </c>
    </row>
    <row r="3485" spans="1:4" ht="13.2" x14ac:dyDescent="0.25">
      <c r="A3485" s="1" t="s">
        <v>3491</v>
      </c>
      <c r="B3485" t="str">
        <f ca="1">IFERROR(__xludf.DUMMYFUNCTION("GOOGLETRANSLATE(B3485,""en"",""hi"")"),"बिल्कुल सही है .. हमें अपने देश को 6akko का देश नहीं बनाना ज .. 😡, जो किसी एक
सेक्स का नहीं हो सका वो भारत का क्या होगा।")</f>
        <v>बिल्कुल सही है .. हमें अपने देश को 6akko का देश नहीं बनाना ज .. 😡, जो किसी एक
सेक्स का नहीं हो सका वो भारत का क्या होगा।</v>
      </c>
      <c r="C3485" s="1" t="s">
        <v>8</v>
      </c>
      <c r="D3485" s="1" t="s">
        <v>15</v>
      </c>
    </row>
    <row r="3486" spans="1:4" ht="13.2" x14ac:dyDescent="0.25">
      <c r="A3486" s="1" t="s">
        <v>3492</v>
      </c>
      <c r="B3486" t="str">
        <f ca="1">IFERROR(__xludf.DUMMYFUNCTION("GOOGLETRANSLATE(B3486,""en"",""hi"")"),"अंधभक्त अब इकनोमिक स्लोडाउन पर वीडियो बनाने की हिम्मत नही है क्या?")</f>
        <v>अंधभक्त अब इकनोमिक स्लोडाउन पर वीडियो बनाने की हिम्मत नही है क्या?</v>
      </c>
      <c r="C3486" s="1" t="s">
        <v>19</v>
      </c>
      <c r="D3486" s="1" t="s">
        <v>5</v>
      </c>
    </row>
    <row r="3487" spans="1:4" ht="13.2" x14ac:dyDescent="0.25">
      <c r="A3487" s="1" t="s">
        <v>3493</v>
      </c>
      <c r="B3487" t="str">
        <f ca="1">IFERROR(__xludf.DUMMYFUNCTION("GOOGLETRANSLATE(B3487,""en"",""hi"")"),"498 ए: एक शादी के उपहार। फिल्म ke Talash mein हाय है वीडियो बराबर आ pahuncha :-D है")</f>
        <v>498 ए: एक शादी के उपहार। फिल्म ke Talash mein हाय है वीडियो बराबर आ pahuncha :-D है</v>
      </c>
      <c r="C3487" s="1" t="s">
        <v>4</v>
      </c>
      <c r="D3487" s="1" t="s">
        <v>5</v>
      </c>
    </row>
    <row r="3488" spans="1:4" ht="13.2" x14ac:dyDescent="0.25">
      <c r="A3488" s="1" t="s">
        <v>3494</v>
      </c>
      <c r="B3488" t="str">
        <f ca="1">IFERROR(__xludf.DUMMYFUNCTION("GOOGLETRANSLATE(B3488,""en"",""hi"")"),"लोगो की bhid padti yaha के लिए फिल्म मुझे अगर अक्षय कुमार सलमान खान होते है
बॉलीवुड ke ऐसे हाय Diwane hai")</f>
        <v>लोगो की bhid padti yaha के लिए फिल्म मुझे अगर अक्षय कुमार सलमान खान होते है
बॉलीवुड ke ऐसे हाय Diwane hai</v>
      </c>
      <c r="C3488" s="1" t="s">
        <v>4</v>
      </c>
      <c r="D3488" s="1" t="s">
        <v>5</v>
      </c>
    </row>
    <row r="3489" spans="1:4" ht="13.2" x14ac:dyDescent="0.25">
      <c r="A3489" s="1" t="s">
        <v>3495</v>
      </c>
      <c r="B3489" t="str">
        <f ca="1">IFERROR(__xludf.DUMMYFUNCTION("GOOGLETRANSLATE(B3489,""en"",""hi"")"),"ये gddar lugai ज ko bdava डी RHI ज Esko Ilaj पुलिस kre antkwad। Esko utakr
जेल मुझे डालो या pichwade पे मारो dbake ये tukde गेंग की रैंडी ज ase gddaro ke
liye हिंदुस्तान मुझे कोई jgh nhi होनी chahiye। बेशर्म lugai। Esko द्वि bgao
हिंदुस्तान से lgta ज ESKA"&amp;" ksm मुला hoga एच।")</f>
        <v>ये gddar lugai ज ko bdava डी RHI ज Esko Ilaj पुलिस kre antkwad। Esko utakr
जेल मुझे डालो या pichwade पे मारो dbake ये tukde गेंग की रैंडी ज ase gddaro ke
liye हिंदुस्तान मुझे कोई jgh nhi होनी chahiye। बेशर्म lugai। Esko द्वि bgao
हिंदुस्तान से lgta ज ESKA ksm मुला hoga एच।</v>
      </c>
      <c r="C3489" s="1" t="s">
        <v>8</v>
      </c>
      <c r="D3489" s="1" t="s">
        <v>5</v>
      </c>
    </row>
    <row r="3490" spans="1:4" ht="13.2" x14ac:dyDescent="0.25">
      <c r="A3490" s="1" t="s">
        <v>3496</v>
      </c>
      <c r="B3490" t="str">
        <f ca="1">IFERROR(__xludf.DUMMYFUNCTION("GOOGLETRANSLATE(B3490,""en"",""hi"")"),"हैरी पॉटर की समीक्षा Ka कब सुस्त aap")</f>
        <v>हैरी पॉटर की समीक्षा Ka कब सुस्त aap</v>
      </c>
      <c r="C3490" s="1" t="s">
        <v>4</v>
      </c>
      <c r="D3490" s="1" t="s">
        <v>5</v>
      </c>
    </row>
    <row r="3491" spans="1:4" ht="13.2" x14ac:dyDescent="0.25">
      <c r="A3491" s="1" t="s">
        <v>3497</v>
      </c>
      <c r="B3491" t="str">
        <f ca="1">IFERROR(__xludf.DUMMYFUNCTION("GOOGLETRANSLATE(B3491,""en"",""hi"")"),"चुप")</f>
        <v>चुप</v>
      </c>
      <c r="C3491" s="1" t="s">
        <v>4</v>
      </c>
      <c r="D3491" s="1" t="s">
        <v>5</v>
      </c>
    </row>
    <row r="3492" spans="1:4" ht="13.2" x14ac:dyDescent="0.25">
      <c r="A3492" s="1" t="s">
        <v>3498</v>
      </c>
      <c r="B3492" t="str">
        <f ca="1">IFERROR(__xludf.DUMMYFUNCTION("GOOGLETRANSLATE(B3492,""en"",""hi"")"),"Tu hai Sabse Bada gaandu क्षेत्र मुझे नही tuzh रखती jhadu
Gandulal
Jhandulal
तू वह
Sabse Bada lawde का बाल")</f>
        <v>Tu hai Sabse Bada gaandu क्षेत्र मुझे नही tuzh रखती jhadu
Gandulal
Jhandulal
तू वह
Sabse Bada lawde का बाल</v>
      </c>
      <c r="C3492" s="1" t="s">
        <v>8</v>
      </c>
      <c r="D3492" s="1" t="s">
        <v>15</v>
      </c>
    </row>
    <row r="3493" spans="1:4" ht="13.2" x14ac:dyDescent="0.25">
      <c r="A3493" s="1" t="s">
        <v>3499</v>
      </c>
      <c r="B3493" t="str">
        <f ca="1">IFERROR(__xludf.DUMMYFUNCTION("GOOGLETRANSLATE(B3493,""en"",""hi"")"),"उदारवादी की छ ** घ मुझे Goli marni chahiye")</f>
        <v>उदारवादी की छ ** घ मुझे Goli marni chahiye</v>
      </c>
      <c r="C3493" s="1" t="s">
        <v>8</v>
      </c>
      <c r="D3493" s="1" t="s">
        <v>15</v>
      </c>
    </row>
    <row r="3494" spans="1:4" ht="13.2" x14ac:dyDescent="0.25">
      <c r="A3494" s="1" t="s">
        <v>3500</v>
      </c>
      <c r="B3494" t="str">
        <f ca="1">IFERROR(__xludf.DUMMYFUNCTION("GOOGLETRANSLATE(B3494,""en"",""hi"")"),"दी लल्लनटॉप का ऐंड्रॉयड ऐप इंस्टॉल करिए और फीडबैक दीजिए:
&lt;Https://thelallantop.app.link/zCSsHooQSU&gt;")</f>
        <v>दी लल्लनटॉप का ऐंड्रॉयड ऐप इंस्टॉल करिए और फीडबैक दीजिए:
&lt;Https://thelallantop.app.link/zCSsHooQSU&gt;</v>
      </c>
      <c r="C3494" s="1" t="s">
        <v>4</v>
      </c>
      <c r="D3494" s="1" t="s">
        <v>5</v>
      </c>
    </row>
    <row r="3495" spans="1:4" ht="13.2" x14ac:dyDescent="0.25">
      <c r="A3495" s="1" t="s">
        <v>3501</v>
      </c>
      <c r="B3495" t="str">
        <f ca="1">IFERROR(__xludf.DUMMYFUNCTION("GOOGLETRANSLATE(B3495,""en"",""hi"")"),"अलग बटालियन बना denaa")</f>
        <v>अलग बटालियन बना denaa</v>
      </c>
      <c r="C3495" s="1" t="s">
        <v>4</v>
      </c>
      <c r="D3495" s="1" t="s">
        <v>5</v>
      </c>
    </row>
    <row r="3496" spans="1:4" ht="13.2" x14ac:dyDescent="0.25">
      <c r="A3496" s="1" t="s">
        <v>3502</v>
      </c>
      <c r="B3496" t="str">
        <f ca="1">IFERROR(__xludf.DUMMYFUNCTION("GOOGLETRANSLATE(B3496,""en"",""hi"")"),"रीत कौर सदस्यता लें चैनल, मैडम वो इतिहास सममूल्य आज ke रंगा Chuka hai पर प्रतिबंध लगाने
बिल्ला जो कर रही हैं uske Baare mein Mooh Kholo aur sach ko स्वीकार करो की
[#RangaBillaAmitModi] (http://www.youtube.com/results?search_query=%23RangaBillaAmitModi)
भी"&amp;" मुजरिम hai bekasooron का खून bahane mein।")</f>
        <v>रीत कौर सदस्यता लें चैनल, मैडम वो इतिहास सममूल्य आज ke रंगा Chuka hai पर प्रतिबंध लगाने
बिल्ला जो कर रही हैं uske Baare mein Mooh Kholo aur sach ko स्वीकार करो की
[#RangaBillaAmitModi] (http://www.youtube.com/results?search_query=%23RangaBillaAmitModi)
भी मुजरिम hai bekasooron का खून bahane mein।</v>
      </c>
      <c r="C3496" s="1" t="s">
        <v>19</v>
      </c>
      <c r="D3496" s="1" t="s">
        <v>5</v>
      </c>
    </row>
    <row r="3497" spans="1:4" ht="13.2" x14ac:dyDescent="0.25">
      <c r="A3497" s="1" t="s">
        <v>3503</v>
      </c>
      <c r="B3497" t="str">
        <f ca="1">IFERROR(__xludf.DUMMYFUNCTION("GOOGLETRANSLATE(B3497,""en"",""hi"")"),"आपको रिव्यू करना नहीं आता है सर, आप हर चीज को घोल मोल कर दिए। आगे से मैं आपका
रिव्यू नहीं देखूंगा..माफ करना")</f>
        <v>आपको रिव्यू करना नहीं आता है सर, आप हर चीज को घोल मोल कर दिए। आगे से मैं आपका
रिव्यू नहीं देखूंगा..माफ करना</v>
      </c>
      <c r="C3497" s="1" t="s">
        <v>19</v>
      </c>
      <c r="D3497" s="1" t="s">
        <v>5</v>
      </c>
    </row>
    <row r="3498" spans="1:4" ht="13.2" x14ac:dyDescent="0.25">
      <c r="A3498" s="1" t="s">
        <v>3504</v>
      </c>
      <c r="B3498" t="str">
        <f ca="1">IFERROR(__xludf.DUMMYFUNCTION("GOOGLETRANSLATE(B3498,""en"",""hi"")"),"वो ना bakchod hai अगर useke upar वीडियो banane लगे हम भी uske जेसी tatti
हो जाएंगे")</f>
        <v>वो ना bakchod hai अगर useke upar वीडियो banane लगे हम भी uske जेसी tatti
हो जाएंगे</v>
      </c>
      <c r="C3498" s="1" t="s">
        <v>8</v>
      </c>
      <c r="D3498" s="1" t="s">
        <v>5</v>
      </c>
    </row>
    <row r="3499" spans="1:4" ht="13.2" x14ac:dyDescent="0.25">
      <c r="A3499" s="1" t="s">
        <v>3505</v>
      </c>
      <c r="B3499" t="str">
        <f ca="1">IFERROR(__xludf.DUMMYFUNCTION("GOOGLETRANSLATE(B3499,""en"",""hi"")"),"भाई अभी ek कबीर सिंह ke प्रशंसक ne एक लड़की का हत्या krdiya ... क्यूंकि हमें लड़की
ne usse krdiya अस्वीकार और हमें बंदे को कबीर सिंह का संवाद याद आया .... की jo
मेरी nhi ho sakti VO kisi aur की भी nhi ho sakti ..... और baadme khud ko भी
Goli maarli usne प"&amp;"्रहार पुलिस pakadne Gyi ...... आप पर इस खबर की जांच कर सकते
lallantop समाचार चैनल।")</f>
        <v>भाई अभी ek कबीर सिंह ke प्रशंसक ne एक लड़की का हत्या krdiya ... क्यूंकि हमें लड़की
ne usse krdiya अस्वीकार और हमें बंदे को कबीर सिंह का संवाद याद आया .... की jo
मेरी nhi ho sakti VO kisi aur की भी nhi ho sakti ..... और baadme khud ko भी
Goli maarli usne प्रहार पुलिस pakadne Gyi ...... आप पर इस खबर की जांच कर सकते
lallantop समाचार चैनल।</v>
      </c>
      <c r="C3499" s="1" t="s">
        <v>4</v>
      </c>
      <c r="D3499" s="1" t="s">
        <v>5</v>
      </c>
    </row>
    <row r="3500" spans="1:4" ht="13.2" x14ac:dyDescent="0.25">
      <c r="A3500" s="1" t="s">
        <v>3506</v>
      </c>
      <c r="B3500" t="str">
        <f ca="1">IFERROR(__xludf.DUMMYFUNCTION("GOOGLETRANSLATE(B3500,""en"",""hi"")"),"[10:25] (https://www.youtube.com/watch?v=N_ZMfQMZos0&amp;t=10m25s) ने अपने bcoz aapke
ऐसी सच्चाई bolne ki aukaat nhi h बॉलीवुड की")</f>
        <v>[10:25] (https://www.youtube.com/watch?v=N_ZMfQMZos0&amp;t=10m25s) ने अपने bcoz aapke
ऐसी सच्चाई bolne ki aukaat nhi h बॉलीवुड की</v>
      </c>
      <c r="C3500" s="1" t="s">
        <v>8</v>
      </c>
      <c r="D3500" s="1" t="s">
        <v>5</v>
      </c>
    </row>
    <row r="3501" spans="1:4" ht="13.2" x14ac:dyDescent="0.25">
      <c r="A3501" s="1" t="s">
        <v>3507</v>
      </c>
      <c r="B3501" t="str">
        <f ca="1">IFERROR(__xludf.DUMMYFUNCTION("GOOGLETRANSLATE(B3501,""en"",""hi"")"),"कबीर सिंह")</f>
        <v>कबीर सिंह</v>
      </c>
      <c r="C3501" s="1" t="s">
        <v>4</v>
      </c>
      <c r="D3501" s="1" t="s">
        <v>5</v>
      </c>
    </row>
    <row r="3502" spans="1:4" ht="13.2" x14ac:dyDescent="0.25">
      <c r="A3502" s="1" t="s">
        <v>3508</v>
      </c>
      <c r="B3502" t="str">
        <f ca="1">IFERROR(__xludf.DUMMYFUNCTION("GOOGLETRANSLATE(B3502,""en"",""hi"")"),"ये लोग इन अब khulle मुझे सेक्स सुस्त निजी माई karte pehle")</f>
        <v>ये लोग इन अब khulle मुझे सेक्स सुस्त निजी माई karte pehle</v>
      </c>
      <c r="C3502" s="1" t="s">
        <v>8</v>
      </c>
      <c r="D3502" s="1" t="s">
        <v>5</v>
      </c>
    </row>
    <row r="3503" spans="1:4" ht="13.2" x14ac:dyDescent="0.25">
      <c r="A3503" s="1" t="s">
        <v>3509</v>
      </c>
      <c r="B3503" t="str">
        <f ca="1">IFERROR(__xludf.DUMMYFUNCTION("GOOGLETRANSLATE(B3503,""en"",""hi"")"),"Ranu मंडल ko sappal से मारो")</f>
        <v>Ranu मंडल ko sappal से मारो</v>
      </c>
      <c r="C3503" s="1" t="s">
        <v>8</v>
      </c>
      <c r="D3503" s="1" t="s">
        <v>5</v>
      </c>
    </row>
    <row r="3504" spans="1:4" ht="13.2" x14ac:dyDescent="0.25">
      <c r="A3504" s="1" t="s">
        <v>3510</v>
      </c>
      <c r="B3504" t="str">
        <f ca="1">IFERROR(__xludf.DUMMYFUNCTION("GOOGLETRANSLATE(B3504,""en"",""hi"")"),"ghatiya hai करने के लिए भाई चार अधिक शॉट हाय बराबर कबीर सिंह भी kam nhi h .. सब में
कश्मीर baavjood sirf तु smjh aata hai ki तेरे समीक्षा लिंग विशिष्ट होते hai
तुझे sirf तेरी नैतिक मूल्यों Thik lgni chahiye बाकि कहानी bhad मीटर जाए ...
वास्तविक नैतिक मूल्"&amp;"यों bhad मुझे जाए ...")</f>
        <v>ghatiya hai करने के लिए भाई चार अधिक शॉट हाय बराबर कबीर सिंह भी kam nhi h .. सब में
कश्मीर baavjood sirf तु smjh aata hai ki तेरे समीक्षा लिंग विशिष्ट होते hai
तुझे sirf तेरी नैतिक मूल्यों Thik lgni chahiye बाकि कहानी bhad मीटर जाए ...
वास्तविक नैतिक मूल्यों bhad मुझे जाए ...</v>
      </c>
      <c r="C3504" s="1" t="s">
        <v>8</v>
      </c>
      <c r="D3504" s="1" t="s">
        <v>5</v>
      </c>
    </row>
    <row r="3505" spans="1:4" ht="13.2" x14ac:dyDescent="0.25">
      <c r="A3505" s="1" t="s">
        <v>3511</v>
      </c>
      <c r="B3505" t="str">
        <f ca="1">IFERROR(__xludf.DUMMYFUNCTION("GOOGLETRANSLATE(B3505,""en"",""hi"")"),"Faltu movie hain खली बॉलीवुड walo ne क्या किया mee भी खिलाफ पल Ke Ke
मुख्य लोगो में मुख्य फिल्म बनाया hain बचाव या ज्यादातर मराठी लोगो को ijhat हो
किया hain फिल्म मुख्य निदेशक ne है। वो लड़की को मराठी dikhaya hain या
पुलिस मराठी dikha ke वो uska kam kaise"&amp;" galat Karata hain तु fikhaya hain
फिल्म मराठी लोगो नंगा ke मुख्य ज्यादातर buraiya dikhayi hain फिल्म मुख्य है")</f>
        <v>Faltu movie hain खली बॉलीवुड walo ne क्या किया mee भी खिलाफ पल Ke Ke
मुख्य लोगो में मुख्य फिल्म बनाया hain बचाव या ज्यादातर मराठी लोगो को ijhat हो
किया hain फिल्म मुख्य निदेशक ne है। वो लड़की को मराठी dikhaya hain या
पुलिस मराठी dikha ke वो uska kam kaise galat Karata hain तु fikhaya hain
फिल्म मराठी लोगो नंगा ke मुख्य ज्यादातर buraiya dikhayi hain फिल्म मुख्य है</v>
      </c>
      <c r="C3505" s="1" t="s">
        <v>19</v>
      </c>
      <c r="D3505" s="1" t="s">
        <v>5</v>
      </c>
    </row>
    <row r="3506" spans="1:4" ht="13.2" x14ac:dyDescent="0.25">
      <c r="A3506" s="1" t="s">
        <v>3512</v>
      </c>
      <c r="B3506" t="str">
        <f ca="1">IFERROR(__xludf.DUMMYFUNCTION("GOOGLETRANSLATE(B3506,""en"",""hi"")"),"Thik hai को Baaki सब, bahut Sunne कश्मीर baad मैने अर्जुन रेड्डी देखा, नहीं कबीर
रेड्डी, फिल्म n हीरो 👌👌👌 है। उसको dekhke मुझ्े शाहिद कपूर को dekhne का मान
nhi राहा .. सममूल्य लड़की ko dekhke लगा कश्मीर Gaai 🐄 hai.koi बातचीत वह वह nhi.pata
नही चला कश्"&amp;"मीर wo क्या चाहती hai। Baad मुझे पाटा चला ..😄 .. aap भावनात्मक बड़े
हो गए, Lagta Hai Aapka भी कोई लव स्टोरी है")</f>
        <v>Thik hai को Baaki सब, bahut Sunne कश्मीर baad मैने अर्जुन रेड्डी देखा, नहीं कबीर
रेड्डी, फिल्म n हीरो 👌👌👌 है। उसको dekhke मुझ्े शाहिद कपूर को dekhne का मान
nhi राहा .. सममूल्य लड़की ko dekhke लगा कश्मीर Gaai 🐄 hai.koi बातचीत वह वह nhi.pata
नही चला कश्मीर wo क्या चाहती hai। Baad मुझे पाटा चला ..😄 .. aap भावनात्मक बड़े
हो गए, Lagta Hai Aapka भी कोई लव स्टोरी है</v>
      </c>
      <c r="C3506" s="1" t="s">
        <v>4</v>
      </c>
      <c r="D3506" s="1" t="s">
        <v>5</v>
      </c>
    </row>
    <row r="3507" spans="1:4" ht="13.2" x14ac:dyDescent="0.25">
      <c r="A3507" s="1" t="s">
        <v>3513</v>
      </c>
      <c r="B3507" t="str">
        <f ca="1">IFERROR(__xludf.DUMMYFUNCTION("GOOGLETRANSLATE(B3507,""en"",""hi"")"),"** प्रीति की कोई सबसे अच्छा दोस्त nhi थी आईएसआई liye पिछले मुझे हो paye ek dono wo **")</f>
        <v>** प्रीति की कोई सबसे अच्छा दोस्त nhi थी आईएसआई liye पिछले मुझे हो paye ek dono wo **</v>
      </c>
      <c r="C3507" s="1" t="s">
        <v>4</v>
      </c>
      <c r="D3507" s="1" t="s">
        <v>5</v>
      </c>
    </row>
    <row r="3508" spans="1:4" ht="13.2" x14ac:dyDescent="0.25">
      <c r="A3508" s="1" t="s">
        <v>3514</v>
      </c>
      <c r="B3508" t="str">
        <f ca="1">IFERROR(__xludf.DUMMYFUNCTION("GOOGLETRANSLATE(B3508,""en"",""hi"")"),"मेरे भी saath hu।
टिक पर प्रतिबंध लगा दिया टोक Kro सब कुछ Thik hojayega।")</f>
        <v>मेरे भी saath hu।
टिक पर प्रतिबंध लगा दिया टोक Kro सब कुछ Thik hojayega।</v>
      </c>
      <c r="C3508" s="1" t="s">
        <v>4</v>
      </c>
      <c r="D3508" s="1" t="s">
        <v>5</v>
      </c>
    </row>
    <row r="3509" spans="1:4" ht="13.2" x14ac:dyDescent="0.25">
      <c r="A3509" s="1" t="s">
        <v>3515</v>
      </c>
      <c r="B3509" t="str">
        <f ca="1">IFERROR(__xludf.DUMMYFUNCTION("GOOGLETRANSLATE(B3509,""en"",""hi"")"),"रंगा aur बिल्ला की sarkaar hain ...........!")</f>
        <v>रंगा aur बिल्ला की sarkaar hain ...........!</v>
      </c>
      <c r="C3509" s="1" t="s">
        <v>4</v>
      </c>
      <c r="D3509" s="1" t="s">
        <v>5</v>
      </c>
    </row>
    <row r="3510" spans="1:4" ht="13.2" x14ac:dyDescent="0.25">
      <c r="A3510" s="1" t="s">
        <v>3516</v>
      </c>
      <c r="B3510" t="str">
        <f ca="1">IFERROR(__xludf.DUMMYFUNCTION("GOOGLETRANSLATE(B3510,""en"",""hi"")"),"तु फिल्म कर रहे हैं mein jarurat से jhadha sarabi, नशा या pagalpan dikhaya गया वह!
या प्यार mein पागल Hona Thik वह lekin ek Ladaki ke Alava हमें ladake का माता
pita या भाई होते हेन na को unki jhindgi का hoga
या Sabse बड़ी बात ई फिल्म से hame का sikneko मि"&amp;"लता वह?")</f>
        <v>तु फिल्म कर रहे हैं mein jarurat से jhadha sarabi, नशा या pagalpan dikhaya गया वह!
या प्यार mein पागल Hona Thik वह lekin ek Ladaki ke Alava हमें ladake का माता
pita या भाई होते हेन na को unki jhindgi का hoga
या Sabse बड़ी बात ई फिल्म से hame का sikneko मिलता वह?</v>
      </c>
      <c r="C3510" s="1" t="s">
        <v>8</v>
      </c>
      <c r="D3510" s="1" t="s">
        <v>5</v>
      </c>
    </row>
    <row r="3511" spans="1:4" ht="13.2" x14ac:dyDescent="0.25">
      <c r="A3511" s="1" t="s">
        <v>3517</v>
      </c>
      <c r="B3511" t="str">
        <f ca="1">IFERROR(__xludf.DUMMYFUNCTION("GOOGLETRANSLATE(B3511,""en"",""hi"")"),"amarnani @sanjay ओह हाए हाए Faltu बॉलीवुड अभिनेता se itna lagaav? 😂😂😂😂😂😂😂😂")</f>
        <v>amarnani @sanjay ओह हाए हाए Faltu बॉलीवुड अभिनेता se itna lagaav? 😂😂😂😂😂😂😂😂</v>
      </c>
      <c r="C3511" s="1" t="s">
        <v>4</v>
      </c>
      <c r="D3511" s="1" t="s">
        <v>5</v>
      </c>
    </row>
    <row r="3512" spans="1:4" ht="13.2" x14ac:dyDescent="0.25">
      <c r="A3512" s="1" t="s">
        <v>3518</v>
      </c>
      <c r="B3512" t="str">
        <f ca="1">IFERROR(__xludf.DUMMYFUNCTION("GOOGLETRANSLATE(B3512,""en"",""hi"")"),"@Narendra मोदी hahaha ... तो सच .... कबीर सिंह को हीरो maanne घाव का निशान kaafi
chutiya hai देश मैं हूँ")</f>
        <v>@Narendra मोदी hahaha ... तो सच .... कबीर सिंह को हीरो maanne घाव का निशान kaafi
chutiya hai देश मैं हूँ</v>
      </c>
      <c r="C3512" s="1" t="s">
        <v>8</v>
      </c>
      <c r="D3512" s="1" t="s">
        <v>5</v>
      </c>
    </row>
    <row r="3513" spans="1:4" ht="13.2" x14ac:dyDescent="0.25">
      <c r="A3513" s="1" t="s">
        <v>3519</v>
      </c>
      <c r="B3513" t="str">
        <f ca="1">IFERROR(__xludf.DUMMYFUNCTION("GOOGLETRANSLATE(B3513,""en"",""hi"")"),"सच है, नकारात्मकता प्रसार हो रही hai isse।")</f>
        <v>सच है, नकारात्मकता प्रसार हो रही hai isse।</v>
      </c>
      <c r="C3513" s="1" t="s">
        <v>4</v>
      </c>
      <c r="D3513" s="1" t="s">
        <v>5</v>
      </c>
    </row>
    <row r="3514" spans="1:4" ht="13.2" x14ac:dyDescent="0.25">
      <c r="A3514" s="1" t="s">
        <v>3520</v>
      </c>
      <c r="B3514" t="str">
        <f ca="1">IFERROR(__xludf.DUMMYFUNCTION("GOOGLETRANSLATE(B3514,""en"",""hi"")"),"Idk अगर ish फिल्म mein बलात्कार हुआ था फिर तो नहीं। लेकिन, पुलिस क्या मुझे लगता है कि है
तो नहीं EKK वास्तव में केंद्र Hona chahiye..jisne बलात्कार गुंडा किया uske saath ही
Karne k पैसे अपना असली बदला करते हैं या लो।
(अगर बलात्कार कश्मीर baad लड़की जिंदा "&amp;"हैं तो .agr तो नहीं तो बाकि का bhagwaam पे चोद
do..😂😂😂😂🤣🤣)")</f>
        <v>Idk अगर ish फिल्म mein बलात्कार हुआ था फिर तो नहीं। लेकिन, पुलिस क्या मुझे लगता है कि है
तो नहीं EKK वास्तव में केंद्र Hona chahiye..jisne बलात्कार गुंडा किया uske saath ही
Karne k पैसे अपना असली बदला करते हैं या लो।
(अगर बलात्कार कश्मीर baad लड़की जिंदा हैं तो .agr तो नहीं तो बाकि का bhagwaam पे चोद
do..😂😂😂😂🤣🤣)</v>
      </c>
      <c r="C3514" s="1" t="s">
        <v>19</v>
      </c>
      <c r="D3514" s="1" t="s">
        <v>5</v>
      </c>
    </row>
    <row r="3515" spans="1:4" ht="13.2" x14ac:dyDescent="0.25">
      <c r="A3515" s="1" t="s">
        <v>3521</v>
      </c>
      <c r="B3515" t="str">
        <f ca="1">IFERROR(__xludf.DUMMYFUNCTION("GOOGLETRANSLATE(B3515,""en"",""hi"")"),"Aazmi मलिक साही Kaha")</f>
        <v>Aazmi मलिक साही Kaha</v>
      </c>
      <c r="C3515" s="1" t="s">
        <v>4</v>
      </c>
      <c r="D3515" s="1" t="s">
        <v>5</v>
      </c>
    </row>
    <row r="3516" spans="1:4" ht="13.2" x14ac:dyDescent="0.25">
      <c r="A3516" s="1" t="s">
        <v>3522</v>
      </c>
      <c r="B3516" t="str">
        <f ca="1">IFERROR(__xludf.DUMMYFUNCTION("GOOGLETRANSLATE(B3516,""en"",""hi"")"),"Bc ..chutiyapa dikhaya gya hai ...
साला फिल्म मीटर था क्या")</f>
        <v>Bc ..chutiyapa dikhaya gya hai ...
साला फिल्म मीटर था क्या</v>
      </c>
      <c r="C3516" s="1" t="s">
        <v>8</v>
      </c>
      <c r="D3516" s="1" t="s">
        <v>15</v>
      </c>
    </row>
    <row r="3517" spans="1:4" ht="13.2" x14ac:dyDescent="0.25">
      <c r="A3517" s="1" t="s">
        <v>3523</v>
      </c>
      <c r="B3517" t="str">
        <f ca="1">IFERROR(__xludf.DUMMYFUNCTION("GOOGLETRANSLATE(B3517,""en"",""hi"")"),"राजदीप का क्रश hai अरुंधति ... भला कुचलने ko कोई kaise बुरा बोले")</f>
        <v>राजदीप का क्रश hai अरुंधति ... भला कुचलने ko कोई kaise बुरा बोले</v>
      </c>
      <c r="C3517" s="1" t="s">
        <v>4</v>
      </c>
      <c r="D3517" s="1" t="s">
        <v>5</v>
      </c>
    </row>
    <row r="3518" spans="1:4" ht="13.2" x14ac:dyDescent="0.25">
      <c r="A3518" s="1" t="s">
        <v>3524</v>
      </c>
      <c r="B3518" t="str">
        <f ca="1">IFERROR(__xludf.DUMMYFUNCTION("GOOGLETRANSLATE(B3518,""en"",""hi"")"),"Bimar लॉग")</f>
        <v>Bimar लॉग</v>
      </c>
      <c r="C3518" s="1" t="s">
        <v>4</v>
      </c>
      <c r="D3518" s="1" t="s">
        <v>5</v>
      </c>
    </row>
    <row r="3519" spans="1:4" ht="13.2" x14ac:dyDescent="0.25">
      <c r="A3519" s="1" t="s">
        <v>3525</v>
      </c>
      <c r="B3519" t="str">
        <f ca="1">IFERROR(__xludf.DUMMYFUNCTION("GOOGLETRANSLATE(B3519,""en"",""hi"")"),"भाई मूवी मजे के लिए देखने गए थे और बहुत मजा आया था।")</f>
        <v>भाई मूवी मजे के लिए देखने गए थे और बहुत मजा आया था।</v>
      </c>
      <c r="C3519" s="1" t="s">
        <v>4</v>
      </c>
      <c r="D3519" s="1" t="s">
        <v>5</v>
      </c>
    </row>
    <row r="3520" spans="1:4" ht="13.2" x14ac:dyDescent="0.25">
      <c r="A3520" s="1" t="s">
        <v>3526</v>
      </c>
      <c r="B3520" t="str">
        <f ca="1">IFERROR(__xludf.DUMMYFUNCTION("GOOGLETRANSLATE(B3520,""en"",""hi"")"),"जो है करने के लिए फिल्म का समीक्षा hai Alag को wo
Pehle को iss mahashay ka समीक्षा Krna Zaroori
अब तु चटाई कहना तू karta hai isse Accha
Agar Kahoge को usse pehle tum हाय कोई फिल्म बना कर पर देख लो")</f>
        <v>जो है करने के लिए फिल्म का समीक्षा hai Alag को wo
Pehle को iss mahashay ka समीक्षा Krna Zaroori
अब तु चटाई कहना तू karta hai isse Accha
Agar Kahoge को usse pehle tum हाय कोई फिल्म बना कर पर देख लो</v>
      </c>
      <c r="C3520" s="1" t="s">
        <v>19</v>
      </c>
      <c r="D3520" s="1" t="s">
        <v>5</v>
      </c>
    </row>
    <row r="3521" spans="1:4" ht="13.2" x14ac:dyDescent="0.25">
      <c r="A3521" s="1" t="s">
        <v>3527</v>
      </c>
      <c r="B3521" t="str">
        <f ca="1">IFERROR(__xludf.DUMMYFUNCTION("GOOGLETRANSLATE(B3521,""en"",""hi"")"),"Tu BHE chutiya")</f>
        <v>Tu BHE chutiya</v>
      </c>
      <c r="C3521" s="1" t="s">
        <v>8</v>
      </c>
      <c r="D3521" s="1" t="s">
        <v>5</v>
      </c>
    </row>
    <row r="3522" spans="1:4" ht="13.2" x14ac:dyDescent="0.25">
      <c r="A3522" s="1" t="s">
        <v>3528</v>
      </c>
      <c r="B3522" t="str">
        <f ca="1">IFERROR(__xludf.DUMMYFUNCTION("GOOGLETRANSLATE(B3522,""en"",""hi"")"),"भाई .. ठीक है .. बोला .. अभि तक chutiya Tiktok स्थापित नही किया aur pasand
नही मुझे ... सब faltugiri कर ते वह ..")</f>
        <v>भाई .. ठीक है .. बोला .. अभि तक chutiya Tiktok स्थापित नही किया aur pasand
नही मुझे ... सब faltugiri कर ते वह ..</v>
      </c>
      <c r="C3522" s="1" t="s">
        <v>4</v>
      </c>
      <c r="D3522" s="1" t="s">
        <v>5</v>
      </c>
    </row>
    <row r="3523" spans="1:4" ht="13.2" x14ac:dyDescent="0.25">
      <c r="A3523" s="1" t="s">
        <v>3529</v>
      </c>
      <c r="B3523" t="str">
        <f ca="1">IFERROR(__xludf.DUMMYFUNCTION("GOOGLETRANSLATE(B3523,""en"",""hi"")"),"होन chahiye समलैंगिक ko सैन्य अनुमति दें मुझे फिर कही भी")</f>
        <v>होन chahiye समलैंगिक ko सैन्य अनुमति दें मुझे फिर कही भी</v>
      </c>
      <c r="C3523" s="1" t="s">
        <v>4</v>
      </c>
      <c r="D3523" s="1" t="s">
        <v>5</v>
      </c>
    </row>
    <row r="3524" spans="1:4" ht="13.2" x14ac:dyDescent="0.25">
      <c r="A3524" s="1" t="s">
        <v>3530</v>
      </c>
      <c r="B3524" t="str">
        <f ca="1">IFERROR(__xludf.DUMMYFUNCTION("GOOGLETRANSLATE(B3524,""en"",""hi"")"),"Kaafi der lgaa di bde भाई")</f>
        <v>Kaafi der lgaa di bde भाई</v>
      </c>
      <c r="C3524" s="1" t="s">
        <v>4</v>
      </c>
      <c r="D3524" s="1" t="s">
        <v>5</v>
      </c>
    </row>
    <row r="3525" spans="1:4" ht="13.2" x14ac:dyDescent="0.25">
      <c r="A3525" s="1" t="s">
        <v>3531</v>
      </c>
      <c r="B3525" t="str">
        <f ca="1">IFERROR(__xludf.DUMMYFUNCTION("GOOGLETRANSLATE(B3525,""en"",""hi"")"),"सर क्या तु फिल्म dekhni chahiye")</f>
        <v>सर क्या तु फिल्म dekhni chahiye</v>
      </c>
      <c r="C3525" s="1" t="s">
        <v>4</v>
      </c>
      <c r="D3525" s="1" t="s">
        <v>5</v>
      </c>
    </row>
    <row r="3526" spans="1:4" ht="13.2" x14ac:dyDescent="0.25">
      <c r="A3526" s="1" t="s">
        <v>3532</v>
      </c>
      <c r="B3526" t="str">
        <f ca="1">IFERROR(__xludf.DUMMYFUNCTION("GOOGLETRANSLATE(B3526,""en"",""hi"")"),"मा chodre साहब चित्रों पे chutiya")</f>
        <v>मा chodre साहब चित्रों पे chutiya</v>
      </c>
      <c r="C3526" s="1" t="s">
        <v>8</v>
      </c>
      <c r="D3526" s="1" t="s">
        <v>15</v>
      </c>
    </row>
    <row r="3527" spans="1:4" ht="13.2" x14ac:dyDescent="0.25">
      <c r="A3527" s="1" t="s">
        <v>3533</v>
      </c>
      <c r="B3527" t="str">
        <f ca="1">IFERROR(__xludf.DUMMYFUNCTION("GOOGLETRANSLATE(B3527,""en"",""hi"")"),"भाई Kon hai तु लॉग Kon inke मानसिकता ko taiyaar karta hai .... क्या मिलता hai
इनको")</f>
        <v>भाई Kon hai तु लॉग Kon inke मानसिकता ko taiyaar karta hai .... क्या मिलता hai
इनको</v>
      </c>
      <c r="C3527" s="1" t="s">
        <v>4</v>
      </c>
      <c r="D3527" s="1" t="s">
        <v>5</v>
      </c>
    </row>
    <row r="3528" spans="1:4" ht="13.2" x14ac:dyDescent="0.25">
      <c r="A3528" s="1" t="s">
        <v>3534</v>
      </c>
      <c r="B3528" t="str">
        <f ca="1">IFERROR(__xludf.DUMMYFUNCTION("GOOGLETRANSLATE(B3528,""en"",""hi"")"),"प्रतीक भाई agr aap mje पर देख rhe कृपया माई Aapka हर समीक्षा dekhta को ज
हुन ... aap ne कबीर सिंह जनसंपर्क समीक्षा किये करना ... bt माई चाहता हुन की aap ek
sapret vidio कबीर सिंह जनसंपर्क banane ... शहीद की अभिनय कश्मीर लाइ")</f>
        <v>प्रतीक भाई agr aap mje पर देख rhe कृपया माई Aapka हर समीक्षा dekhta को ज
हुन ... aap ne कबीर सिंह जनसंपर्क समीक्षा किये करना ... bt माई चाहता हुन की aap ek
sapret vidio कबीर सिंह जनसंपर्क banane ... शहीद की अभिनय कश्मीर लाइ</v>
      </c>
      <c r="C3528" s="1" t="s">
        <v>4</v>
      </c>
      <c r="D3528" s="1" t="s">
        <v>5</v>
      </c>
    </row>
    <row r="3529" spans="1:4" ht="13.2" x14ac:dyDescent="0.25">
      <c r="A3529" s="1" t="s">
        <v>3535</v>
      </c>
      <c r="B3529" t="str">
        <f ca="1">IFERROR(__xludf.DUMMYFUNCTION("GOOGLETRANSLATE(B3529,""en"",""hi"")"),"Bhutt साही बोल hai")</f>
        <v>Bhutt साही बोल hai</v>
      </c>
      <c r="C3529" s="1" t="s">
        <v>4</v>
      </c>
      <c r="D3529" s="1" t="s">
        <v>5</v>
      </c>
    </row>
    <row r="3530" spans="1:4" ht="13.2" x14ac:dyDescent="0.25">
      <c r="A3530" s="1" t="s">
        <v>3536</v>
      </c>
      <c r="B3530" t="str">
        <f ca="1">IFERROR(__xludf.DUMMYFUNCTION("GOOGLETRANSLATE(B3530,""en"",""hi"")"),"Bahut Achha जहांगीर भाई
ये कानून घाव का निशान zhute mukadame dalte हाई, पुलिस भी bikau hai aur vakilon ka
puchho चटाई है।")</f>
        <v>Bahut Achha जहांगीर भाई
ये कानून घाव का निशान zhute mukadame dalte हाई, पुलिस भी bikau hai aur vakilon ka
puchho चटाई है।</v>
      </c>
      <c r="C3530" s="1" t="s">
        <v>19</v>
      </c>
      <c r="D3530" s="1" t="s">
        <v>5</v>
      </c>
    </row>
    <row r="3531" spans="1:4" ht="13.2" x14ac:dyDescent="0.25">
      <c r="A3531" s="1" t="s">
        <v>3537</v>
      </c>
      <c r="B3531" t="str">
        <f ca="1">IFERROR(__xludf.DUMMYFUNCTION("GOOGLETRANSLATE(B3531,""en"",""hi"")"),"भाई जो पक्ष मुझे कबीर सिंह likhe हो हमें Baner ko aur छोटा rkho ... भाई वीडियो
मुझे dheyan aap पे nhi ho पा RHA ज ..")</f>
        <v>भाई जो पक्ष मुझे कबीर सिंह likhe हो हमें Baner ko aur छोटा rkho ... भाई वीडियो
मुझे dheyan aap पे nhi ho पा RHA ज ..</v>
      </c>
      <c r="C3531" s="1" t="s">
        <v>4</v>
      </c>
      <c r="D3531" s="1" t="s">
        <v>5</v>
      </c>
    </row>
    <row r="3532" spans="1:4" ht="13.2" x14ac:dyDescent="0.25">
      <c r="A3532" s="1" t="s">
        <v>3538</v>
      </c>
      <c r="B3532" t="str">
        <f ca="1">IFERROR(__xludf.DUMMYFUNCTION("GOOGLETRANSLATE(B3532,""en"",""hi"")"),"यह देसाई देश द्रोही है और अंधी-रती - राय भी देशद्रोही है, और दोनों गलत बयान
बाजी करते हैं देश के बारे में, हम सब जनता जानते हैं, अभी देखो भरवा कैसे उसके
रंगा बिल्ला को सही बताने में लगा है - मैं तो हैरान हूं")</f>
        <v>यह देसाई देश द्रोही है और अंधी-रती - राय भी देशद्रोही है, और दोनों गलत बयान
बाजी करते हैं देश के बारे में, हम सब जनता जानते हैं, अभी देखो भरवा कैसे उसके
रंगा बिल्ला को सही बताने में लगा है - मैं तो हैरान हूं</v>
      </c>
      <c r="C3532" s="1" t="s">
        <v>8</v>
      </c>
      <c r="D3532" s="1" t="s">
        <v>15</v>
      </c>
    </row>
    <row r="3533" spans="1:4" ht="13.2" x14ac:dyDescent="0.25">
      <c r="A3533" s="1" t="s">
        <v>3539</v>
      </c>
      <c r="B3533" t="str">
        <f ca="1">IFERROR(__xludf.DUMMYFUNCTION("GOOGLETRANSLATE(B3533,""en"",""hi"")"),"भाई Kahna क्या chahte ho?")</f>
        <v>भाई Kahna क्या chahte ho?</v>
      </c>
      <c r="C3533" s="1" t="s">
        <v>4</v>
      </c>
      <c r="D3533" s="1" t="s">
        <v>5</v>
      </c>
    </row>
    <row r="3534" spans="1:4" ht="13.2" x14ac:dyDescent="0.25">
      <c r="A3534" s="1" t="s">
        <v>3540</v>
      </c>
      <c r="B3534" t="str">
        <f ca="1">IFERROR(__xludf.DUMMYFUNCTION("GOOGLETRANSLATE(B3534,""en"",""hi"")"),"बॉलीवुड Tatti hai jo सार्वजनिक शौचालय से निकल कर यूट्यूब शौचालय माई aagai hai
💩💩💩")</f>
        <v>बॉलीवुड Tatti hai jo सार्वजनिक शौचालय से निकल कर यूट्यूब शौचालय माई aagai hai
💩💩💩</v>
      </c>
      <c r="C3534" s="1" t="s">
        <v>8</v>
      </c>
      <c r="D3534" s="1" t="s">
        <v>5</v>
      </c>
    </row>
    <row r="3535" spans="1:4" ht="13.2" x14ac:dyDescent="0.25">
      <c r="A3535" s="1" t="s">
        <v>3541</v>
      </c>
      <c r="B3535" t="str">
        <f ca="1">IFERROR(__xludf.DUMMYFUNCTION("GOOGLETRANSLATE(B3535,""en"",""hi"")"),"तेरे बाप Suprim न्यायालय ने आदेश व्यास तू क्या कर Lega बिपिन")</f>
        <v>तेरे बाप Suprim न्यायालय ने आदेश व्यास तू क्या कर Lega बिपिन</v>
      </c>
      <c r="C3535" s="1" t="s">
        <v>8</v>
      </c>
      <c r="D3535" s="1" t="s">
        <v>15</v>
      </c>
    </row>
    <row r="3536" spans="1:4" ht="13.2" x14ac:dyDescent="0.25">
      <c r="A3536" s="1" t="s">
        <v>3542</v>
      </c>
      <c r="B3536" t="str">
        <f ca="1">IFERROR(__xludf.DUMMYFUNCTION("GOOGLETRANSLATE(B3536,""en"",""hi"")"),"ये लॉग Hamare भारतीय संस्कृति का नैश सुस्त। मैं तुम्हें प्रतीक के साथ सहमत
महोदय")</f>
        <v>ये लॉग Hamare भारतीय संस्कृति का नैश सुस्त। मैं तुम्हें प्रतीक के साथ सहमत
महोदय</v>
      </c>
      <c r="C3536" s="1" t="s">
        <v>19</v>
      </c>
      <c r="D3536" s="1" t="s">
        <v>5</v>
      </c>
    </row>
    <row r="3537" spans="1:4" ht="13.2" x14ac:dyDescent="0.25">
      <c r="A3537" s="1" t="s">
        <v>3543</v>
      </c>
      <c r="B3537" t="str">
        <f ca="1">IFERROR(__xludf.DUMMYFUNCTION("GOOGLETRANSLATE(B3537,""en"",""hi"")"),"नाह")</f>
        <v>नाह</v>
      </c>
      <c r="C3537" s="1" t="s">
        <v>4</v>
      </c>
      <c r="D3537" s="1" t="s">
        <v>5</v>
      </c>
    </row>
    <row r="3538" spans="1:4" ht="13.2" x14ac:dyDescent="0.25">
      <c r="A3538" s="1" t="s">
        <v>3544</v>
      </c>
      <c r="B3538" t="str">
        <f ca="1">IFERROR(__xludf.DUMMYFUNCTION("GOOGLETRANSLATE(B3538,""en"",""hi"")"),"गली लड़के मुझे प्रहार आलिया भट्ट की चरित्र एक लड़की से जलन हो रही hokar uspar Humla
कार deti टैब तो kisi ne तु नही Kaha की तु विषाक्त feminity aur misoandrist
hai।")</f>
        <v>गली लड़के मुझे प्रहार आलिया भट्ट की चरित्र एक लड़की से जलन हो रही hokar uspar Humla
कार deti टैब तो kisi ne तु नही Kaha की तु विषाक्त feminity aur misoandrist
hai।</v>
      </c>
      <c r="C3538" s="1" t="s">
        <v>19</v>
      </c>
      <c r="D3538" s="1" t="s">
        <v>5</v>
      </c>
    </row>
    <row r="3539" spans="1:4" ht="13.2" x14ac:dyDescent="0.25">
      <c r="A3539" s="1" t="s">
        <v>3545</v>
      </c>
      <c r="B3539" t="str">
        <f ca="1">IFERROR(__xludf.DUMMYFUNCTION("GOOGLETRANSLATE(B3539,""en"",""hi"")"),"सुपरहिट फिल्म वह भाई")</f>
        <v>सुपरहिट फिल्म वह भाई</v>
      </c>
      <c r="C3539" s="1" t="s">
        <v>4</v>
      </c>
      <c r="D3539" s="1" t="s">
        <v>5</v>
      </c>
    </row>
    <row r="3540" spans="1:4" ht="13.2" x14ac:dyDescent="0.25">
      <c r="A3540" s="1" t="s">
        <v>3546</v>
      </c>
      <c r="B3540" t="str">
        <f ca="1">IFERROR(__xludf.DUMMYFUNCTION("GOOGLETRANSLATE(B3540,""en"",""hi"")"),"1 तू हाय samajdaar फिर baba😎👌👌👌")</f>
        <v>1 तू हाय samajdaar फिर baba😎👌👌👌</v>
      </c>
      <c r="C3540" s="1" t="s">
        <v>4</v>
      </c>
      <c r="D3540" s="1" t="s">
        <v>5</v>
      </c>
    </row>
    <row r="3541" spans="1:4" ht="13.2" x14ac:dyDescent="0.25">
      <c r="A3541" s="1" t="s">
        <v>3547</v>
      </c>
      <c r="B3541" t="str">
        <f ca="1">IFERROR(__xludf.DUMMYFUNCTION("GOOGLETRANSLATE(B3541,""en"",""hi"")"),"प्यार karte hain wo भी ""कुत्ते"" की tarah ...? 😂")</f>
        <v>प्यार karte hain wo भी "कुत्ते" की tarah ...? 😂</v>
      </c>
      <c r="C3541" s="1" t="s">
        <v>4</v>
      </c>
      <c r="D3541" s="1" t="s">
        <v>5</v>
      </c>
    </row>
    <row r="3542" spans="1:4" ht="13.2" x14ac:dyDescent="0.25">
      <c r="A3542" s="1" t="s">
        <v>3548</v>
      </c>
      <c r="B3542" t="str">
        <f ca="1">IFERROR(__xludf.DUMMYFUNCTION("GOOGLETRANSLATE(B3542,""en"",""hi"")"),"कबीर सिंह ये वीडियो dekhta तो apni gaand मुख्य डंडा लेकर आत्महत्या karleta😂
कमाल kardia😂❤️❤️")</f>
        <v>कबीर सिंह ये वीडियो dekhta तो apni gaand मुख्य डंडा लेकर आत्महत्या karleta😂
कमाल kardia😂❤️❤️</v>
      </c>
      <c r="C3542" s="1" t="s">
        <v>19</v>
      </c>
      <c r="D3542" s="1" t="s">
        <v>5</v>
      </c>
    </row>
    <row r="3543" spans="1:4" ht="13.2" x14ac:dyDescent="0.25">
      <c r="A3543" s="1" t="s">
        <v>3549</v>
      </c>
      <c r="B3543" t="str">
        <f ca="1">IFERROR(__xludf.DUMMYFUNCTION("GOOGLETRANSLATE(B3543,""en"",""hi"")"),"Bahut Sakun मिला 😂😂😂😂😂😂😂😂")</f>
        <v>Bahut Sakun मिला 😂😂😂😂😂😂😂😂</v>
      </c>
      <c r="C3543" s="1" t="s">
        <v>4</v>
      </c>
      <c r="D3543" s="1" t="s">
        <v>5</v>
      </c>
    </row>
    <row r="3544" spans="1:4" ht="13.2" x14ac:dyDescent="0.25">
      <c r="A3544" s="1" t="s">
        <v>3550</v>
      </c>
      <c r="B3544" t="str">
        <f ca="1">IFERROR(__xludf.DUMMYFUNCTION("GOOGLETRANSLATE(B3544,""en"",""hi"")"),"Kutay का bacha")</f>
        <v>Kutay का bacha</v>
      </c>
      <c r="C3544" s="1" t="s">
        <v>4</v>
      </c>
      <c r="D3544" s="1" t="s">
        <v>5</v>
      </c>
    </row>
    <row r="3545" spans="1:4" ht="13.2" x14ac:dyDescent="0.25">
      <c r="A3545" s="1" t="s">
        <v>3551</v>
      </c>
      <c r="B3545" t="str">
        <f ca="1">IFERROR(__xludf.DUMMYFUNCTION("GOOGLETRANSLATE(B3545,""en"",""hi"")"),"तु कुक्कू Nikli लिए कर रहे हैं")</f>
        <v>तु कुक्कू Nikli लिए कर रहे हैं</v>
      </c>
      <c r="C3545" s="1" t="s">
        <v>4</v>
      </c>
      <c r="D3545" s="1" t="s">
        <v>5</v>
      </c>
    </row>
    <row r="3546" spans="1:4" ht="13.2" x14ac:dyDescent="0.25">
      <c r="A3546" s="1" t="s">
        <v>3552</v>
      </c>
      <c r="B3546" t="str">
        <f ca="1">IFERROR(__xludf.DUMMYFUNCTION("GOOGLETRANSLATE(B3546,""en"",""hi"")"),"भाई lallantop Waley Aapka हाल एनडीटीवी Jaisa हो Jayega, कृपया ये Congressi
bhadhvey राजदीप ko bulana बैंड करो")</f>
        <v>भाई lallantop Waley Aapka हाल एनडीटीवी Jaisa हो Jayega, कृपया ये Congressi
bhadhvey राजदीप ko bulana बैंड करो</v>
      </c>
      <c r="C3546" s="1" t="s">
        <v>8</v>
      </c>
      <c r="D3546" s="1" t="s">
        <v>15</v>
      </c>
    </row>
    <row r="3547" spans="1:4" ht="13.2" x14ac:dyDescent="0.25">
      <c r="A3547" s="1" t="s">
        <v>3553</v>
      </c>
      <c r="B3547" t="str">
        <f ca="1">IFERROR(__xludf.DUMMYFUNCTION("GOOGLETRANSLATE(B3547,""en"",""hi"")"),"पुरा देख Lete .... ऐसा bilkul Nahi hai ....")</f>
        <v>पुरा देख Lete .... ऐसा bilkul Nahi hai ....</v>
      </c>
      <c r="C3547" s="1" t="s">
        <v>4</v>
      </c>
      <c r="D3547" s="1" t="s">
        <v>5</v>
      </c>
    </row>
    <row r="3548" spans="1:4" ht="13.2" x14ac:dyDescent="0.25">
      <c r="A3548" s="1" t="s">
        <v>3554</v>
      </c>
      <c r="B3548" t="str">
        <f ca="1">IFERROR(__xludf.DUMMYFUNCTION("GOOGLETRANSLATE(B3548,""en"",""hi"")"),"देवदार नारीवादियों paysex वैध बनाना क्यु नही karwate")</f>
        <v>देवदार नारीवादियों paysex वैध बनाना क्यु नही karwate</v>
      </c>
      <c r="C3548" s="1" t="s">
        <v>8</v>
      </c>
      <c r="D3548" s="1" t="s">
        <v>15</v>
      </c>
    </row>
    <row r="3549" spans="1:4" ht="13.2" x14ac:dyDescent="0.25">
      <c r="A3549" s="1" t="s">
        <v>3555</v>
      </c>
      <c r="B3549" t="str">
        <f ca="1">IFERROR(__xludf.DUMMYFUNCTION("GOOGLETRANSLATE(B3549,""en"",""hi"")"),"दीदी .. aap Veere di शादी हाय देखो .... 🤣😂🤣😂")</f>
        <v>दीदी .. aap Veere di शादी हाय देखो .... 🤣😂🤣😂</v>
      </c>
      <c r="C3549" s="1" t="s">
        <v>4</v>
      </c>
      <c r="D3549" s="1" t="s">
        <v>5</v>
      </c>
    </row>
    <row r="3550" spans="1:4" ht="13.2" x14ac:dyDescent="0.25">
      <c r="A3550" s="1" t="s">
        <v>3556</v>
      </c>
      <c r="B3550" t="str">
        <f ca="1">IFERROR(__xludf.DUMMYFUNCTION("GOOGLETRANSLATE(B3550,""en"",""hi"")"),"Hahaha ....")</f>
        <v>Hahaha ....</v>
      </c>
      <c r="C3550" s="1" t="s">
        <v>4</v>
      </c>
      <c r="D3550" s="1" t="s">
        <v>5</v>
      </c>
    </row>
    <row r="3551" spans="1:4" ht="13.2" x14ac:dyDescent="0.25">
      <c r="A3551" s="1" t="s">
        <v>3557</v>
      </c>
      <c r="B3551" t="str">
        <f ca="1">IFERROR(__xludf.DUMMYFUNCTION("GOOGLETRANSLATE(B3551,""en"",""hi"")"),"कितना samajhdaar बात karte ho भाई, वो भी सरल भासा मुझे।")</f>
        <v>कितना samajhdaar बात karte ho भाई, वो भी सरल भासा मुझे।</v>
      </c>
      <c r="C3551" s="1" t="s">
        <v>4</v>
      </c>
      <c r="D3551" s="1" t="s">
        <v>5</v>
      </c>
    </row>
    <row r="3552" spans="1:4" ht="13.2" x14ac:dyDescent="0.25">
      <c r="A3552" s="1" t="s">
        <v>3558</v>
      </c>
      <c r="B3552" t="str">
        <f ca="1">IFERROR(__xludf.DUMMYFUNCTION("GOOGLETRANSLATE(B3552,""en"",""hi"")"),"🤣🤣🤣🤣🤣🤣🤣🤣 uski maaaa की .......")</f>
        <v>🤣🤣🤣🤣🤣🤣🤣🤣 uski maaaa की .......</v>
      </c>
      <c r="C3552" s="1" t="s">
        <v>8</v>
      </c>
      <c r="D3552" s="1" t="s">
        <v>15</v>
      </c>
    </row>
    <row r="3553" spans="1:4" ht="13.2" x14ac:dyDescent="0.25">
      <c r="A3553" s="1" t="s">
        <v>3559</v>
      </c>
      <c r="B3553" t="str">
        <f ca="1">IFERROR(__xludf.DUMMYFUNCTION("GOOGLETRANSLATE(B3553,""en"",""hi"")"),"शादी से PHLE सेक्स Krna भी apki sabhyata ज ना?")</f>
        <v>शादी से PHLE सेक्स Krna भी apki sabhyata ज ना?</v>
      </c>
      <c r="C3553" s="1" t="s">
        <v>19</v>
      </c>
      <c r="D3553" s="1" t="s">
        <v>5</v>
      </c>
    </row>
    <row r="3554" spans="1:4" ht="13.2" x14ac:dyDescent="0.25">
      <c r="A3554" s="1" t="s">
        <v>3560</v>
      </c>
      <c r="B3554" t="str">
        <f ca="1">IFERROR(__xludf.DUMMYFUNCTION("GOOGLETRANSLATE(B3554,""en"",""hi"")"),"KRK फिल्म समीक्षा देखें n देखते हैं कि यह लंगर Shwatank ये क्या बोलता hai कुछ mein समझ
mein तो नहीं aata मुंबई की स्थानीय रेलवे की tarah भाग राहा hai")</f>
        <v>KRK फिल्म समीक्षा देखें n देखते हैं कि यह लंगर Shwatank ये क्या बोलता hai कुछ mein समझ
mein तो नहीं aata मुंबई की स्थानीय रेलवे की tarah भाग राहा hai</v>
      </c>
      <c r="C3554" s="1" t="s">
        <v>19</v>
      </c>
      <c r="D3554" s="1" t="s">
        <v>5</v>
      </c>
    </row>
    <row r="3555" spans="1:4" ht="13.2" x14ac:dyDescent="0.25">
      <c r="A3555" s="1" t="s">
        <v>3561</v>
      </c>
      <c r="B3555" t="str">
        <f ca="1">IFERROR(__xludf.DUMMYFUNCTION("GOOGLETRANSLATE(B3555,""en"",""hi"")"),"भाई Saare नकली नारीवाद ko ek मिनट मुख्य dho दिया waalo")</f>
        <v>भाई Saare नकली नारीवाद ko ek मिनट मुख्य dho दिया waalo</v>
      </c>
      <c r="C3555" s="1" t="s">
        <v>19</v>
      </c>
      <c r="D3555" s="1" t="s">
        <v>5</v>
      </c>
    </row>
    <row r="3556" spans="1:4" ht="13.2" x14ac:dyDescent="0.25">
      <c r="A3556" s="1" t="s">
        <v>3562</v>
      </c>
      <c r="B3556" t="str">
        <f ca="1">IFERROR(__xludf.DUMMYFUNCTION("GOOGLETRANSLATE(B3556,""en"",""hi"")"),"सपनों की @City - दुबई दोस्त मेने पर देख लिया पहले से ही या आज firse dekhunga")</f>
        <v>सपनों की @City - दुबई दोस्त मेने पर देख लिया पहले से ही या आज firse dekhunga</v>
      </c>
      <c r="C3556" s="1" t="s">
        <v>4</v>
      </c>
      <c r="D3556" s="1" t="s">
        <v>5</v>
      </c>
    </row>
    <row r="3557" spans="1:4" ht="13.2" x14ac:dyDescent="0.25">
      <c r="A3557" s="1" t="s">
        <v>3563</v>
      </c>
      <c r="B3557" t="str">
        <f ca="1">IFERROR(__xludf.DUMMYFUNCTION("GOOGLETRANSLATE(B3557,""en"",""hi"")"),"मेन तो iss फिल्म को देखा नही ये सब chutiyapa hai")</f>
        <v>मेन तो iss फिल्म को देखा नही ये सब chutiyapa hai</v>
      </c>
      <c r="C3557" s="1" t="s">
        <v>4</v>
      </c>
      <c r="D3557" s="1" t="s">
        <v>5</v>
      </c>
    </row>
    <row r="3558" spans="1:4" ht="13.2" x14ac:dyDescent="0.25">
      <c r="A3558" s="1" t="s">
        <v>3564</v>
      </c>
      <c r="B3558" t="str">
        <f ca="1">IFERROR(__xludf.DUMMYFUNCTION("GOOGLETRANSLATE(B3558,""en"",""hi"")"),"Buwhahaahajahahah माडेर चोट")</f>
        <v>Buwhahaahajahahah माडेर चोट</v>
      </c>
      <c r="C3558" s="1" t="s">
        <v>8</v>
      </c>
      <c r="D3558" s="1" t="s">
        <v>15</v>
      </c>
    </row>
    <row r="3559" spans="1:4" ht="13.2" x14ac:dyDescent="0.25">
      <c r="A3559" s="1" t="s">
        <v>3565</v>
      </c>
      <c r="B3559" t="str">
        <f ca="1">IFERROR(__xludf.DUMMYFUNCTION("GOOGLETRANSLATE(B3559,""en"",""hi"")"),"ऐसे फिल्म isse नी Banati ए जे कल उप वेब श्रृंखला Banti ज लोगो हर चीज़ से liye
समस्या ज")</f>
        <v>ऐसे फिल्म isse नी Banati ए जे कल उप वेब श्रृंखला Banti ज लोगो हर चीज़ से liye
समस्या ज</v>
      </c>
      <c r="C3559" s="1" t="s">
        <v>19</v>
      </c>
      <c r="D3559" s="1" t="s">
        <v>5</v>
      </c>
    </row>
    <row r="3560" spans="1:4" ht="13.2" x14ac:dyDescent="0.25">
      <c r="A3560" s="1" t="s">
        <v>3566</v>
      </c>
      <c r="B3560" t="str">
        <f ca="1">IFERROR(__xludf.DUMMYFUNCTION("GOOGLETRANSLATE(B3560,""en"",""hi"")"),"मुझ पीएचएल ज pt वें ..
जय सनातन धर्म")</f>
        <v>मुझ पीएचएल ज pt वें ..
जय सनातन धर्म</v>
      </c>
      <c r="C3560" s="1" t="s">
        <v>4</v>
      </c>
      <c r="D3560" s="1" t="s">
        <v>5</v>
      </c>
    </row>
    <row r="3561" spans="1:4" ht="13.2" x14ac:dyDescent="0.25">
      <c r="A3561" s="1" t="s">
        <v>3567</v>
      </c>
      <c r="B3561" t="str">
        <f ca="1">IFERROR(__xludf.DUMMYFUNCTION("GOOGLETRANSLATE(B3561,""en"",""hi"")"),"Ranu मंडल ko Juton का हान हर pehnao aur aur रानाघाट 6 संख्या प्रति प्लेटफ़ॉर्म
बिटा 2 जल्द ही आ रहा Ranu Di रानाघाट मंच संख्या 6")</f>
        <v>Ranu मंडल ko Juton का हान हर pehnao aur aur रानाघाट 6 संख्या प्रति प्लेटफ़ॉर्म
बिटा 2 जल्द ही आ रहा Ranu Di रानाघाट मंच संख्या 6</v>
      </c>
      <c r="C3561" s="1" t="s">
        <v>8</v>
      </c>
      <c r="D3561" s="1" t="s">
        <v>5</v>
      </c>
    </row>
    <row r="3562" spans="1:4" ht="13.2" x14ac:dyDescent="0.25">
      <c r="A3562" s="1" t="s">
        <v>3568</v>
      </c>
      <c r="B3562" t="str">
        <f ca="1">IFERROR(__xludf.DUMMYFUNCTION("GOOGLETRANSLATE(B3562,""en"",""hi"")"),"madarchodh फिल्म कंपेनियन")</f>
        <v>madarchodh फिल्म कंपेनियन</v>
      </c>
      <c r="C3562" s="1" t="s">
        <v>8</v>
      </c>
      <c r="D3562" s="1" t="s">
        <v>15</v>
      </c>
    </row>
    <row r="3563" spans="1:4" ht="13.2" x14ac:dyDescent="0.25">
      <c r="A3563" s="1" t="s">
        <v>3569</v>
      </c>
      <c r="B3563" t="str">
        <f ca="1">IFERROR(__xludf.DUMMYFUNCTION("GOOGLETRANSLATE(B3563,""en"",""hi"")"),"कितना बोर karte ho यार ..
समीक्षा Batao na")</f>
        <v>कितना बोर karte ho यार ..
समीक्षा Batao na</v>
      </c>
      <c r="C3563" s="1" t="s">
        <v>19</v>
      </c>
      <c r="D3563" s="1" t="s">
        <v>5</v>
      </c>
    </row>
    <row r="3564" spans="1:4" ht="13.2" x14ac:dyDescent="0.25">
      <c r="A3564" s="1" t="s">
        <v>3570</v>
      </c>
      <c r="B3564" t="str">
        <f ca="1">IFERROR(__xludf.DUMMYFUNCTION("GOOGLETRANSLATE(B3564,""en"",""hi"")"),"अपना aoukad vul gya ranu")</f>
        <v>अपना aoukad vul gya ranu</v>
      </c>
      <c r="C3564" s="1" t="s">
        <v>8</v>
      </c>
      <c r="D3564" s="1" t="s">
        <v>5</v>
      </c>
    </row>
    <row r="3565" spans="1:4" ht="13.2" x14ac:dyDescent="0.25">
      <c r="A3565" s="1" t="s">
        <v>3571</v>
      </c>
      <c r="B3565" t="str">
        <f ca="1">IFERROR(__xludf.DUMMYFUNCTION("GOOGLETRANSLATE(B3565,""en"",""hi"")"),"साला प्यार कर्ण पैप ज और कांड कर्ण maaf ज!")</f>
        <v>साला प्यार कर्ण पैप ज और कांड कर्ण maaf ज!</v>
      </c>
      <c r="C3565" s="1" t="s">
        <v>19</v>
      </c>
      <c r="D3565" s="1" t="s">
        <v>5</v>
      </c>
    </row>
    <row r="3566" spans="1:4" ht="13.2" x14ac:dyDescent="0.25">
      <c r="A3566" s="1" t="s">
        <v>3572</v>
      </c>
      <c r="B3566" t="str">
        <f ca="1">IFERROR(__xludf.DUMMYFUNCTION("GOOGLETRANSLATE(B3566,""en"",""hi"")"),"मोदी भक्त या अक्षय कुमार का प्रशंसक कबीर सिंह का समीक्षा कर राहा ज chutya ज
भाई तू pade likhe भक्त")</f>
        <v>मोदी भक्त या अक्षय कुमार का प्रशंसक कबीर सिंह का समीक्षा कर राहा ज chutya ज
भाई तू pade likhe भक्त</v>
      </c>
      <c r="C3566" s="1" t="s">
        <v>19</v>
      </c>
      <c r="D3566" s="1" t="s">
        <v>5</v>
      </c>
    </row>
    <row r="3567" spans="1:4" ht="13.2" x14ac:dyDescent="0.25">
      <c r="A3567" s="1" t="s">
        <v>3573</v>
      </c>
      <c r="B3567" t="str">
        <f ca="1">IFERROR(__xludf.DUMMYFUNCTION("GOOGLETRANSLATE(B3567,""en"",""hi"")"),"भारतीय सेना तो जिंदाबाद hai ... सममूल्य तू ekdum chutiya hai jo ek aur बलात्कारी
womanizer Ka कर राहा hai समर्थन करते हैं।
मूवी ke bahane भाजपा का bhadwa प्रतिबंध राहा hai ... 😂😂😂")</f>
        <v>भारतीय सेना तो जिंदाबाद hai ... सममूल्य तू ekdum chutiya hai jo ek aur बलात्कारी
womanizer Ka कर राहा hai समर्थन करते हैं।
मूवी ke bahane भाजपा का bhadwa प्रतिबंध राहा hai ... 😂😂😂</v>
      </c>
      <c r="C3567" s="1" t="s">
        <v>8</v>
      </c>
      <c r="D3567" s="1" t="s">
        <v>5</v>
      </c>
    </row>
    <row r="3568" spans="1:4" ht="13.2" x14ac:dyDescent="0.25">
      <c r="A3568" s="1" t="s">
        <v>3574</v>
      </c>
      <c r="B3568" t="str">
        <f ca="1">IFERROR(__xludf.DUMMYFUNCTION("GOOGLETRANSLATE(B3568,""en"",""hi"")"),"390 नापसंद ?? 🤣🤣 गंभीरता से?
कौन hai तु लॉग? Kaha से आटे hai? 😂")</f>
        <v>390 नापसंद ?? 🤣🤣 गंभीरता से?
कौन hai तु लॉग? Kaha से आटे hai? 😂</v>
      </c>
      <c r="C3568" s="1" t="s">
        <v>4</v>
      </c>
      <c r="D3568" s="1" t="s">
        <v>5</v>
      </c>
    </row>
    <row r="3569" spans="1:4" ht="13.2" x14ac:dyDescent="0.25">
      <c r="A3569" s="1" t="s">
        <v>3575</v>
      </c>
      <c r="B3569" t="str">
        <f ca="1">IFERROR(__xludf.DUMMYFUNCTION("GOOGLETRANSLATE(B3569,""en"",""hi"")"),"ये सूर्यास्त चोपड़ा लगा hai bhokne")</f>
        <v>ये सूर्यास्त चोपड़ा लगा hai bhokne</v>
      </c>
      <c r="C3569" s="1" t="s">
        <v>8</v>
      </c>
      <c r="D3569" s="1" t="s">
        <v>5</v>
      </c>
    </row>
    <row r="3570" spans="1:4" ht="13.2" x14ac:dyDescent="0.25">
      <c r="A3570" s="1" t="s">
        <v>3576</v>
      </c>
      <c r="B3570" t="str">
        <f ca="1">IFERROR(__xludf.DUMMYFUNCTION("GOOGLETRANSLATE(B3570,""en"",""hi"")"),"तू सच मे बड़ा चुटिया है रे बंधु😂")</f>
        <v>तू सच मे बड़ा चुटिया है रे बंधु😂</v>
      </c>
      <c r="C3570" s="1" t="s">
        <v>8</v>
      </c>
      <c r="D3570" s="1" t="s">
        <v>5</v>
      </c>
    </row>
    <row r="3571" spans="1:4" ht="13.2" x14ac:dyDescent="0.25">
      <c r="A3571" s="1" t="s">
        <v>3577</v>
      </c>
      <c r="B3571" t="str">
        <f ca="1">IFERROR(__xludf.DUMMYFUNCTION("GOOGLETRANSLATE(B3571,""en"",""hi"")"),"&lt;Https://youtu.be/C-lRyevxevA&gt;
ये Chutya ... देखो उदारवादी # तथागतीत #
Bc कुछ भी # womem अधिकारिता
वीडियो प्रतीक कृपया मैं और Haso देखें .... ...")</f>
        <v>&lt;Https://youtu.be/C-lRyevxevA&gt;
ये Chutya ... देखो उदारवादी # तथागतीत #
Bc कुछ भी # womem अधिकारिता
वीडियो प्रतीक कृपया मैं और Haso देखें .... ...</v>
      </c>
      <c r="C3571" s="1" t="s">
        <v>8</v>
      </c>
      <c r="D3571" s="1" t="s">
        <v>15</v>
      </c>
    </row>
    <row r="3572" spans="1:4" ht="13.2" x14ac:dyDescent="0.25">
      <c r="A3572" s="1" t="s">
        <v>3578</v>
      </c>
      <c r="B3572" t="str">
        <f ca="1">IFERROR(__xludf.DUMMYFUNCTION("GOOGLETRANSLATE(B3572,""en"",""hi"")"),"लोक तंत्र, हिंदुस्तान ke संविधान बराबर poora vishwaas hai सममूल्य iss facist
हिटलर सरकार बराबर 0.0% vishwaas hai तो नहीं")</f>
        <v>लोक तंत्र, हिंदुस्तान ke संविधान बराबर poora vishwaas hai सममूल्य iss facist
हिटलर सरकार बराबर 0.0% vishwaas hai तो नहीं</v>
      </c>
      <c r="C3572" s="1" t="s">
        <v>19</v>
      </c>
      <c r="D3572" s="1" t="s">
        <v>5</v>
      </c>
    </row>
    <row r="3573" spans="1:4" ht="13.2" x14ac:dyDescent="0.25">
      <c r="A3573" s="1" t="s">
        <v>3579</v>
      </c>
      <c r="B3573" t="str">
        <f ca="1">IFERROR(__xludf.DUMMYFUNCTION("GOOGLETRANSLATE(B3573,""en"",""hi"")"),"कबीर शिंग ... ashqi 2 का हिंसक veirson hai")</f>
        <v>कबीर शिंग ... ashqi 2 का हिंसक veirson hai</v>
      </c>
      <c r="C3573" s="1" t="s">
        <v>4</v>
      </c>
      <c r="D3573" s="1" t="s">
        <v>5</v>
      </c>
    </row>
    <row r="3574" spans="1:4" ht="13.2" x14ac:dyDescent="0.25">
      <c r="A3574" s="1" t="s">
        <v>3580</v>
      </c>
      <c r="B3574" t="str">
        <f ca="1">IFERROR(__xludf.DUMMYFUNCTION("GOOGLETRANSLATE(B3574,""en"",""hi"")"),"12 baj गया क्या सिंह @ajay?")</f>
        <v>12 baj गया क्या सिंह @ajay?</v>
      </c>
      <c r="C3574" s="1" t="s">
        <v>4</v>
      </c>
      <c r="D3574" s="1" t="s">
        <v>5</v>
      </c>
    </row>
    <row r="3575" spans="1:4" ht="13.2" x14ac:dyDescent="0.25">
      <c r="A3575" s="1" t="s">
        <v>3581</v>
      </c>
      <c r="B3575" t="str">
        <f ca="1">IFERROR(__xludf.DUMMYFUNCTION("GOOGLETRANSLATE(B3575,""en"",""hi"")"),"दीपक कलाल Ko lelo")</f>
        <v>दीपक कलाल Ko lelo</v>
      </c>
      <c r="C3575" s="1" t="s">
        <v>4</v>
      </c>
      <c r="D3575" s="1" t="s">
        <v>5</v>
      </c>
    </row>
    <row r="3576" spans="1:4" ht="13.2" x14ac:dyDescent="0.25">
      <c r="A3576" s="1" t="s">
        <v>3582</v>
      </c>
      <c r="B3576" t="str">
        <f ca="1">IFERROR(__xludf.DUMMYFUNCTION("GOOGLETRANSLATE(B3576,""en"",""hi"")"),"Rajdip सरकार की galat bolna बुरा केर rajdip तू EAA Kiyo नही बोलता की रॉय
सरकार को falat jankari बालू के टीले को बोल रही hai")</f>
        <v>Rajdip सरकार की galat bolna बुरा केर rajdip तू EAA Kiyo नही बोलता की रॉय
सरकार को falat jankari बालू के टीले को बोल रही hai</v>
      </c>
      <c r="C3576" s="1" t="s">
        <v>19</v>
      </c>
      <c r="D3576" s="1" t="s">
        <v>5</v>
      </c>
    </row>
    <row r="3577" spans="1:4" ht="13.2" x14ac:dyDescent="0.25">
      <c r="A3577" s="1" t="s">
        <v>3583</v>
      </c>
      <c r="B3577" t="str">
        <f ca="1">IFERROR(__xludf.DUMMYFUNCTION("GOOGLETRANSLATE(B3577,""en"",""hi"")"),"Challll challl challl chutiyaaaa Saali")</f>
        <v>Challll challl challl chutiyaaaa Saali</v>
      </c>
      <c r="C3577" s="1" t="s">
        <v>8</v>
      </c>
      <c r="D3577" s="1" t="s">
        <v>5</v>
      </c>
    </row>
    <row r="3578" spans="1:4" ht="13.2" x14ac:dyDescent="0.25">
      <c r="A3578" s="1" t="s">
        <v>3584</v>
      </c>
      <c r="B3578" t="str">
        <f ca="1">IFERROR(__xludf.DUMMYFUNCTION("GOOGLETRANSLATE(B3578,""en"",""hi"")"),"Shwetab भाई ..ko जू लड़की suna थी हू जी ..... भाई मा भी ..usaa ही shadi
कारू he😂😂")</f>
        <v>Shwetab भाई ..ko जू लड़की suna थी हू जी ..... भाई मा भी ..usaa ही shadi
कारू he😂😂</v>
      </c>
      <c r="C3578" s="1" t="s">
        <v>4</v>
      </c>
      <c r="D3578" s="1" t="s">
        <v>5</v>
      </c>
    </row>
    <row r="3579" spans="1:4" ht="13.2" x14ac:dyDescent="0.25">
      <c r="A3579" s="1" t="s">
        <v>3585</v>
      </c>
      <c r="B3579" t="str">
        <f ca="1">IFERROR(__xludf.DUMMYFUNCTION("GOOGLETRANSLATE(B3579,""en"",""hi"")"),"@kapil बिष्ट GayHind 😀😂 😂")</f>
        <v>@kapil बिष्ट GayHind 😀😂 😂</v>
      </c>
      <c r="C3579" s="1" t="s">
        <v>4</v>
      </c>
      <c r="D3579" s="1" t="s">
        <v>5</v>
      </c>
    </row>
    <row r="3580" spans="1:4" ht="13.2" x14ac:dyDescent="0.25">
      <c r="A3580" s="1" t="s">
        <v>3586</v>
      </c>
      <c r="B3580" t="str">
        <f ca="1">IFERROR(__xludf.DUMMYFUNCTION("GOOGLETRANSLATE(B3580,""en"",""hi"")"),"भाई फिल्म का नाम हाय करने के लिए कबीर सिंह ज कबीर सिंह की हाय कहानी होगी ना ...")</f>
        <v>भाई फिल्म का नाम हाय करने के लिए कबीर सिंह ज कबीर सिंह की हाय कहानी होगी ना ...</v>
      </c>
      <c r="C3580" s="1" t="s">
        <v>4</v>
      </c>
      <c r="D3580" s="1" t="s">
        <v>5</v>
      </c>
    </row>
    <row r="3581" spans="1:4" ht="13.2" x14ac:dyDescent="0.25">
      <c r="A3581" s="1" t="s">
        <v>3587</v>
      </c>
      <c r="B3581" t="str">
        <f ca="1">IFERROR(__xludf.DUMMYFUNCTION("GOOGLETRANSLATE(B3581,""en"",""hi"")"),"मस्तूल")</f>
        <v>मस्तूल</v>
      </c>
      <c r="C3581" s="1" t="s">
        <v>4</v>
      </c>
      <c r="D3581" s="1" t="s">
        <v>5</v>
      </c>
    </row>
    <row r="3582" spans="1:4" ht="13.2" x14ac:dyDescent="0.25">
      <c r="A3582" s="1" t="s">
        <v>3588</v>
      </c>
      <c r="B3582" t="str">
        <f ca="1">IFERROR(__xludf.DUMMYFUNCTION("GOOGLETRANSLATE(B3582,""en"",""hi"")"),"आयुष्मान खुराना
नवाज uddin")</f>
        <v>आयुष्मान खुराना
नवाज uddin</v>
      </c>
      <c r="C3582" s="1" t="s">
        <v>4</v>
      </c>
      <c r="D3582" s="1" t="s">
        <v>5</v>
      </c>
    </row>
    <row r="3583" spans="1:4" ht="13.2" x14ac:dyDescent="0.25">
      <c r="A3583" s="1" t="s">
        <v>3589</v>
      </c>
      <c r="B3583" t="str">
        <f ca="1">IFERROR(__xludf.DUMMYFUNCTION("GOOGLETRANSLATE(B3583,""en"",""hi"")"),"भाई माई ट्रेलर पर देख कश्मीर हाय mein समझ gya था की तु ek ठेठ बॉलीवुड चुटिया
चीज़ hai .... दुख iss बात का hai ki मात्र लगभग Doston ko तु फिल्म sare
achchi lagi🤦♀️")</f>
        <v>भाई माई ट्रेलर पर देख कश्मीर हाय mein समझ gya था की तु ek ठेठ बॉलीवुड चुटिया
चीज़ hai .... दुख iss बात का hai ki मात्र लगभग Doston ko तु फिल्म sare
achchi lagi🤦♀️</v>
      </c>
      <c r="C3583" s="1" t="s">
        <v>4</v>
      </c>
      <c r="D3583" s="1" t="s">
        <v>5</v>
      </c>
    </row>
    <row r="3584" spans="1:4" ht="13.2" x14ac:dyDescent="0.25">
      <c r="A3584" s="1" t="s">
        <v>3590</v>
      </c>
      <c r="B3584" t="str">
        <f ca="1">IFERROR(__xludf.DUMMYFUNCTION("GOOGLETRANSLATE(B3584,""en"",""hi"")"),"मैं समीक्षा वीडियो aur तुम्हे उदारवादी लगता ko अलग से केले chahiye!")</f>
        <v>मैं समीक्षा वीडियो aur तुम्हे उदारवादी लगता ko अलग से केले chahiye!</v>
      </c>
      <c r="C3584" s="1" t="s">
        <v>4</v>
      </c>
      <c r="D3584" s="1" t="s">
        <v>5</v>
      </c>
    </row>
    <row r="3585" spans="1:4" ht="13.2" x14ac:dyDescent="0.25">
      <c r="A3585" s="1" t="s">
        <v>3591</v>
      </c>
      <c r="B3585" t="str">
        <f ca="1">IFERROR(__xludf.DUMMYFUNCTION("GOOGLETRANSLATE(B3585,""en"",""hi"")"),"Aey भाई, Dimag nikal अपना 1960 कश्मीर गटर से।")</f>
        <v>Aey भाई, Dimag nikal अपना 1960 कश्मीर गटर से।</v>
      </c>
      <c r="C3585" s="1" t="s">
        <v>19</v>
      </c>
      <c r="D3585" s="1" t="s">
        <v>5</v>
      </c>
    </row>
    <row r="3586" spans="1:4" ht="13.2" x14ac:dyDescent="0.25">
      <c r="A3586" s="1" t="s">
        <v>3592</v>
      </c>
      <c r="B3586" t="str">
        <f ca="1">IFERROR(__xludf.DUMMYFUNCTION("GOOGLETRANSLATE(B3586,""en"",""hi"")"),"अबे hakla चटाई bolna सीख")</f>
        <v>अबे hakla चटाई bolna सीख</v>
      </c>
      <c r="C3586" s="1" t="s">
        <v>4</v>
      </c>
      <c r="D3586" s="1" t="s">
        <v>5</v>
      </c>
    </row>
    <row r="3587" spans="1:4" ht="13.2" x14ac:dyDescent="0.25">
      <c r="A3587" s="1" t="s">
        <v>3593</v>
      </c>
      <c r="B3587" t="str">
        <f ca="1">IFERROR(__xludf.DUMMYFUNCTION("GOOGLETRANSLATE(B3587,""en"",""hi"")"),"@Pratik Borade उरी mein कहां Glorify किया? उरी mein आतंकवादी लॉग की faad di
na, यद्यपि तु हाल hoga.Satya mein sabhi लॉग इन करें तो ko Patha hain ki आतंकवादी banoge
मुख्य सरगना लॉग मार्च jaathe hain, कंपनी, Vaastav mein ही।")</f>
        <v>@Pratik Borade उरी mein कहां Glorify किया? उरी mein आतंकवादी लॉग की faad di
na, यद्यपि तु हाल hoga.Satya mein sabhi लॉग इन करें तो ko Patha hain ki आतंकवादी banoge
मुख्य सरगना लॉग मार्च jaathe hain, कंपनी, Vaastav mein ही।</v>
      </c>
      <c r="C3587" s="1" t="s">
        <v>4</v>
      </c>
      <c r="D3587" s="1" t="s">
        <v>5</v>
      </c>
    </row>
    <row r="3588" spans="1:4" ht="13.2" x14ac:dyDescent="0.25">
      <c r="A3588" s="1" t="s">
        <v>3594</v>
      </c>
      <c r="B3588" t="str">
        <f ca="1">IFERROR(__xludf.DUMMYFUNCTION("GOOGLETRANSLATE(B3588,""en"",""hi"")"),"Khatam बात ,,, प्यार हो गया ... 😂😂😂")</f>
        <v>Khatam बात ,,, प्यार हो गया ... 😂😂😂</v>
      </c>
      <c r="C3588" s="1" t="s">
        <v>4</v>
      </c>
      <c r="D3588" s="1" t="s">
        <v>5</v>
      </c>
    </row>
    <row r="3589" spans="1:4" ht="13.2" x14ac:dyDescent="0.25">
      <c r="A3589" s="1" t="s">
        <v>3595</v>
      </c>
      <c r="B3589" t="str">
        <f ca="1">IFERROR(__xludf.DUMMYFUNCTION("GOOGLETRANSLATE(B3589,""en"",""hi"")"),"Ranu beiman ... kichar का Kire ko kichar मुझे हाय सोवा मिलता वह सोफे मुझे Nehi")</f>
        <v>Ranu beiman ... kichar का Kire ko kichar मुझे हाय सोवा मिलता वह सोफे मुझे Nehi</v>
      </c>
      <c r="C3589" s="1" t="s">
        <v>8</v>
      </c>
      <c r="D3589" s="1" t="s">
        <v>5</v>
      </c>
    </row>
    <row r="3590" spans="1:4" ht="13.2" x14ac:dyDescent="0.25">
      <c r="A3590" s="1" t="s">
        <v>3596</v>
      </c>
      <c r="B3590" t="str">
        <f ca="1">IFERROR(__xludf.DUMMYFUNCTION("GOOGLETRANSLATE(B3590,""en"",""hi"")"),"@Rajender ji12ewcgsdffeewandal +७४९९२८१४९९")</f>
        <v>@Rajender ji12ewcgsdffeewandal +७४९९२८१४९९</v>
      </c>
      <c r="C3590" s="1" t="s">
        <v>4</v>
      </c>
      <c r="D3590" s="1" t="s">
        <v>5</v>
      </c>
    </row>
    <row r="3591" spans="1:4" ht="13.2" x14ac:dyDescent="0.25">
      <c r="A3591" s="1" t="s">
        <v>3597</v>
      </c>
      <c r="B3591" t="str">
        <f ca="1">IFERROR(__xludf.DUMMYFUNCTION("GOOGLETRANSLATE(B3591,""en"",""hi"")"),"1 no.bhai 👌👌👌👌👌👌👌
दिल को छू लिया aapke स्पष्टीकरण ne टोपी बंद")</f>
        <v>1 no.bhai 👌👌👌👌👌👌👌
दिल को छू लिया aapke स्पष्टीकरण ne टोपी बंद</v>
      </c>
      <c r="C3591" s="1" t="s">
        <v>4</v>
      </c>
      <c r="D3591" s="1" t="s">
        <v>5</v>
      </c>
    </row>
    <row r="3592" spans="1:4" ht="13.2" x14ac:dyDescent="0.25">
      <c r="A3592" s="1" t="s">
        <v>3598</v>
      </c>
      <c r="B3592" t="str">
        <f ca="1">IFERROR(__xludf.DUMMYFUNCTION("GOOGLETRANSLATE(B3592,""en"",""hi"")"),"@Shubhankit सुधाकर sohih बोला आपने। मिशनरियों विशाल 2 मीडिया का भुगतान हो गुए
बॉलीवुड माफियाओं, मशहूर हस्तियों। जैडा कलाकार, पत्रकार परिवर्तित हो suka.bishop
बलात्कार korke भाग Jate Hei leken कोई सेलिब्रिटी, मीडिया ईसाई का kilaf कुछ
Nehi Bolte हेई। हर ek "&amp;"ko इंजील nam dusri हेई, Inno ne chupa ते Hei
loggo से। Prannay रॉय ईसाई, प्रणय जेम्स Ovi रॉय। ऊषा उत्थुप Ovi
ईसाई। हैम हिंदू ओ ko उल्लो bana रहे। muslman जिहाद लघु हेई, leken
ईसाई Hamra khun Chuste Hei andhor मेई गस ने कोर।")</f>
        <v>@Shubhankit सुधाकर sohih बोला आपने। मिशनरियों विशाल 2 मीडिया का भुगतान हो गुए
बॉलीवुड माफियाओं, मशहूर हस्तियों। जैडा कलाकार, पत्रकार परिवर्तित हो suka.bishop
बलात्कार korke भाग Jate Hei leken कोई सेलिब्रिटी, मीडिया ईसाई का kilaf कुछ
Nehi Bolte हेई। हर ek ko इंजील nam dusri हेई, Inno ne chupa ते Hei
loggo से। Prannay रॉय ईसाई, प्रणय जेम्स Ovi रॉय। ऊषा उत्थुप Ovi
ईसाई। हैम हिंदू ओ ko उल्लो bana रहे। muslman जिहाद लघु हेई, leken
ईसाई Hamra khun Chuste Hei andhor मेई गस ने कोर।</v>
      </c>
      <c r="C3592" s="1" t="s">
        <v>8</v>
      </c>
      <c r="D3592" s="1" t="s">
        <v>5</v>
      </c>
    </row>
    <row r="3593" spans="1:4" ht="13.2" x14ac:dyDescent="0.25">
      <c r="A3593" s="1" t="s">
        <v>3599</v>
      </c>
      <c r="B3593" t="str">
        <f ca="1">IFERROR(__xludf.DUMMYFUNCTION("GOOGLETRANSLATE(B3593,""en"",""hi"")"),"Vai Vai Vai ... 'Kaam कर raheho की Nehi कर raheho' है सबसे अच्छा प्रेरणा हैं
❤️")</f>
        <v>Vai Vai Vai ... 'Kaam कर raheho की Nehi कर raheho' है सबसे अच्छा प्रेरणा हैं
❤️</v>
      </c>
      <c r="C3593" s="1" t="s">
        <v>4</v>
      </c>
      <c r="D3593" s="1" t="s">
        <v>5</v>
      </c>
    </row>
    <row r="3594" spans="1:4" ht="13.2" x14ac:dyDescent="0.25">
      <c r="A3594" s="1" t="s">
        <v>3600</v>
      </c>
      <c r="B3594" t="str">
        <f ca="1">IFERROR(__xludf.DUMMYFUNCTION("GOOGLETRANSLATE(B3594,""en"",""hi"")"),"स्वरा भास्कर")</f>
        <v>स्वरा भास्कर</v>
      </c>
      <c r="C3594" s="1" t="s">
        <v>4</v>
      </c>
      <c r="D3594" s="1" t="s">
        <v>5</v>
      </c>
    </row>
    <row r="3595" spans="1:4" ht="13.2" x14ac:dyDescent="0.25">
      <c r="A3595" s="1" t="s">
        <v>3601</v>
      </c>
      <c r="B3595" t="str">
        <f ca="1">IFERROR(__xludf.DUMMYFUNCTION("GOOGLETRANSLATE(B3595,""en"",""hi"")"),"भाई ekdum साही बोल राहा हाई tu")</f>
        <v>भाई ekdum साही बोल राहा हाई tu</v>
      </c>
      <c r="C3595" s="1" t="s">
        <v>4</v>
      </c>
      <c r="D3595" s="1" t="s">
        <v>5</v>
      </c>
    </row>
    <row r="3596" spans="1:4" ht="13.2" x14ac:dyDescent="0.25">
      <c r="A3596" s="1" t="s">
        <v>3602</v>
      </c>
      <c r="B3596" t="str">
        <f ca="1">IFERROR(__xludf.DUMMYFUNCTION("GOOGLETRANSLATE(B3596,""en"",""hi"")"),"भाई के लिए एक लाईक प्लीज👍 ,, आप हजारों लोगों की जिंदगी बर्बाद होने से बचा रहे
हैं ,,")</f>
        <v>भाई के लिए एक लाईक प्लीज👍 ,, आप हजारों लोगों की जिंदगी बर्बाद होने से बचा रहे
हैं ,,</v>
      </c>
      <c r="C3596" s="1" t="s">
        <v>4</v>
      </c>
      <c r="D3596" s="1" t="s">
        <v>5</v>
      </c>
    </row>
    <row r="3597" spans="1:4" ht="13.2" x14ac:dyDescent="0.25">
      <c r="A3597" s="1" t="s">
        <v>3603</v>
      </c>
      <c r="B3597" t="str">
        <f ca="1">IFERROR(__xludf.DUMMYFUNCTION("GOOGLETRANSLATE(B3597,""en"",""hi"")"),"भाई .. गुजराती वेब श्रृंखला METRO पार्क सममूल्य अपना समीक्षा dijiye ...... रणवीर
Shauri की हाँ श्रृंखला hai ..")</f>
        <v>भाई .. गुजराती वेब श्रृंखला METRO पार्क सममूल्य अपना समीक्षा dijiye ...... रणवीर
Shauri की हाँ श्रृंखला hai ..</v>
      </c>
      <c r="C3597" s="1" t="s">
        <v>4</v>
      </c>
      <c r="D3597" s="1" t="s">
        <v>5</v>
      </c>
    </row>
    <row r="3598" spans="1:4" ht="13.2" x14ac:dyDescent="0.25">
      <c r="A3598" s="1" t="s">
        <v>3604</v>
      </c>
      <c r="B3598" t="str">
        <f ca="1">IFERROR(__xludf.DUMMYFUNCTION("GOOGLETRANSLATE(B3598,""en"",""hi"")"),"Dikkhao sb bhnk .... डे बॉलीवुड या रैंडी कश्मीर jihadio ko ...")</f>
        <v>Dikkhao sb bhnk .... डे बॉलीवुड या रैंडी कश्मीर jihadio ko ...</v>
      </c>
      <c r="C3598" s="1" t="s">
        <v>8</v>
      </c>
      <c r="D3598" s="1" t="s">
        <v>15</v>
      </c>
    </row>
    <row r="3599" spans="1:4" ht="13.2" x14ac:dyDescent="0.25">
      <c r="A3599" s="1" t="s">
        <v>3605</v>
      </c>
      <c r="B3599" t="str">
        <f ca="1">IFERROR(__xludf.DUMMYFUNCTION("GOOGLETRANSLATE(B3599,""en"",""hi"")"),"Ooy रैंडी ... डर चटाई ... वक़्त आने डी .... Sabkoo BTA देंगे मर्द क्या होता ...
नारीवाद की माँ का bhosda")</f>
        <v>Ooy रैंडी ... डर चटाई ... वक़्त आने डी .... Sabkoo BTA देंगे मर्द क्या होता ...
नारीवाद की माँ का bhosda</v>
      </c>
      <c r="C3599" s="1" t="s">
        <v>8</v>
      </c>
      <c r="D3599" s="1" t="s">
        <v>15</v>
      </c>
    </row>
    <row r="3600" spans="1:4" ht="13.2" x14ac:dyDescent="0.25">
      <c r="A3600" s="1" t="s">
        <v>3606</v>
      </c>
      <c r="B3600" t="str">
        <f ca="1">IFERROR(__xludf.DUMMYFUNCTION("GOOGLETRANSLATE(B3600,""en"",""hi"")"),"@Shivam शर्मा lakshy चौधरी खोज करो")</f>
        <v>@Shivam शर्मा lakshy चौधरी खोज करो</v>
      </c>
      <c r="C3600" s="1" t="s">
        <v>4</v>
      </c>
      <c r="D3600" s="1" t="s">
        <v>5</v>
      </c>
    </row>
    <row r="3601" spans="1:4" ht="13.2" x14ac:dyDescent="0.25">
      <c r="A3601" s="1" t="s">
        <v>3607</v>
      </c>
      <c r="B3601" t="str">
        <f ca="1">IFERROR(__xludf.DUMMYFUNCTION("GOOGLETRANSLATE(B3601,""en"",""hi"")"),"भाई कृपया जोकर पे अपना राय है!")</f>
        <v>भाई कृपया जोकर पे अपना राय है!</v>
      </c>
      <c r="C3601" s="1" t="s">
        <v>4</v>
      </c>
      <c r="D3601" s="1" t="s">
        <v>5</v>
      </c>
    </row>
    <row r="3602" spans="1:4" ht="13.2" x14ac:dyDescent="0.25">
      <c r="A3602" s="1" t="s">
        <v>3608</v>
      </c>
      <c r="B3602" t="str">
        <f ca="1">IFERROR(__xludf.DUMMYFUNCTION("GOOGLETRANSLATE(B3602,""en"",""hi"")"),"बॉलीवुड = chutiyapaa")</f>
        <v>बॉलीवुड = chutiyapaa</v>
      </c>
      <c r="C3602" s="1" t="s">
        <v>4</v>
      </c>
      <c r="D3602" s="1" t="s">
        <v>5</v>
      </c>
    </row>
    <row r="3603" spans="1:4" ht="13.2" x14ac:dyDescent="0.25">
      <c r="A3603" s="1" t="s">
        <v>3609</v>
      </c>
      <c r="B3603" t="str">
        <f ca="1">IFERROR(__xludf.DUMMYFUNCTION("GOOGLETRANSLATE(B3603,""en"",""hi"")"),"मनोवृत्ति Kam karrr😠")</f>
        <v>मनोवृत्ति Kam karrr😠</v>
      </c>
      <c r="C3603" s="1" t="s">
        <v>8</v>
      </c>
      <c r="D3603" s="1" t="s">
        <v>5</v>
      </c>
    </row>
    <row r="3604" spans="1:4" ht="13.2" x14ac:dyDescent="0.25">
      <c r="A3604" s="1" t="s">
        <v>3610</v>
      </c>
      <c r="B3604" t="str">
        <f ca="1">IFERROR(__xludf.DUMMYFUNCTION("GOOGLETRANSLATE(B3604,""en"",""hi"")"),"साहू JSE bakwaas फिल्म 100 करोड़ KMA टा hai या अनुच्छेद 370 JSE Accha फिल्म
यू हमेशा kam क्यु KMA टा hai ...")</f>
        <v>साहू JSE bakwaas फिल्म 100 करोड़ KMA टा hai या अनुच्छेद 370 JSE Accha फिल्म
यू हमेशा kam क्यु KMA टा hai ...</v>
      </c>
      <c r="C3604" s="1" t="s">
        <v>19</v>
      </c>
      <c r="D3604" s="1" t="s">
        <v>5</v>
      </c>
    </row>
    <row r="3605" spans="1:4" ht="13.2" x14ac:dyDescent="0.25">
      <c r="A3605" s="1" t="s">
        <v>3611</v>
      </c>
      <c r="B3605" t="str">
        <f ca="1">IFERROR(__xludf.DUMMYFUNCTION("GOOGLETRANSLATE(B3605,""en"",""hi"")"),"और तू चूथिया है🤣🤣🤣")</f>
        <v>और तू चूथिया है🤣🤣🤣</v>
      </c>
      <c r="C3605" s="1" t="s">
        <v>8</v>
      </c>
      <c r="D3605" s="1" t="s">
        <v>5</v>
      </c>
    </row>
    <row r="3606" spans="1:4" ht="13.2" x14ac:dyDescent="0.25">
      <c r="A3606" s="1" t="s">
        <v>3612</v>
      </c>
      <c r="B3606" t="str">
        <f ca="1">IFERROR(__xludf.DUMMYFUNCTION("GOOGLETRANSLATE(B3606,""en"",""hi"")"),"10/10 .... !!!! Aare waaa .... !!!")</f>
        <v>10/10 .... !!!! Aare waaa .... !!!</v>
      </c>
      <c r="C3606" s="1" t="s">
        <v>4</v>
      </c>
      <c r="D3606" s="1" t="s">
        <v>5</v>
      </c>
    </row>
    <row r="3607" spans="1:4" ht="13.2" x14ac:dyDescent="0.25">
      <c r="A3607" s="1" t="s">
        <v>3613</v>
      </c>
      <c r="B3607" t="str">
        <f ca="1">IFERROR(__xludf.DUMMYFUNCTION("GOOGLETRANSLATE(B3607,""en"",""hi"")"),"जो CAA ka virodh कर रही हैं सरकार उनका सब्सिडी kisi aur ko देदे तु के लिए
कागज़ की पुष्टि karne जाएंगे हाय नै inka बैंक बैलेंस भी हस्तांतरण Kardo dekhte
hain कागज़ dikhate hain ya नै।")</f>
        <v>जो CAA ka virodh कर रही हैं सरकार उनका सब्सिडी kisi aur ko देदे तु के लिए
कागज़ की पुष्टि karne जाएंगे हाय नै inka बैंक बैलेंस भी हस्तांतरण Kardo dekhte
hain कागज़ dikhate hain ya नै।</v>
      </c>
      <c r="C3607" s="1" t="s">
        <v>19</v>
      </c>
      <c r="D3607" s="1" t="s">
        <v>5</v>
      </c>
    </row>
    <row r="3608" spans="1:4" ht="13.2" x14ac:dyDescent="0.25">
      <c r="A3608" s="1" t="s">
        <v>3614</v>
      </c>
      <c r="B3608" t="str">
        <f ca="1">IFERROR(__xludf.DUMMYFUNCTION("GOOGLETRANSLATE(B3608,""en"",""hi"")"),"बिल्कुल सही, साही किया")</f>
        <v>बिल्कुल सही, साही किया</v>
      </c>
      <c r="C3608" s="1" t="s">
        <v>4</v>
      </c>
      <c r="D3608" s="1" t="s">
        <v>5</v>
      </c>
    </row>
    <row r="3609" spans="1:4" ht="13.2" x14ac:dyDescent="0.25">
      <c r="A3609" s="1" t="s">
        <v>3615</v>
      </c>
      <c r="B3609" t="str">
        <f ca="1">IFERROR(__xludf.DUMMYFUNCTION("GOOGLETRANSLATE(B3609,""en"",""hi"")"),"बीसी jaato की बदनाम कर RHA ज chutya मोटू")</f>
        <v>बीसी jaato की बदनाम कर RHA ज chutya मोटू</v>
      </c>
      <c r="C3609" s="1" t="s">
        <v>8</v>
      </c>
      <c r="D3609" s="1" t="s">
        <v>15</v>
      </c>
    </row>
    <row r="3610" spans="1:4" ht="13.2" x14ac:dyDescent="0.25">
      <c r="A3610" s="1" t="s">
        <v>3616</v>
      </c>
      <c r="B3610" t="str">
        <f ca="1">IFERROR(__xludf.DUMMYFUNCTION("GOOGLETRANSLATE(B3610,""en"",""hi"")"),"अनुमति दें करो सब का sath सेना का vekas।")</f>
        <v>अनुमति दें करो सब का sath सेना का vekas।</v>
      </c>
      <c r="C3610" s="1" t="s">
        <v>4</v>
      </c>
      <c r="D3610" s="1" t="s">
        <v>5</v>
      </c>
    </row>
    <row r="3611" spans="1:4" ht="13.2" x14ac:dyDescent="0.25">
      <c r="A3611" s="1" t="s">
        <v>3617</v>
      </c>
      <c r="B3611" t="str">
        <f ca="1">IFERROR(__xludf.DUMMYFUNCTION("GOOGLETRANSLATE(B3611,""en"",""hi"")"),"कुशी देख goo khaalo")</f>
        <v>कुशी देख goo khaalo</v>
      </c>
      <c r="C3611" s="1" t="s">
        <v>8</v>
      </c>
      <c r="D3611" s="1" t="s">
        <v>15</v>
      </c>
    </row>
    <row r="3612" spans="1:4" ht="13.2" x14ac:dyDescent="0.25">
      <c r="A3612" s="1" t="s">
        <v>3618</v>
      </c>
      <c r="B3612" t="str">
        <f ca="1">IFERROR(__xludf.DUMMYFUNCTION("GOOGLETRANSLATE(B3612,""en"",""hi"")"),"Ranu मोंदोल ahankari हो goyi hai ... mehnot korke Hoyi नही .... उसको किया पोटा
mehnot किया hai ...")</f>
        <v>Ranu मोंदोल ahankari हो goyi hai ... mehnot korke Hoyi नही .... उसको किया पोटा
mehnot किया hai ...</v>
      </c>
      <c r="C3612" s="1" t="s">
        <v>8</v>
      </c>
      <c r="D3612" s="1" t="s">
        <v>5</v>
      </c>
    </row>
    <row r="3613" spans="1:4" ht="13.2" x14ac:dyDescent="0.25">
      <c r="A3613" s="1" t="s">
        <v>3619</v>
      </c>
      <c r="B3613" t="str">
        <f ca="1">IFERROR(__xludf.DUMMYFUNCTION("GOOGLETRANSLATE(B3613,""en"",""hi"")"),"भाई आप तो महान हो ... 😊😊")</f>
        <v>भाई आप तो महान हो ... 😊😊</v>
      </c>
      <c r="C3613" s="1" t="s">
        <v>4</v>
      </c>
      <c r="D3613" s="1" t="s">
        <v>5</v>
      </c>
    </row>
    <row r="3614" spans="1:4" ht="13.2" x14ac:dyDescent="0.25">
      <c r="A3614" s="1" t="s">
        <v>3620</v>
      </c>
      <c r="B3614" t="str">
        <f ca="1">IFERROR(__xludf.DUMMYFUNCTION("GOOGLETRANSLATE(B3614,""en"",""hi"")"),"वाह bilkul साही किया सलामी आप हीरो के लिए")</f>
        <v>वाह bilkul साही किया सलामी आप हीरो के लिए</v>
      </c>
      <c r="C3614" s="1" t="s">
        <v>4</v>
      </c>
      <c r="D3614" s="1" t="s">
        <v>5</v>
      </c>
    </row>
    <row r="3615" spans="1:4" ht="13.2" x14ac:dyDescent="0.25">
      <c r="A3615" s="1" t="s">
        <v>3621</v>
      </c>
      <c r="B3615" t="str">
        <f ca="1">IFERROR(__xludf.DUMMYFUNCTION("GOOGLETRANSLATE(B3615,""en"",""hi"")"),"librarls Ko समस्या हो राही hai लिए लॉग इन कुछ गांजा फूक ke गये lagte hai jisse
इक हाय बात kahunga गांजा Kam fooka करो इतना ठंडा faminisit और librarals")</f>
        <v>librarls Ko समस्या हो राही hai लिए लॉग इन कुछ गांजा फूक ke गये lagte hai jisse
इक हाय बात kahunga गांजा Kam fooka करो इतना ठंडा faminisit और librarals</v>
      </c>
      <c r="C3615" s="1" t="s">
        <v>19</v>
      </c>
      <c r="D3615" s="1" t="s">
        <v>5</v>
      </c>
    </row>
    <row r="3616" spans="1:4" ht="13.2" x14ac:dyDescent="0.25">
      <c r="A3616" s="1" t="s">
        <v>3622</v>
      </c>
      <c r="B3616" t="str">
        <f ca="1">IFERROR(__xludf.DUMMYFUNCTION("GOOGLETRANSLATE(B3616,""en"",""hi"")"),"ये बाँदा hai Kon ... कही kisi मंच जनसंपर्क कोई परिचय hai क्या iski .... नंगा, इसके
मुझे जनवरी na चाहता हू माई .... bhot हाय tagdi बात krta hai ....")</f>
        <v>ये बाँदा hai Kon ... कही kisi मंच जनसंपर्क कोई परिचय hai क्या iski .... नंगा, इसके
मुझे जनवरी na चाहता हू माई .... bhot हाय tagdi बात krta hai ....</v>
      </c>
      <c r="C3616" s="1" t="s">
        <v>4</v>
      </c>
      <c r="D3616" s="1" t="s">
        <v>5</v>
      </c>
    </row>
    <row r="3617" spans="1:4" ht="13.2" x14ac:dyDescent="0.25">
      <c r="A3617" s="1" t="s">
        <v>3623</v>
      </c>
      <c r="B3617" t="str">
        <f ca="1">IFERROR(__xludf.DUMMYFUNCTION("GOOGLETRANSLATE(B3617,""en"",""hi"")"),"महान समीक्षा श्रीमान जी जय हिंद")</f>
        <v>महान समीक्षा श्रीमान जी जय हिंद</v>
      </c>
      <c r="C3617" s="1" t="s">
        <v>4</v>
      </c>
      <c r="D3617" s="1" t="s">
        <v>5</v>
      </c>
    </row>
    <row r="3618" spans="1:4" ht="13.2" x14ac:dyDescent="0.25">
      <c r="A3618" s="1" t="s">
        <v>3624</v>
      </c>
      <c r="B3618" t="str">
        <f ca="1">IFERROR(__xludf.DUMMYFUNCTION("GOOGLETRANSLATE(B3618,""en"",""hi"")"),"भाग Jaao bhaggg Jaao 😂😂😂")</f>
        <v>भाग Jaao bhaggg Jaao 😂😂😂</v>
      </c>
      <c r="C3618" s="1" t="s">
        <v>4</v>
      </c>
      <c r="D3618" s="1" t="s">
        <v>5</v>
      </c>
    </row>
    <row r="3619" spans="1:4" ht="13.2" x14ac:dyDescent="0.25">
      <c r="A3619" s="1" t="s">
        <v>3625</v>
      </c>
      <c r="B3619" t="str">
        <f ca="1">IFERROR(__xludf.DUMMYFUNCTION("GOOGLETRANSLATE(B3619,""en"",""hi"")"),"भाई shwetabh आपने ये भी batana था chutiya बॉलीवुड ne देवदार रीमेक किया।
अर्जुन रेड्डी मूल फिल्म।")</f>
        <v>भाई shwetabh आपने ये भी batana था chutiya बॉलीवुड ne देवदार रीमेक किया।
अर्जुन रेड्डी मूल फिल्म।</v>
      </c>
      <c r="C3619" s="1" t="s">
        <v>4</v>
      </c>
      <c r="D3619" s="1" t="s">
        <v>5</v>
      </c>
    </row>
    <row r="3620" spans="1:4" ht="13.2" x14ac:dyDescent="0.25">
      <c r="A3620" s="1" t="s">
        <v>3626</v>
      </c>
      <c r="B3620" t="str">
        <f ca="1">IFERROR(__xludf.DUMMYFUNCTION("GOOGLETRANSLATE(B3620,""en"",""hi"")"),"Kisi व्यक्ति का kaam बात karta hai और फिटनेस Deshbhakti, करने के लिए पाठ्यक्रम समलैंगिक बंद
फिर समलैंगिक लोगो को मौका मिलना Chahye,")</f>
        <v>Kisi व्यक्ति का kaam बात karta hai और फिटनेस Deshbhakti, करने के लिए पाठ्यक्रम समलैंगिक बंद
फिर समलैंगिक लोगो को मौका मिलना Chahye,</v>
      </c>
      <c r="C3620" s="1" t="s">
        <v>4</v>
      </c>
      <c r="D3620" s="1" t="s">
        <v>5</v>
      </c>
    </row>
    <row r="3621" spans="1:4" ht="13.2" x14ac:dyDescent="0.25">
      <c r="A3621" s="1" t="s">
        <v>3627</v>
      </c>
      <c r="B3621" t="str">
        <f ca="1">IFERROR(__xludf.DUMMYFUNCTION("GOOGLETRANSLATE(B3621,""en"",""hi"")"),"संकेत भाई का वीडियो पर देख लो ahayad aap ko ज्ञान आ जाए thodi jyada हाय।")</f>
        <v>संकेत भाई का वीडियो पर देख लो ahayad aap ko ज्ञान आ जाए thodi jyada हाय।</v>
      </c>
      <c r="C3621" s="1" t="s">
        <v>4</v>
      </c>
      <c r="D3621" s="1" t="s">
        <v>5</v>
      </c>
    </row>
    <row r="3622" spans="1:4" ht="13.2" x14ac:dyDescent="0.25">
      <c r="A3622" s="1" t="s">
        <v>3628</v>
      </c>
      <c r="B3622" t="str">
        <f ca="1">IFERROR(__xludf.DUMMYFUNCTION("GOOGLETRANSLATE(B3622,""en"",""hi"")"),"Hii, श्रेया aap jinse तु सवाल puch हो रहे na Unse तु आप भी Pucho अगर
प्रकृति ne aapke sath तु किया होता तो मैं आपको भी khatm कर देते फिर।")</f>
        <v>Hii, श्रेया aap jinse तु सवाल puch हो रहे na Unse तु आप भी Pucho अगर
प्रकृति ne aapke sath तु किया होता तो मैं आपको भी khatm कर देते फिर।</v>
      </c>
      <c r="C3622" s="1" t="s">
        <v>19</v>
      </c>
      <c r="D3622" s="1" t="s">
        <v>5</v>
      </c>
    </row>
    <row r="3623" spans="1:4" ht="13.2" x14ac:dyDescent="0.25">
      <c r="A3623" s="1" t="s">
        <v>3629</v>
      </c>
      <c r="B3623" t="str">
        <f ca="1">IFERROR(__xludf.DUMMYFUNCTION("GOOGLETRANSLATE(B3623,""en"",""hi"")"),"सलमान खान का feku प्रशंसक बॉलीवुड उम्र के लिए bedhne नही दे रही हैं")</f>
        <v>सलमान खान का feku प्रशंसक बॉलीवुड उम्र के लिए bedhne नही दे रही हैं</v>
      </c>
      <c r="C3623" s="1" t="s">
        <v>4</v>
      </c>
      <c r="D3623" s="1" t="s">
        <v>5</v>
      </c>
    </row>
    <row r="3624" spans="1:4" ht="13.2" x14ac:dyDescent="0.25">
      <c r="A3624" s="1" t="s">
        <v>3630</v>
      </c>
      <c r="B3624" t="str">
        <f ca="1">IFERROR(__xludf.DUMMYFUNCTION("GOOGLETRANSLATE(B3624,""en"",""hi"")"),"मेने भी फ़िल्म देखी और मूझे तो बहुत पसंद आई, बस अंत मे थोड़ा सा गलत लगा बो इसलिए
लगा कि फ़िल्म में तो लड़की सब छोड़ कर अपनी शादी तोड़ कर आ जाती है मगर असल जीवन मे
ऐसा कहा होता है.हा उसके पीछे लड़के अपने जीवन बर्बाद कर लेते है इसका एक जीते
जागते कई उदाहरण "&amp;"मेरा आस पास ही है। फ़िल्म का संदेश ये होना चाहिए था कि अपनी
गलतियों को सुधार कर आगे बढ़ना सीखो। मगर ये फ़िल्म देख कर मेरे दो मित्र जो इसी
स्थिति में पिछले 6 साल से अपना जीवन बर्बाद करे बैठे है उनको भी आशा हो गई कि
शायद फ़िल्म सीन उनके साथ भी हो जाएगा😂")</f>
        <v>मेने भी फ़िल्म देखी और मूझे तो बहुत पसंद आई, बस अंत मे थोड़ा सा गलत लगा बो इसलिए
लगा कि फ़िल्म में तो लड़की सब छोड़ कर अपनी शादी तोड़ कर आ जाती है मगर असल जीवन मे
ऐसा कहा होता है.हा उसके पीछे लड़के अपने जीवन बर्बाद कर लेते है इसका एक जीते
जागते कई उदाहरण मेरा आस पास ही है। फ़िल्म का संदेश ये होना चाहिए था कि अपनी
गलतियों को सुधार कर आगे बढ़ना सीखो। मगर ये फ़िल्म देख कर मेरे दो मित्र जो इसी
स्थिति में पिछले 6 साल से अपना जीवन बर्बाद करे बैठे है उनको भी आशा हो गई कि
शायद फ़िल्म सीन उनके साथ भी हो जाएगा😂</v>
      </c>
      <c r="C3624" s="1" t="s">
        <v>4</v>
      </c>
      <c r="D3624" s="1" t="s">
        <v>5</v>
      </c>
    </row>
    <row r="3625" spans="1:4" ht="13.2" x14ac:dyDescent="0.25">
      <c r="A3625" s="1" t="s">
        <v>3631</v>
      </c>
      <c r="B3625" t="str">
        <f ca="1">IFERROR(__xludf.DUMMYFUNCTION("GOOGLETRANSLATE(B3625,""en"",""hi"")"),"साली रैंडी तुझे Saare कबीर सिंह फिल्म को प्रेरित hokr फगड़ने टैब तुझे पीटीए
chlga")</f>
        <v>साली रैंडी तुझे Saare कबीर सिंह फिल्म को प्रेरित hokr फगड़ने टैब तुझे पीटीए
chlga</v>
      </c>
      <c r="C3625" s="1" t="s">
        <v>8</v>
      </c>
      <c r="D3625" s="1" t="s">
        <v>15</v>
      </c>
    </row>
    <row r="3626" spans="1:4" ht="13.2" x14ac:dyDescent="0.25">
      <c r="A3626" s="1" t="s">
        <v>3632</v>
      </c>
      <c r="B3626" t="str">
        <f ca="1">IFERROR(__xludf.DUMMYFUNCTION("GOOGLETRANSLATE(B3626,""en"",""hi"")"),"सर apki टी शर्ट Bht अची hai🤣🤣")</f>
        <v>सर apki टी शर्ट Bht अची hai🤣🤣</v>
      </c>
      <c r="C3626" s="1" t="s">
        <v>4</v>
      </c>
      <c r="D3626" s="1" t="s">
        <v>5</v>
      </c>
    </row>
    <row r="3627" spans="1:4" ht="13.2" x14ac:dyDescent="0.25">
      <c r="A3627" s="1" t="s">
        <v>3633</v>
      </c>
      <c r="B3627" t="str">
        <f ca="1">IFERROR(__xludf.DUMMYFUNCTION("GOOGLETRANSLATE(B3627,""en"",""hi"")"),"तेरी gand मुझे दाल डी समीक्षा
वह क्या फिल्म पागल लोंदा jo दारु cigrate पूर्ण nasedi jo apne Nase मुझे पुरा lupt
वह ESE nasedi se ek sincior लड़की प्यार वह krti
क्या chutiye tuje तु पीटीए वह भारत वह yaha galat Aadat ko Jaldi किया स्वीकार
jata वह")</f>
        <v>तेरी gand मुझे दाल डी समीक्षा
वह क्या फिल्म पागल लोंदा jo दारु cigrate पूर्ण nasedi jo apne Nase मुझे पुरा lupt
वह ESE nasedi se ek sincior लड़की प्यार वह krti
क्या chutiye tuje तु पीटीए वह भारत वह yaha galat Aadat ko Jaldi किया स्वीकार
jata वह</v>
      </c>
      <c r="C3627" s="1" t="s">
        <v>8</v>
      </c>
      <c r="D3627" s="1" t="s">
        <v>15</v>
      </c>
    </row>
    <row r="3628" spans="1:4" ht="13.2" x14ac:dyDescent="0.25">
      <c r="A3628" s="1" t="s">
        <v>3634</v>
      </c>
      <c r="B3628" t="str">
        <f ca="1">IFERROR(__xludf.DUMMYFUNCTION("GOOGLETRANSLATE(B3628,""en"",""hi"")"),"@vikash कुमार तेरी मा की chut bhosade घाव का निशान .... रैंडी की औलाद hai tu .. Lgta
हाई तेरी माँ ne apne पति ko कर apne BF के छोड़ दो। Se maarwaiw होगी टैब Tu
Paida हुआ होग ...")</f>
        <v>@vikash कुमार तेरी मा की chut bhosade घाव का निशान .... रैंडी की औलाद hai tu .. Lgta
हाई तेरी माँ ne apne पति ko कर apne BF के छोड़ दो। Se maarwaiw होगी टैब Tu
Paida हुआ होग ...</v>
      </c>
      <c r="C3628" s="1" t="s">
        <v>8</v>
      </c>
      <c r="D3628" s="1" t="s">
        <v>15</v>
      </c>
    </row>
    <row r="3629" spans="1:4" ht="13.2" x14ac:dyDescent="0.25">
      <c r="A3629" s="1" t="s">
        <v>3635</v>
      </c>
      <c r="B3629" t="str">
        <f ca="1">IFERROR(__xludf.DUMMYFUNCTION("GOOGLETRANSLATE(B3629,""en"",""hi"")"),"ए आर ne bahut Harram का पैसा बना लिया Rishwaten ली भरत ke Dushmanon से है
गद्दार की पूर्ण Tahkeekat होनी chahiye, इसके Sambndh किस से hain, इसके क़दम कितनी
Sampatti aur कहां कहां है ये मुस्लिम नक्सल गद्दार Parast hai इसको Fansi
होनी chahiye")</f>
        <v>ए आर ne bahut Harram का पैसा बना लिया Rishwaten ली भरत ke Dushmanon से है
गद्दार की पूर्ण Tahkeekat होनी chahiye, इसके Sambndh किस से hain, इसके क़दम कितनी
Sampatti aur कहां कहां है ये मुस्लिम नक्सल गद्दार Parast hai इसको Fansi
होनी chahiye</v>
      </c>
      <c r="C3629" s="1" t="s">
        <v>8</v>
      </c>
      <c r="D3629" s="1" t="s">
        <v>5</v>
      </c>
    </row>
    <row r="3630" spans="1:4" ht="13.2" x14ac:dyDescent="0.25">
      <c r="A3630" s="1" t="s">
        <v>3636</v>
      </c>
      <c r="B3630" t="str">
        <f ca="1">IFERROR(__xludf.DUMMYFUNCTION("GOOGLETRANSLATE(B3630,""en"",""hi"")"),"पीपुल्स बॉलीवुड से ... बॉलीवुड की माँ गलत कहानियों सीखने हो रही है
की ch ** टी .... बिक्री के कितने jindegiya Barbaad Huwe होंगे ajtak .... मैं और agey भी
होते rehenge ... 😠😠")</f>
        <v>पीपुल्स बॉलीवुड से ... बॉलीवुड की माँ गलत कहानियों सीखने हो रही है
की ch ** टी .... बिक्री के कितने jindegiya Barbaad Huwe होंगे ajtak .... मैं और agey भी
होते rehenge ... 😠😠</v>
      </c>
      <c r="C3630" s="1" t="s">
        <v>8</v>
      </c>
      <c r="D3630" s="1" t="s">
        <v>15</v>
      </c>
    </row>
    <row r="3631" spans="1:4" ht="13.2" x14ac:dyDescent="0.25">
      <c r="A3631" s="1" t="s">
        <v>3637</v>
      </c>
      <c r="B3631" t="str">
        <f ca="1">IFERROR(__xludf.DUMMYFUNCTION("GOOGLETRANSLATE(B3631,""en"",""hi"")"),"@Sachin राठी
साही बोला
सममूल्य तु andhbhakt hai na उसको badhawa बालू के टीले के liye।
अशिक्षित बजे hai हमारा isse भी बड़ा कोई मजाक हो sakta है क्या।")</f>
        <v>@Sachin राठी
साही बोला
सममूल्य तु andhbhakt hai na उसको badhawa बालू के टीले के liye।
अशिक्षित बजे hai हमारा isse भी बड़ा कोई मजाक हो sakta है क्या।</v>
      </c>
      <c r="C3631" s="1" t="s">
        <v>19</v>
      </c>
      <c r="D3631" s="1" t="s">
        <v>15</v>
      </c>
    </row>
    <row r="3632" spans="1:4" ht="13.2" x14ac:dyDescent="0.25">
      <c r="A3632" s="1" t="s">
        <v>3638</v>
      </c>
      <c r="B3632" t="str">
        <f ca="1">IFERROR(__xludf.DUMMYFUNCTION("GOOGLETRANSLATE(B3632,""en"",""hi"")"),"हाम ja ke पर देख ke bateyengen apka समीक्षा शि hai ki nhi")</f>
        <v>हाम ja ke पर देख ke bateyengen apka समीक्षा शि hai ki nhi</v>
      </c>
      <c r="C3632" s="1" t="s">
        <v>4</v>
      </c>
      <c r="D3632" s="1" t="s">
        <v>5</v>
      </c>
    </row>
    <row r="3633" spans="1:4" ht="13.2" x14ac:dyDescent="0.25">
      <c r="A3633" s="1" t="s">
        <v>3639</v>
      </c>
      <c r="B3633" t="str">
        <f ca="1">IFERROR(__xludf.DUMMYFUNCTION("GOOGLETRANSLATE(B3633,""en"",""hi"")"),"इस्लामी देश मुझे मार्च हाय देते hai😂😂😂😂😂")</f>
        <v>इस्लामी देश मुझे मार्च हाय देते hai😂😂😂😂😂</v>
      </c>
      <c r="C3633" s="1" t="s">
        <v>4</v>
      </c>
      <c r="D3633" s="1" t="s">
        <v>5</v>
      </c>
    </row>
    <row r="3634" spans="1:4" ht="13.2" x14ac:dyDescent="0.25">
      <c r="A3634" s="1" t="s">
        <v>3640</v>
      </c>
      <c r="B3634" t="str">
        <f ca="1">IFERROR(__xludf.DUMMYFUNCTION("GOOGLETRANSLATE(B3634,""en"",""hi"")"),"""बस यही अपराध मैं हर बार करता हूँ,
 ** आदमी हु आदमी से प्यार करता हूँ ** ""😂😂")</f>
        <v>"बस यही अपराध मैं हर बार करता हूँ,
 ** आदमी हु आदमी से प्यार करता हूँ ** "😂😂</v>
      </c>
      <c r="C3634" s="1" t="s">
        <v>4</v>
      </c>
      <c r="D3634" s="1" t="s">
        <v>5</v>
      </c>
    </row>
    <row r="3635" spans="1:4" ht="13.2" x14ac:dyDescent="0.25">
      <c r="A3635" s="1" t="s">
        <v>3641</v>
      </c>
      <c r="B3635" t="str">
        <f ca="1">IFERROR(__xludf.DUMMYFUNCTION("GOOGLETRANSLATE(B3635,""en"",""hi"")"),"@Narendra मोदी कोई नही jirha वह chutiye ..
या फिर मोदी का नाम एलजीए ke Eesa chutiyap टिप्पणी एमटी kr😂
इसकी सिर्फ एक फिल्म कोई नही Jita")</f>
        <v>@Narendra मोदी कोई नही jirha वह chutiye ..
या फिर मोदी का नाम एलजीए ke Eesa chutiyap टिप्पणी एमटी kr😂
इसकी सिर्फ एक फिल्म कोई नही Jita</v>
      </c>
      <c r="C3635" s="1" t="s">
        <v>8</v>
      </c>
      <c r="D3635" s="1" t="s">
        <v>5</v>
      </c>
    </row>
    <row r="3636" spans="1:4" ht="13.2" x14ac:dyDescent="0.25">
      <c r="A3636" s="1" t="s">
        <v>3642</v>
      </c>
      <c r="B3636" t="str">
        <f ca="1">IFERROR(__xludf.DUMMYFUNCTION("GOOGLETRANSLATE(B3636,""en"",""hi"")"),"साही बोले भाई।")</f>
        <v>साही बोले भाई।</v>
      </c>
      <c r="C3636" s="1" t="s">
        <v>4</v>
      </c>
      <c r="D3636" s="1" t="s">
        <v>5</v>
      </c>
    </row>
    <row r="3637" spans="1:4" ht="13.2" x14ac:dyDescent="0.25">
      <c r="A3637" s="1" t="s">
        <v>3643</v>
      </c>
      <c r="B3637" t="str">
        <f ca="1">IFERROR(__xludf.DUMMYFUNCTION("GOOGLETRANSLATE(B3637,""en"",""hi"")"),"iss ne कोई hatyyaa नी की, jhoothii f.I .R क्रने की szaa DiI hai को iss ne
!! kiuk कानून jhoothi ​​महिला ko szaa नै deta, knoon की माँ को jhoothi ​​महिलाओं के लिए
hai !!!!")</f>
        <v>iss ne कोई hatyyaa नी की, jhoothii f.I .R क्रने की szaa DiI hai को iss ne
!! kiuk कानून jhoothi ​​महिला ko szaa नै deta, knoon की माँ को jhoothi ​​महिलाओं के लिए
hai !!!!</v>
      </c>
      <c r="C3637" s="1" t="s">
        <v>19</v>
      </c>
      <c r="D3637" s="1" t="s">
        <v>5</v>
      </c>
    </row>
    <row r="3638" spans="1:4" ht="13.2" x14ac:dyDescent="0.25">
      <c r="A3638" s="1" t="s">
        <v>3644</v>
      </c>
      <c r="B3638" t="str">
        <f ca="1">IFERROR(__xludf.DUMMYFUNCTION("GOOGLETRANSLATE(B3638,""en"",""hi"")"),"हाँ प्यार गणित dikhkoo देखना
Bohut abhari होगी apki")</f>
        <v>हाँ प्यार गणित dikhkoo देखना
Bohut abhari होगी apki</v>
      </c>
      <c r="C3638" s="1" t="s">
        <v>4</v>
      </c>
      <c r="D3638" s="1" t="s">
        <v>5</v>
      </c>
    </row>
    <row r="3639" spans="1:4" ht="13.2" x14ac:dyDescent="0.25">
      <c r="A3639" s="1" t="s">
        <v>3645</v>
      </c>
      <c r="B3639" t="str">
        <f ca="1">IFERROR(__xludf.DUMMYFUNCTION("GOOGLETRANSLATE(B3639,""en"",""hi"")"),"कबीर सिंह की जड़;
लड़की ke माँ बाप नी maanrhe, गर्भवती kr do😆")</f>
        <v>कबीर सिंह की जड़;
लड़की ke माँ बाप नी maanrhe, गर्भवती kr do😆</v>
      </c>
      <c r="C3639" s="1" t="s">
        <v>4</v>
      </c>
      <c r="D3639" s="1" t="s">
        <v>15</v>
      </c>
    </row>
    <row r="3640" spans="1:4" ht="13.2" x14ac:dyDescent="0.25">
      <c r="A3640" s="1" t="s">
        <v>3646</v>
      </c>
      <c r="B3640" t="str">
        <f ca="1">IFERROR(__xludf.DUMMYFUNCTION("GOOGLETRANSLATE(B3640,""en"",""hi"")"),"@Narendra मोदी हान 17 लाख ग्राहक हेन तो क्या हुआ तेरे Jesa गांडू
नही जो uska
anda लौडा pakad ke baith जायें")</f>
        <v>@Narendra मोदी हान 17 लाख ग्राहक हेन तो क्या हुआ तेरे Jesa गांडू
नही जो uska
anda लौडा pakad ke baith जायें</v>
      </c>
      <c r="C3640" s="1" t="s">
        <v>8</v>
      </c>
      <c r="D3640" s="1" t="s">
        <v>15</v>
      </c>
    </row>
    <row r="3641" spans="1:4" ht="13.2" x14ac:dyDescent="0.25">
      <c r="A3641" s="1" t="s">
        <v>3647</v>
      </c>
      <c r="B3641" t="str">
        <f ca="1">IFERROR(__xludf.DUMMYFUNCTION("GOOGLETRANSLATE(B3641,""en"",""hi"")"),"Vai पुरा दिल की बल्लेबाजी बताया Vai .... you🙏💕 धन्यवाद
... तुम Thora Dhire bolo")</f>
        <v>Vai पुरा दिल की बल्लेबाजी बताया Vai .... you🙏💕 धन्यवाद
... तुम Thora Dhire bolo</v>
      </c>
      <c r="C3641" s="1" t="s">
        <v>4</v>
      </c>
      <c r="D3641" s="1" t="s">
        <v>5</v>
      </c>
    </row>
    <row r="3642" spans="1:4" ht="13.2" x14ac:dyDescent="0.25">
      <c r="A3642" s="1" t="s">
        <v>3648</v>
      </c>
      <c r="B3642" t="str">
        <f ca="1">IFERROR(__xludf.DUMMYFUNCTION("GOOGLETRANSLATE(B3642,""en"",""hi"")"),"भाजपा ne kaachi goliyan नही khayi hai")</f>
        <v>भाजपा ne kaachi goliyan नही khayi hai</v>
      </c>
      <c r="C3642" s="1" t="s">
        <v>4</v>
      </c>
      <c r="D3642" s="1" t="s">
        <v>5</v>
      </c>
    </row>
    <row r="3643" spans="1:4" ht="13.2" x14ac:dyDescent="0.25">
      <c r="A3643" s="1" t="s">
        <v>3649</v>
      </c>
      <c r="B3643" t="str">
        <f ca="1">IFERROR(__xludf.DUMMYFUNCTION("GOOGLETRANSLATE(B3643,""en"",""hi"")"),"नारीवादी की मा की chut maderchod होते ज तु बिक्री atankwad aur Khatarnak
bimariyo se jyada Khatarnak ज तु sb")</f>
        <v>नारीवादी की मा की chut maderchod होते ज तु बिक्री atankwad aur Khatarnak
bimariyo se jyada Khatarnak ज तु sb</v>
      </c>
      <c r="C3643" s="1" t="s">
        <v>8</v>
      </c>
      <c r="D3643" s="1" t="s">
        <v>15</v>
      </c>
    </row>
    <row r="3644" spans="1:4" ht="13.2" x14ac:dyDescent="0.25">
      <c r="A3644" s="1" t="s">
        <v>3650</v>
      </c>
      <c r="B3644" t="str">
        <f ca="1">IFERROR(__xludf.DUMMYFUNCTION("GOOGLETRANSLATE(B3644,""en"",""hi"")"),"Aapki बात samjh मुझे आती बराबर यार musalmano से कुछ zeyda हाय समस्या hai मैं आपको")</f>
        <v>Aapki बात samjh मुझे आती बराबर यार musalmano से कुछ zeyda हाय समस्या hai मैं आपको</v>
      </c>
      <c r="C3644" s="1" t="s">
        <v>4</v>
      </c>
      <c r="D3644" s="1" t="s">
        <v>5</v>
      </c>
    </row>
    <row r="3645" spans="1:4" ht="13.2" x14ac:dyDescent="0.25">
      <c r="A3645" s="1" t="s">
        <v>3651</v>
      </c>
      <c r="B3645" t="str">
        <f ca="1">IFERROR(__xludf.DUMMYFUNCTION("GOOGLETRANSLATE(B3645,""en"",""hi"")"),"मुझे lagta नही द्विवेदी aur सरदेसाई ne 'नागरिक अवज्ञा' नाम की चीज़
कभी suni होगी")</f>
        <v>मुझे lagta नही द्विवेदी aur सरदेसाई ne 'नागरिक अवज्ञा' नाम की चीज़
कभी suni होगी</v>
      </c>
      <c r="C3645" s="1" t="s">
        <v>4</v>
      </c>
      <c r="D3645" s="1" t="s">
        <v>5</v>
      </c>
    </row>
    <row r="3646" spans="1:4" ht="13.2" x14ac:dyDescent="0.25">
      <c r="A3646" s="1" t="s">
        <v>3652</v>
      </c>
      <c r="B3646" t="str">
        <f ca="1">IFERROR(__xludf.DUMMYFUNCTION("GOOGLETRANSLATE(B3646,""en"",""hi"")"),"करारा जवाब, शानदार ....., कबीर सिंह मूवी पर मैंने भी एक वीडियो डाला है, समय निकाल
कर आप देखियेगा जरूर, और कोई सजेशन दे सकें तो दीजियेगा प्लीज, मेरे लिए बहुत
बहुमूल्य रहेगा ..")</f>
        <v>करारा जवाब, शानदार ....., कबीर सिंह मूवी पर मैंने भी एक वीडियो डाला है, समय निकाल
कर आप देखियेगा जरूर, और कोई सजेशन दे सकें तो दीजियेगा प्लीज, मेरे लिए बहुत
बहुमूल्य रहेगा ..</v>
      </c>
      <c r="C3646" s="1" t="s">
        <v>4</v>
      </c>
      <c r="D3646" s="1" t="s">
        <v>5</v>
      </c>
    </row>
    <row r="3647" spans="1:4" ht="13.2" x14ac:dyDescent="0.25">
      <c r="A3647" s="1" t="s">
        <v>3653</v>
      </c>
      <c r="B3647" t="str">
        <f ca="1">IFERROR(__xludf.DUMMYFUNCTION("GOOGLETRANSLATE(B3647,""en"",""hi"")"),"ऐसे भाई को समर्थन करो जो वास्तविकता बोलता हाई, तु इंसान साही रास्ता dikhata
hai")</f>
        <v>ऐसे भाई को समर्थन करो जो वास्तविकता बोलता हाई, तु इंसान साही रास्ता dikhata
hai</v>
      </c>
      <c r="C3647" s="1" t="s">
        <v>4</v>
      </c>
      <c r="D3647" s="1" t="s">
        <v>5</v>
      </c>
    </row>
    <row r="3648" spans="1:4" ht="13.2" x14ac:dyDescent="0.25">
      <c r="A3648" s="1" t="s">
        <v>3654</v>
      </c>
      <c r="B3648" t="str">
        <f ca="1">IFERROR(__xludf.DUMMYFUNCTION("GOOGLETRANSLATE(B3648,""en"",""hi"")"),"मां की chut कबीर सिंह")</f>
        <v>मां की chut कबीर सिंह</v>
      </c>
      <c r="C3648" s="1" t="s">
        <v>8</v>
      </c>
      <c r="D3648" s="1" t="s">
        <v>15</v>
      </c>
    </row>
    <row r="3649" spans="1:4" ht="13.2" x14ac:dyDescent="0.25">
      <c r="A3649" s="1" t="s">
        <v>3655</v>
      </c>
      <c r="B3649" t="str">
        <f ca="1">IFERROR(__xludf.DUMMYFUNCTION("GOOGLETRANSLATE(B3649,""en"",""hi"")"),"Puraana सेटअप हाय Accha था सर ........ plzzzz whi पे VDO bnaiye .... 🙏🙏")</f>
        <v>Puraana सेटअप हाय Accha था सर ........ plzzzz whi पे VDO bnaiye .... 🙏🙏</v>
      </c>
      <c r="C3649" s="1" t="s">
        <v>4</v>
      </c>
      <c r="D3649" s="1" t="s">
        <v>5</v>
      </c>
    </row>
    <row r="3650" spans="1:4" ht="13.2" x14ac:dyDescent="0.25">
      <c r="A3650" s="1" t="s">
        <v>3656</v>
      </c>
      <c r="B3650" t="str">
        <f ca="1">IFERROR(__xludf.DUMMYFUNCTION("GOOGLETRANSLATE(B3650,""en"",""hi"")"),"साला chutiya
जो kam karta क्यु को nhi h aata
Bc ...")</f>
        <v>साला chutiya
जो kam karta क्यु को nhi h aata
Bc ...</v>
      </c>
      <c r="C3650" s="1" t="s">
        <v>8</v>
      </c>
      <c r="D3650" s="1" t="s">
        <v>15</v>
      </c>
    </row>
    <row r="3651" spans="1:4" ht="13.2" x14ac:dyDescent="0.25">
      <c r="A3651" s="1" t="s">
        <v>3657</v>
      </c>
      <c r="B3651" t="str">
        <f ca="1">IFERROR(__xludf.DUMMYFUNCTION("GOOGLETRANSLATE(B3651,""en"",""hi"")"),"भाई जोकर फिल्म ko Leke हाल ही में Bohot विवाद horaha वह की समीक्षा ISKA करो
plz")</f>
        <v>भाई जोकर फिल्म ko Leke हाल ही में Bohot विवाद horaha वह की समीक्षा ISKA करो
plz</v>
      </c>
      <c r="C3651" s="1" t="s">
        <v>4</v>
      </c>
      <c r="D3651" s="1" t="s">
        <v>5</v>
      </c>
    </row>
    <row r="3652" spans="1:4" ht="13.2" x14ac:dyDescent="0.25">
      <c r="A3652" s="1" t="s">
        <v>3658</v>
      </c>
      <c r="B3652" t="str">
        <f ca="1">IFERROR(__xludf.DUMMYFUNCTION("GOOGLETRANSLATE(B3652,""en"",""hi"")"),"@RAHUL शर्मा theek खा भैया apne।")</f>
        <v>@RAHUL शर्मा theek खा भैया apne।</v>
      </c>
      <c r="C3652" s="1" t="s">
        <v>4</v>
      </c>
      <c r="D3652" s="1" t="s">
        <v>5</v>
      </c>
    </row>
    <row r="3653" spans="1:4" ht="13.2" x14ac:dyDescent="0.25">
      <c r="A3653" s="1" t="s">
        <v>3659</v>
      </c>
      <c r="B3653" t="str">
        <f ca="1">IFERROR(__xludf.DUMMYFUNCTION("GOOGLETRANSLATE(B3653,""en"",""hi"")"),"शहीद खान lol के गिरोहों गैंग्स पर देख ke aya hoga Hamare bhaisaabh ne🤣🤣🤣")</f>
        <v>शहीद खान lol के गिरोहों गैंग्स पर देख ke aya hoga Hamare bhaisaabh ne🤣🤣🤣</v>
      </c>
      <c r="C3653" s="1" t="s">
        <v>4</v>
      </c>
      <c r="D3653" s="1" t="s">
        <v>5</v>
      </c>
    </row>
    <row r="3654" spans="1:4" ht="13.2" x14ac:dyDescent="0.25">
      <c r="A3654" s="1" t="s">
        <v>3660</v>
      </c>
      <c r="B3654" t="str">
        <f ca="1">IFERROR(__xludf.DUMMYFUNCTION("GOOGLETRANSLATE(B3654,""en"",""hi"")"),"कल एक लड़की Bolli मीटर BHI Ladko की तेरह सड़क पे peshab karungni takki मुझ्े
कोई Ladko se kam na Samjhe।")</f>
        <v>कल एक लड़की Bolli मीटर BHI Ladko की तेरह सड़क पे peshab karungni takki मुझ्े
कोई Ladko se kam na Samjhe।</v>
      </c>
      <c r="C3654" s="1" t="s">
        <v>19</v>
      </c>
      <c r="D3654" s="1" t="s">
        <v>5</v>
      </c>
    </row>
    <row r="3655" spans="1:4" ht="13.2" x14ac:dyDescent="0.25">
      <c r="A3655" s="1" t="s">
        <v>3661</v>
      </c>
      <c r="B3655" t="str">
        <f ca="1">IFERROR(__xludf.DUMMYFUNCTION("GOOGLETRANSLATE(B3655,""en"",""hi"")"),"न्यूज़ चाहे कोई भी हो यदि नियम सख्त रहे तो व्यव्हार वैसा ही बन जाता है")</f>
        <v>न्यूज़ चाहे कोई भी हो यदि नियम सख्त रहे तो व्यव्हार वैसा ही बन जाता है</v>
      </c>
      <c r="C3655" s="1" t="s">
        <v>4</v>
      </c>
      <c r="D3655" s="1" t="s">
        <v>5</v>
      </c>
    </row>
    <row r="3656" spans="1:4" ht="13.2" x14ac:dyDescent="0.25">
      <c r="A3656" s="1" t="s">
        <v>3662</v>
      </c>
      <c r="B3656" t="str">
        <f ca="1">IFERROR(__xludf.DUMMYFUNCTION("GOOGLETRANSLATE(B3656,""en"",""hi"")"),"@Debraj नंदन तुझे प्यार होता na टैब पाटा chalta मेरा प्यार 5 वर्ष से भी jyada
hai aur सूर्य 12 वें मुख्य प्रहार ayi wo थी na स्कूल मैं और हैम dono प्रहार ek dusre
ko देखे aur USSI वक़्त dono चुंबन kardiye भी होंठ aur स्कूल hame होंठ को wo
निलंबित kardiya "&amp;"समझा।")</f>
        <v>@Debraj नंदन तुझे प्यार होता na टैब पाटा chalta मेरा प्यार 5 वर्ष से भी jyada
hai aur सूर्य 12 वें मुख्य प्रहार ayi wo थी na स्कूल मैं और हैम dono प्रहार ek dusre
ko देखे aur USSI वक़्त dono चुंबन kardiye भी होंठ aur स्कूल hame होंठ को wo
निलंबित kardiya समझा।</v>
      </c>
      <c r="C3656" s="1" t="s">
        <v>4</v>
      </c>
      <c r="D3656" s="1" t="s">
        <v>5</v>
      </c>
    </row>
    <row r="3657" spans="1:4" ht="13.2" x14ac:dyDescent="0.25">
      <c r="A3657" s="1" t="s">
        <v>3663</v>
      </c>
      <c r="B3657" t="str">
        <f ca="1">IFERROR(__xludf.DUMMYFUNCTION("GOOGLETRANSLATE(B3657,""en"",""hi"")"),"भाई तू गहरी baatien krta bhut hai ... gaand faad deta hai tu Bado Bado ki👍")</f>
        <v>भाई तू गहरी baatien krta bhut hai ... gaand faad deta hai tu Bado Bado ki👍</v>
      </c>
      <c r="C3657" s="1" t="s">
        <v>19</v>
      </c>
      <c r="D3657" s="1" t="s">
        <v>15</v>
      </c>
    </row>
    <row r="3658" spans="1:4" ht="13.2" x14ac:dyDescent="0.25">
      <c r="A3658" s="1" t="s">
        <v>3664</v>
      </c>
      <c r="B3658" t="str">
        <f ca="1">IFERROR(__xludf.DUMMYFUNCTION("GOOGLETRANSLATE(B3658,""en"",""hi"")"),"को नारीवादी हो अगर pehle Halala बराबर बोलो।")</f>
        <v>को नारीवादी हो अगर pehle Halala बराबर बोलो।</v>
      </c>
      <c r="C3658" s="1" t="s">
        <v>19</v>
      </c>
      <c r="D3658" s="1" t="s">
        <v>5</v>
      </c>
    </row>
    <row r="3659" spans="1:4" ht="13.2" x14ac:dyDescent="0.25">
      <c r="A3659" s="1" t="s">
        <v>3665</v>
      </c>
      <c r="B3659" t="str">
        <f ca="1">IFERROR(__xludf.DUMMYFUNCTION("GOOGLETRANSLATE(B3659,""en"",""hi"")"),"या Bharwe कितने मील")</f>
        <v>या Bharwe कितने मील</v>
      </c>
      <c r="C3659" s="1" t="s">
        <v>4</v>
      </c>
      <c r="D3659" s="1" t="s">
        <v>5</v>
      </c>
    </row>
    <row r="3660" spans="1:4" ht="13.2" x14ac:dyDescent="0.25">
      <c r="A3660" s="1" t="s">
        <v>3666</v>
      </c>
      <c r="B3660" t="str">
        <f ca="1">IFERROR(__xludf.DUMMYFUNCTION("GOOGLETRANSLATE(B3660,""en"",""hi"")"),"गांधी को bhadwa था गांधी क्यु बनेगा कोई")</f>
        <v>गांधी को bhadwa था गांधी क्यु बनेगा कोई</v>
      </c>
      <c r="C3660" s="1" t="s">
        <v>8</v>
      </c>
      <c r="D3660" s="1" t="s">
        <v>15</v>
      </c>
    </row>
    <row r="3661" spans="1:4" ht="13.2" x14ac:dyDescent="0.25">
      <c r="A3661" s="1" t="s">
        <v>3667</v>
      </c>
      <c r="B3661" t="str">
        <f ca="1">IFERROR(__xludf.DUMMYFUNCTION("GOOGLETRANSLATE(B3661,""en"",""hi"")"),"धो डाला आपने भाई।")</f>
        <v>धो डाला आपने भाई।</v>
      </c>
      <c r="C3661" s="1" t="s">
        <v>4</v>
      </c>
      <c r="D3661" s="1" t="s">
        <v>5</v>
      </c>
    </row>
    <row r="3662" spans="1:4" ht="13.2" x14ac:dyDescent="0.25">
      <c r="A3662" s="1" t="s">
        <v>3668</v>
      </c>
      <c r="B3662" t="str">
        <f ca="1">IFERROR(__xludf.DUMMYFUNCTION("GOOGLETRANSLATE(B3662,""en"",""hi"")"),"@frying पैन तुमने यूएसएस लड़की को रक्षा karte रंग देखा? na तो नहीं? तो चुप
baitho !! जब वी मेट humare देश mein Waise हाय Itne बलात्कार हो रही हैं ऐसे mein ek
नायक को बलात्कार karte रंग dikhane aur ये दिखाना की वो galat तो नहीं hai। ये
कहां की samjhdaari h"&amp;"ai ???")</f>
        <v>@frying पैन तुमने यूएसएस लड़की को रक्षा karte रंग देखा? na तो नहीं? तो चुप
baitho !! जब वी मेट humare देश mein Waise हाय Itne बलात्कार हो रही हैं ऐसे mein ek
नायक को बलात्कार karte रंग dikhane aur ये दिखाना की वो galat तो नहीं hai। ये
कहां की samjhdaari hai ???</v>
      </c>
      <c r="C3662" s="1" t="s">
        <v>19</v>
      </c>
      <c r="D3662" s="1" t="s">
        <v>5</v>
      </c>
    </row>
    <row r="3663" spans="1:4" ht="13.2" x14ac:dyDescent="0.25">
      <c r="A3663" s="1" t="s">
        <v>3669</v>
      </c>
      <c r="B3663" t="str">
        <f ca="1">IFERROR(__xludf.DUMMYFUNCTION("GOOGLETRANSLATE(B3663,""en"",""hi"")"),"मोदी जी जिस tarah apne युवाओं मुझे dikhte होंगे ... aap iss कुरते मुझे Waise हाय अंतराल
रहे ho👌👌
Superbbb")</f>
        <v>मोदी जी जिस tarah apne युवाओं मुझे dikhte होंगे ... aap iss कुरते मुझे Waise हाय अंतराल
रहे ho👌👌
Superbbb</v>
      </c>
      <c r="C3663" s="1" t="s">
        <v>4</v>
      </c>
      <c r="D3663" s="1" t="s">
        <v>5</v>
      </c>
    </row>
    <row r="3664" spans="1:4" ht="13.2" x14ac:dyDescent="0.25">
      <c r="A3664" s="1" t="s">
        <v>3670</v>
      </c>
      <c r="B3664" t="str">
        <f ca="1">IFERROR(__xludf.DUMMYFUNCTION("GOOGLETRANSLATE(B3664,""en"",""hi"")"),"मैं फिल्म के एक ही रीव्यू है ..
चुटिया फिल्म hai..agar माई हमें CLG मीटर होता तो हमें की गांड faad deta ..
लेकिन भारतीय PGL होते hai ..isi liye तु फिल्म Itni हुई मारा")</f>
        <v>मैं फिल्म के एक ही रीव्यू है ..
चुटिया फिल्म hai..agar माई हमें CLG मीटर होता तो हमें की गांड faad deta ..
लेकिन भारतीय PGL होते hai ..isi liye तु फिल्म Itni हुई मारा</v>
      </c>
      <c r="C3664" s="1" t="s">
        <v>8</v>
      </c>
      <c r="D3664" s="1" t="s">
        <v>15</v>
      </c>
    </row>
    <row r="3665" spans="1:4" ht="13.2" x14ac:dyDescent="0.25">
      <c r="A3665" s="1" t="s">
        <v>3671</v>
      </c>
      <c r="B3665" t="str">
        <f ca="1">IFERROR(__xludf.DUMMYFUNCTION("GOOGLETRANSLATE(B3665,""en"",""hi"")"),"Tathakathith 🤣🤣")</f>
        <v>Tathakathith 🤣🤣</v>
      </c>
      <c r="C3665" s="1" t="s">
        <v>4</v>
      </c>
      <c r="D3665" s="1" t="s">
        <v>5</v>
      </c>
    </row>
    <row r="3666" spans="1:4" ht="13.2" x14ac:dyDescent="0.25">
      <c r="A3666" s="1" t="s">
        <v>3672</v>
      </c>
      <c r="B3666" t="str">
        <f ca="1">IFERROR(__xludf.DUMMYFUNCTION("GOOGLETRANSLATE(B3666,""en"",""hi"")"),"क्या bhosdi ke, साही kr RHA एच के बात जनसंपर्क क्या कोई सूरज RHA ज")</f>
        <v>क्या bhosdi ke, साही kr RHA एच के बात जनसंपर्क क्या कोई सूरज RHA ज</v>
      </c>
      <c r="C3666" s="1" t="s">
        <v>8</v>
      </c>
      <c r="D3666" s="1" t="s">
        <v>15</v>
      </c>
    </row>
    <row r="3667" spans="1:4" ht="13.2" x14ac:dyDescent="0.25">
      <c r="A3667" s="1" t="s">
        <v>3673</v>
      </c>
      <c r="B3667" t="str">
        <f ca="1">IFERROR(__xludf.DUMMYFUNCTION("GOOGLETRANSLATE(B3667,""en"",""hi"")"),"बिल्कुल आरएसएस विचारधारा है भाई तेरी ... गोडसे भगवान है तुम लोगो का .... महिला ना
होती तो तू भी ऩा इस धरती पर होता .... फूलन देवी को बैन करने वाले भी तो तूम जैसे
लोग थे ... शूद्र को बैन करने वाले भी तुम जैसे संघी थे ........ तुम सावरकर जैसे
दलाल के चमचे "&amp;"से यहीं उम्मीद की जा सकती है, ...... अपने चैनल का नाम मोदी भक्त रख
ले")</f>
        <v>बिल्कुल आरएसएस विचारधारा है भाई तेरी ... गोडसे भगवान है तुम लोगो का .... महिला ना
होती तो तू भी ऩा इस धरती पर होता .... फूलन देवी को बैन करने वाले भी तो तूम जैसे
लोग थे ... शूद्र को बैन करने वाले भी तुम जैसे संघी थे ........ तुम सावरकर जैसे
दलाल के चमचे से यहीं उम्मीद की जा सकती है, ...... अपने चैनल का नाम मोदी भक्त रख
ले</v>
      </c>
      <c r="C3667" s="1" t="s">
        <v>8</v>
      </c>
      <c r="D3667" s="1" t="s">
        <v>5</v>
      </c>
    </row>
    <row r="3668" spans="1:4" ht="13.2" x14ac:dyDescent="0.25">
      <c r="A3668" s="1" t="s">
        <v>3674</v>
      </c>
      <c r="B3668" t="str">
        <f ca="1">IFERROR(__xludf.DUMMYFUNCTION("GOOGLETRANSLATE(B3668,""en"",""hi"")"),"braber ले लिया करने के लिए अर्नाब ne")</f>
        <v>braber ले लिया करने के लिए अर्नाब ne</v>
      </c>
      <c r="C3668" s="1" t="s">
        <v>4</v>
      </c>
      <c r="D3668" s="1" t="s">
        <v>5</v>
      </c>
    </row>
    <row r="3669" spans="1:4" ht="13.2" x14ac:dyDescent="0.25">
      <c r="A3669" s="1" t="s">
        <v>3675</v>
      </c>
      <c r="B3669" t="str">
        <f ca="1">IFERROR(__xludf.DUMMYFUNCTION("GOOGLETRANSLATE(B3669,""en"",""hi"")"),"ईएसआई फिल्म Banai हाय क्यु hai")</f>
        <v>ईएसआई फिल्म Banai हाय क्यु hai</v>
      </c>
      <c r="C3669" s="1" t="s">
        <v>4</v>
      </c>
      <c r="D3669" s="1" t="s">
        <v>5</v>
      </c>
    </row>
    <row r="3670" spans="1:4" ht="13.2" x14ac:dyDescent="0.25">
      <c r="A3670" s="1" t="s">
        <v>3676</v>
      </c>
      <c r="B3670" t="str">
        <f ca="1">IFERROR(__xludf.DUMMYFUNCTION("GOOGLETRANSLATE(B3670,""en"",""hi"")"),"Sabash paritk भाई")</f>
        <v>Sabash paritk भाई</v>
      </c>
      <c r="C3670" s="1" t="s">
        <v>4</v>
      </c>
      <c r="D3670" s="1" t="s">
        <v>5</v>
      </c>
    </row>
    <row r="3671" spans="1:4" ht="13.2" x14ac:dyDescent="0.25">
      <c r="A3671" s="1" t="s">
        <v>3677</v>
      </c>
      <c r="B3671" t="str">
        <f ca="1">IFERROR(__xludf.DUMMYFUNCTION("GOOGLETRANSLATE(B3671,""en"",""hi"")"),"आज पर देख कश्मीर आया। अभि TK dimaag se nhi nikl RHA hai।")</f>
        <v>आज पर देख कश्मीर आया। अभि TK dimaag se nhi nikl RHA hai।</v>
      </c>
      <c r="C3671" s="1" t="s">
        <v>4</v>
      </c>
      <c r="D3671" s="1" t="s">
        <v>5</v>
      </c>
    </row>
    <row r="3672" spans="1:4" ht="13.2" x14ac:dyDescent="0.25">
      <c r="A3672" s="1" t="s">
        <v>3678</v>
      </c>
      <c r="B3672" t="str">
        <f ca="1">IFERROR(__xludf.DUMMYFUNCTION("GOOGLETRANSLATE(B3672,""en"",""hi"")"),"जे श्री राम")</f>
        <v>जे श्री राम</v>
      </c>
      <c r="C3672" s="1" t="s">
        <v>4</v>
      </c>
      <c r="D3672" s="1" t="s">
        <v>5</v>
      </c>
    </row>
    <row r="3673" spans="1:4" ht="13.2" x14ac:dyDescent="0.25">
      <c r="A3673" s="1" t="s">
        <v>3679</v>
      </c>
      <c r="B3673" t="str">
        <f ca="1">IFERROR(__xludf.DUMMYFUNCTION("GOOGLETRANSLATE(B3673,""en"",""hi"")"),"Bhaiyo अरुंधति रॉय को maaf करो, ई औरत शुभ शुभा 90 maarke आई, 🤣🤣🤣Jab
गिरफ्तारी hoga ई औरत bolega की माई नशे मुझे थी।")</f>
        <v>Bhaiyo अरुंधति रॉय को maaf करो, ई औरत शुभ शुभा 90 maarke आई, 🤣🤣🤣Jab
गिरफ्तारी hoga ई औरत bolega की माई नशे मुझे थी।</v>
      </c>
      <c r="C3673" s="1" t="s">
        <v>8</v>
      </c>
      <c r="D3673" s="1" t="s">
        <v>5</v>
      </c>
    </row>
    <row r="3674" spans="1:4" ht="13.2" x14ac:dyDescent="0.25">
      <c r="A3674" s="1" t="s">
        <v>3680</v>
      </c>
      <c r="B3674" t="str">
        <f ca="1">IFERROR(__xludf.DUMMYFUNCTION("GOOGLETRANSLATE(B3674,""en"",""hi"")"),"Aajkal chutiyea जिनको कभी लड़की Nahi मिली, वो वीडियो BNA BNA कश्मीर अपना
हताशा निकल rhe hain।")</f>
        <v>Aajkal chutiyea जिनको कभी लड़की Nahi मिली, वो वीडियो BNA BNA कश्मीर अपना
हताशा निकल rhe hain।</v>
      </c>
      <c r="C3674" s="1" t="s">
        <v>8</v>
      </c>
      <c r="D3674" s="1" t="s">
        <v>5</v>
      </c>
    </row>
    <row r="3675" spans="1:4" ht="13.2" x14ac:dyDescent="0.25">
      <c r="A3675" s="1" t="s">
        <v>3681</v>
      </c>
      <c r="B3675" t="str">
        <f ca="1">IFERROR(__xludf.DUMMYFUNCTION("GOOGLETRANSLATE(B3675,""en"",""hi"")"),"Hadh से जैडा daruu पाइन ko .... Galat dikhaya Geya hai .... Daru पाइन ko Nehi")</f>
        <v>Hadh से जैडा daruu पाइन ko .... Galat dikhaya Geya hai .... Daru पाइन ko Nehi</v>
      </c>
      <c r="C3675" s="1" t="s">
        <v>4</v>
      </c>
      <c r="D3675" s="1" t="s">
        <v>5</v>
      </c>
    </row>
    <row r="3676" spans="1:4" ht="13.2" x14ac:dyDescent="0.25">
      <c r="A3676" s="1" t="s">
        <v>3682</v>
      </c>
      <c r="B3676" t="str">
        <f ca="1">IFERROR(__xludf.DUMMYFUNCTION("GOOGLETRANSLATE(B3676,""en"",""hi"")"),"जब तक हिंदुस्तान मुझे सिनेमा रहेगा लॉग ऑन chutiya Bante rahege")</f>
        <v>जब तक हिंदुस्तान मुझे सिनेमा रहेगा लॉग ऑन chutiya Bante rahege</v>
      </c>
      <c r="C3676" s="1" t="s">
        <v>19</v>
      </c>
      <c r="D3676" s="1" t="s">
        <v>5</v>
      </c>
    </row>
    <row r="3677" spans="1:4" ht="13.2" x14ac:dyDescent="0.25">
      <c r="A3677" s="1" t="s">
        <v>3683</v>
      </c>
      <c r="B3677" t="str">
        <f ca="1">IFERROR(__xludf.DUMMYFUNCTION("GOOGLETRANSLATE(B3677,""en"",""hi"")"),"भारत मेई bolne का अधिकार अगर sabhi ka hai पायल रोहतगी को क्यु जेल मेरे लिए
डाला गया? देश ko tukde tukde Kahne walo ko भाषण aur पायल की स्वतंत्रता का
रोहतगी jaise लोगो को जेल मुझे भाषण Kaha चला की बराबर टैब स्वतंत्रता बालू के टीले दल
jata hai। वामपंथी ke ल"&amp;"ॉग aur munhaa hai उदारवादी करो।")</f>
        <v>भारत मेई bolne का अधिकार अगर sabhi ka hai पायल रोहतगी को क्यु जेल मेरे लिए
डाला गया? देश ko tukde tukde Kahne walo ko भाषण aur पायल की स्वतंत्रता का
रोहतगी jaise लोगो को जेल मुझे भाषण Kaha चला की बराबर टैब स्वतंत्रता बालू के टीले दल
jata hai। वामपंथी ke लॉग aur munhaa hai उदारवादी करो।</v>
      </c>
      <c r="C3677" s="1" t="s">
        <v>19</v>
      </c>
      <c r="D3677" s="1" t="s">
        <v>5</v>
      </c>
    </row>
    <row r="3678" spans="1:4" ht="13.2" x14ac:dyDescent="0.25">
      <c r="A3678" s="1" t="s">
        <v>3684</v>
      </c>
      <c r="B3678" t="str">
        <f ca="1">IFERROR(__xludf.DUMMYFUNCTION("GOOGLETRANSLATE(B3678,""en"",""hi"")"),"असी हाय तथ्य संजू मुझे dhikhya था करने के लिए apko लगा था की uski छवि अची क्रने कश्मीर
liye फिल्म banai ज")</f>
        <v>असी हाय तथ्य संजू मुझे dhikhya था करने के लिए apko लगा था की uski छवि अची क्रने कश्मीर
liye फिल्म banai ज</v>
      </c>
      <c r="C3678" s="1" t="s">
        <v>4</v>
      </c>
      <c r="D3678" s="1" t="s">
        <v>5</v>
      </c>
    </row>
    <row r="3679" spans="1:4" ht="13.2" x14ac:dyDescent="0.25">
      <c r="A3679" s="1" t="s">
        <v>3685</v>
      </c>
      <c r="B3679" t="str">
        <f ca="1">IFERROR(__xludf.DUMMYFUNCTION("GOOGLETRANSLATE(B3679,""en"",""hi"")"),"ये देश मुझे गद्दार hai jo मुस्लिम bewkoof banate hai ko।")</f>
        <v>ये देश मुझे गद्दार hai jo मुस्लिम bewkoof banate hai ko।</v>
      </c>
      <c r="C3679" s="1" t="s">
        <v>8</v>
      </c>
      <c r="D3679" s="1" t="s">
        <v>5</v>
      </c>
    </row>
    <row r="3680" spans="1:4" ht="13.2" x14ac:dyDescent="0.25">
      <c r="A3680" s="1" t="s">
        <v>3686</v>
      </c>
      <c r="B3680" t="str">
        <f ca="1">IFERROR(__xludf.DUMMYFUNCTION("GOOGLETRANSLATE(B3680,""en"",""hi"")"),"भाई sye रा narashimha रेड्डी ट्रेलर का समीक्षा कारो भाई")</f>
        <v>भाई sye रा narashimha रेड्डी ट्रेलर का समीक्षा कारो भाई</v>
      </c>
      <c r="C3680" s="1" t="s">
        <v>4</v>
      </c>
      <c r="D3680" s="1" t="s">
        <v>5</v>
      </c>
    </row>
    <row r="3681" spans="1:4" ht="13.2" x14ac:dyDescent="0.25">
      <c r="A3681" s="1" t="s">
        <v>3687</v>
      </c>
      <c r="B3681" t="str">
        <f ca="1">IFERROR(__xludf.DUMMYFUNCTION("GOOGLETRANSLATE(B3681,""en"",""hi"")"),"मेने कल हाय देखा कबीर सिंह और मैं इसे प्यार करता था।")</f>
        <v>मेने कल हाय देखा कबीर सिंह और मैं इसे प्यार करता था।</v>
      </c>
      <c r="C3681" s="1" t="s">
        <v>4</v>
      </c>
      <c r="D3681" s="1" t="s">
        <v>5</v>
      </c>
    </row>
    <row r="3682" spans="1:4" ht="13.2" x14ac:dyDescent="0.25">
      <c r="A3682" s="1" t="s">
        <v>3688</v>
      </c>
      <c r="B3682" t="str">
        <f ca="1">IFERROR(__xludf.DUMMYFUNCTION("GOOGLETRANSLATE(B3682,""en"",""hi"")"),"जे श्री राम दादा")</f>
        <v>जे श्री राम दादा</v>
      </c>
      <c r="C3682" s="1" t="s">
        <v>4</v>
      </c>
      <c r="D3682" s="1" t="s">
        <v>5</v>
      </c>
    </row>
    <row r="3683" spans="1:4" ht="13.2" x14ac:dyDescent="0.25">
      <c r="A3683" s="1" t="s">
        <v>3689</v>
      </c>
      <c r="B3683" t="str">
        <f ca="1">IFERROR(__xludf.DUMMYFUNCTION("GOOGLETRANSLATE(B3683,""en"",""hi"")"),"भाई माई आज तक kisi वी फिल्म से नही पागल हुआ लेकिन .. मिर्जापुर ke मुन्ना ko
पर देख 6 महीने तक उसी क्षेत्र ke मुझे था .... ई.पू. पगला गया था ...")</f>
        <v>भाई माई आज तक kisi वी फिल्म से नही पागल हुआ लेकिन .. मिर्जापुर ke मुन्ना ko
पर देख 6 महीने तक उसी क्षेत्र ke मुझे था .... ई.पू. पगला गया था ...</v>
      </c>
      <c r="C3683" s="1" t="s">
        <v>4</v>
      </c>
      <c r="D3683" s="1" t="s">
        <v>15</v>
      </c>
    </row>
    <row r="3684" spans="1:4" ht="13.2" x14ac:dyDescent="0.25">
      <c r="A3684" s="1" t="s">
        <v>3690</v>
      </c>
      <c r="B3684" t="str">
        <f ca="1">IFERROR(__xludf.DUMMYFUNCTION("GOOGLETRANSLATE(B3684,""en"",""hi"")"),"साही खा ज सेना प्रमुख ne। PHLE समाज का प्रतिक्रिया dekhna ज")</f>
        <v>साही खा ज सेना प्रमुख ne। PHLE समाज का प्रतिक्रिया dekhna ज</v>
      </c>
      <c r="C3684" s="1" t="s">
        <v>4</v>
      </c>
      <c r="D3684" s="1" t="s">
        <v>5</v>
      </c>
    </row>
    <row r="3685" spans="1:4" ht="13.2" x14ac:dyDescent="0.25">
      <c r="A3685" s="1" t="s">
        <v>3691</v>
      </c>
      <c r="B3685" t="str">
        <f ca="1">IFERROR(__xludf.DUMMYFUNCTION("GOOGLETRANSLATE(B3685,""en"",""hi"")"),"एक ही समीक्षा था मेरा वी फिल्म dekhne कश्मीर बुरा")</f>
        <v>एक ही समीक्षा था मेरा वी फिल्म dekhne कश्मीर बुरा</v>
      </c>
      <c r="C3685" s="1" t="s">
        <v>4</v>
      </c>
      <c r="D3685" s="1" t="s">
        <v>5</v>
      </c>
    </row>
    <row r="3686" spans="1:4" ht="13.2" x14ac:dyDescent="0.25">
      <c r="A3686" s="1" t="s">
        <v>3692</v>
      </c>
      <c r="B3686" t="str">
        <f ca="1">IFERROR(__xludf.DUMMYFUNCTION("GOOGLETRANSLATE(B3686,""en"",""hi"")"),"हनुमान गाथा Sune, हनुमान की कथा sunate hain, apko sare Jawab मिल jaenge
हनुमान जी से संबंधित है, या MNN भी खुश हो jaega bohot")</f>
        <v>हनुमान गाथा Sune, हनुमान की कथा sunate hain, apko sare Jawab मिल jaenge
हनुमान जी से संबंधित है, या MNN भी खुश हो jaega bohot</v>
      </c>
      <c r="C3686" s="1" t="s">
        <v>4</v>
      </c>
      <c r="D3686" s="1" t="s">
        <v>5</v>
      </c>
    </row>
    <row r="3687" spans="1:4" ht="13.2" x14ac:dyDescent="0.25">
      <c r="A3687" s="1" t="s">
        <v>3693</v>
      </c>
      <c r="B3687" t="str">
        <f ca="1">IFERROR(__xludf.DUMMYFUNCTION("GOOGLETRANSLATE(B3687,""en"",""hi"")"),"भाई Instagram खाते कब चालू कर रहे हो")</f>
        <v>भाई Instagram खाते कब चालू कर रहे हो</v>
      </c>
      <c r="C3687" s="1" t="s">
        <v>4</v>
      </c>
      <c r="D3687" s="1" t="s">
        <v>5</v>
      </c>
    </row>
    <row r="3688" spans="1:4" ht="13.2" x14ac:dyDescent="0.25">
      <c r="A3688" s="1" t="s">
        <v>3694</v>
      </c>
      <c r="B3688" t="str">
        <f ca="1">IFERROR(__xludf.DUMMYFUNCTION("GOOGLETRANSLATE(B3688,""en"",""hi"")"),"Bhutni")</f>
        <v>Bhutni</v>
      </c>
      <c r="C3688" s="1" t="s">
        <v>4</v>
      </c>
      <c r="D3688" s="1" t="s">
        <v>5</v>
      </c>
    </row>
    <row r="3689" spans="1:4" ht="13.2" x14ac:dyDescent="0.25">
      <c r="A3689" s="1" t="s">
        <v>3695</v>
      </c>
      <c r="B3689" t="str">
        <f ca="1">IFERROR(__xludf.DUMMYFUNCTION("GOOGLETRANSLATE(B3689,""en"",""hi"")"),"क्यूं नाम kwaste iss चैनल को फिल्म rvw का नाम डी rakhhe हो पिछले 10 वीडियो
uthake dkho तो unmein से 6-7 हाय राजनीतिक hai ...")</f>
        <v>क्यूं नाम kwaste iss चैनल को फिल्म rvw का नाम डी rakhhe हो पिछले 10 वीडियो
uthake dkho तो unmein से 6-7 हाय राजनीतिक hai ...</v>
      </c>
      <c r="C3689" s="1" t="s">
        <v>4</v>
      </c>
      <c r="D3689" s="1" t="s">
        <v>5</v>
      </c>
    </row>
    <row r="3690" spans="1:4" ht="13.2" x14ac:dyDescent="0.25">
      <c r="A3690" s="1" t="s">
        <v>3696</v>
      </c>
      <c r="B3690" t="str">
        <f ca="1">IFERROR(__xludf.DUMMYFUNCTION("GOOGLETRANSLATE(B3690,""en"",""hi"")"),"@Shubham कुलकर्णी भाई ऐसी ladkiya ke muh क्यो अंतराल RHA hai ... Jindagi को इनटी
हाय ले री hai दर्द से ... पुरी जीवन बस lagte हाय rahenge inke ... lol")</f>
        <v>@Shubham कुलकर्णी भाई ऐसी ladkiya ke muh क्यो अंतराल RHA hai ... Jindagi को इनटी
हाय ले री hai दर्द से ... पुरी जीवन बस lagte हाय rahenge inke ... lol</v>
      </c>
      <c r="C3690" s="1" t="s">
        <v>19</v>
      </c>
      <c r="D3690" s="1" t="s">
        <v>15</v>
      </c>
    </row>
    <row r="3691" spans="1:4" ht="13.2" x14ac:dyDescent="0.25">
      <c r="A3691" s="1" t="s">
        <v>3697</v>
      </c>
      <c r="B3691" t="str">
        <f ca="1">IFERROR(__xludf.DUMMYFUNCTION("GOOGLETRANSLATE(B3691,""en"",""hi"")"),"मैं करने के लिए लगता है कि श्रीमान होन cahiye .. अगर हम अनुमति देने के नही karte .. unke करने के लिए
संवैधानिक अधिकारों का उल्लंघन होंगे। अनुच्छेद 15,16,19")</f>
        <v>मैं करने के लिए लगता है कि श्रीमान होन cahiye .. अगर हम अनुमति देने के नही karte .. unke करने के लिए
संवैधानिक अधिकारों का उल्लंघन होंगे। अनुच्छेद 15,16,19</v>
      </c>
      <c r="C3691" s="1" t="s">
        <v>4</v>
      </c>
      <c r="D3691" s="1" t="s">
        <v>5</v>
      </c>
    </row>
    <row r="3692" spans="1:4" ht="13.2" x14ac:dyDescent="0.25">
      <c r="A3692" s="1" t="s">
        <v>3698</v>
      </c>
      <c r="B3692" t="str">
        <f ca="1">IFERROR(__xludf.DUMMYFUNCTION("GOOGLETRANSLATE(B3692,""en"",""hi"")"),"मैं सेना से सहमत हैं, अब बल मुख्य Mithe ladne का जोश घंटा ayega करने होंगे
...... तु साले टिक टोक तक हाय साही hai :) और plz मानवता aur समानता का
Rona परनाला घाव का निशान chutiye नफरत टिप्पणी ना करे")</f>
        <v>मैं सेना से सहमत हैं, अब बल मुख्य Mithe ladne का जोश घंटा ayega करने होंगे
...... तु साले टिक टोक तक हाय साही hai :) और plz मानवता aur समानता का
Rona परनाला घाव का निशान chutiye नफरत टिप्पणी ना करे</v>
      </c>
      <c r="C3692" s="1" t="s">
        <v>8</v>
      </c>
      <c r="D3692" s="1" t="s">
        <v>5</v>
      </c>
    </row>
    <row r="3693" spans="1:4" ht="13.2" x14ac:dyDescent="0.25">
      <c r="A3693" s="1" t="s">
        <v>3699</v>
      </c>
      <c r="B3693" t="str">
        <f ca="1">IFERROR(__xludf.DUMMYFUNCTION("GOOGLETRANSLATE(B3693,""en"",""hi"")"),"आया सफाई बालू के टीले के लिए चलो कोई। नही बिक्री sare फिल्म समीक्षक फिल्म Ko समीक्षा करने के लिए
हाय नही किये ... कबीर ke चरित्र Ko समीक्षा किये aur रेटिंग वी उसी आधार पे डे
diye। इतना सशक्त कहानी aur itna शक्तिशाली अभिनय aur संगीत की कोई समीक्षक
बल्ले हा"&amp;"य नही किया। सब hai बिक्री chutiye। यह भाई रखें")</f>
        <v>आया सफाई बालू के टीले के लिए चलो कोई। नही बिक्री sare फिल्म समीक्षक फिल्म Ko समीक्षा करने के लिए
हाय नही किये ... कबीर ke चरित्र Ko समीक्षा किये aur रेटिंग वी उसी आधार पे डे
diye। इतना सशक्त कहानी aur itna शक्तिशाली अभिनय aur संगीत की कोई समीक्षक
बल्ले हाय नही किया। सब hai बिक्री chutiye। यह भाई रखें</v>
      </c>
      <c r="C3693" s="1" t="s">
        <v>8</v>
      </c>
      <c r="D3693" s="1" t="s">
        <v>5</v>
      </c>
    </row>
    <row r="3694" spans="1:4" ht="13.2" x14ac:dyDescent="0.25">
      <c r="A3694" s="1" t="s">
        <v>3700</v>
      </c>
      <c r="B3694" t="str">
        <f ca="1">IFERROR(__xludf.DUMMYFUNCTION("GOOGLETRANSLATE(B3694,""en"",""hi"")"),"ये उदारवादियों को पाकिस्तान bhej dena chahiye sare")</f>
        <v>ये उदारवादियों को पाकिस्तान bhej dena chahiye sare</v>
      </c>
      <c r="C3694" s="1" t="s">
        <v>19</v>
      </c>
      <c r="D3694" s="1" t="s">
        <v>5</v>
      </c>
    </row>
    <row r="3695" spans="1:4" ht="13.2" x14ac:dyDescent="0.25">
      <c r="A3695" s="1" t="s">
        <v>3701</v>
      </c>
      <c r="B3695" t="str">
        <f ca="1">IFERROR(__xludf.DUMMYFUNCTION("GOOGLETRANSLATE(B3695,""en"",""hi"")"),"@Saurav द्विवेदी शक्ति Launde sakhti")</f>
        <v>@Saurav द्विवेदी शक्ति Launde sakhti</v>
      </c>
      <c r="C3695" s="1" t="s">
        <v>4</v>
      </c>
      <c r="D3695" s="1" t="s">
        <v>5</v>
      </c>
    </row>
    <row r="3696" spans="1:4" ht="13.2" x14ac:dyDescent="0.25">
      <c r="A3696" s="1" t="s">
        <v>3702</v>
      </c>
      <c r="B3696" t="str">
        <f ca="1">IFERROR(__xludf.DUMMYFUNCTION("GOOGLETRANSLATE(B3696,""en"",""hi"")"),"Ohoo kas तु वीडियो jahil देखे jarur हमारे BNE अर्जुन रेड्डी हमारे कबीर सिंह हर 15
दीन मीटर आए फिल्म पर देख पर देख कश्मीर हाय Mre")</f>
        <v>Ohoo kas तु वीडियो jahil देखे jarur हमारे BNE अर्जुन रेड्डी हमारे कबीर सिंह हर 15
दीन मीटर आए फिल्म पर देख पर देख कश्मीर हाय Mre</v>
      </c>
      <c r="C3696" s="1" t="s">
        <v>19</v>
      </c>
      <c r="D3696" s="1" t="s">
        <v>5</v>
      </c>
    </row>
    <row r="3697" spans="1:4" ht="13.2" x14ac:dyDescent="0.25">
      <c r="A3697" s="1" t="s">
        <v>3703</v>
      </c>
      <c r="B3697" t="str">
        <f ca="1">IFERROR(__xludf.DUMMYFUNCTION("GOOGLETRANSLATE(B3697,""en"",""hi"")"),"Hamare शहर मुझे ये फिल्म nhi hai लगी ....")</f>
        <v>Hamare शहर मुझे ये फिल्म nhi hai लगी ....</v>
      </c>
      <c r="C3697" s="1" t="s">
        <v>4</v>
      </c>
      <c r="D3697" s="1" t="s">
        <v>5</v>
      </c>
    </row>
    <row r="3698" spans="1:4" ht="13.2" x14ac:dyDescent="0.25">
      <c r="A3698" s="1" t="s">
        <v>3704</v>
      </c>
      <c r="B3698" t="str">
        <f ca="1">IFERROR(__xludf.DUMMYFUNCTION("GOOGLETRANSLATE(B3698,""en"",""hi"")"),"** इन फेमिनिज्म के झूठे दलालों की बसाई दुनिया से निकल के, कुछ पल मिट्टी में बीता
के देखो **
 ** लड़का हुआ या लड़की **
👇👇👇👇👇
&lt;Https://youtu.be/UY8txmkiVeY&gt;")</f>
        <v>** इन फेमिनिज्म के झूठे दलालों की बसाई दुनिया से निकल के, कुछ पल मिट्टी में बीता
के देखो **
 ** लड़का हुआ या लड़की **
👇👇👇👇👇
&lt;Https://youtu.be/UY8txmkiVeY&gt;</v>
      </c>
      <c r="C3698" s="1" t="s">
        <v>19</v>
      </c>
      <c r="D3698" s="1" t="s">
        <v>5</v>
      </c>
    </row>
    <row r="3699" spans="1:4" ht="13.2" x14ac:dyDescent="0.25">
      <c r="A3699" s="1" t="s">
        <v>3705</v>
      </c>
      <c r="B3699" t="str">
        <f ca="1">IFERROR(__xludf.DUMMYFUNCTION("GOOGLETRANSLATE(B3699,""en"",""hi"")"),"Behno मुझे mdrchd तेरी बी एच एन भी आती hai याद rakhiyo होन Diyo ऊ बलात्कार uska
sochiyo कोई कबीर सिंह hai Bechara")</f>
        <v>Behno मुझे mdrchd तेरी बी एच एन भी आती hai याद rakhiyo होन Diyo ऊ बलात्कार uska
sochiyo कोई कबीर सिंह hai Bechara</v>
      </c>
      <c r="C3699" s="1" t="s">
        <v>8</v>
      </c>
      <c r="D3699" s="1" t="s">
        <v>15</v>
      </c>
    </row>
    <row r="3700" spans="1:4" ht="13.2" x14ac:dyDescent="0.25">
      <c r="A3700" s="1" t="s">
        <v>3706</v>
      </c>
      <c r="B3700" t="str">
        <f ca="1">IFERROR(__xludf.DUMMYFUNCTION("GOOGLETRANSLATE(B3700,""en"",""hi"")"),"भाई 🤐 सलामी aapko.jay श्री राम")</f>
        <v>भाई 🤐 सलामी aapko.jay श्री राम</v>
      </c>
      <c r="C3700" s="1" t="s">
        <v>4</v>
      </c>
      <c r="D3700" s="1" t="s">
        <v>5</v>
      </c>
    </row>
    <row r="3701" spans="1:4" ht="13.2" x14ac:dyDescent="0.25">
      <c r="A3701" s="1" t="s">
        <v>3707</v>
      </c>
      <c r="B3701" t="str">
        <f ca="1">IFERROR(__xludf.DUMMYFUNCTION("GOOGLETRANSLATE(B3701,""en"",""hi"")"),"कौन chutiye नापसंद किये")</f>
        <v>कौन chutiye नापसंद किये</v>
      </c>
      <c r="C3701" s="1" t="s">
        <v>8</v>
      </c>
      <c r="D3701" s="1" t="s">
        <v>5</v>
      </c>
    </row>
    <row r="3702" spans="1:4" ht="13.2" x14ac:dyDescent="0.25">
      <c r="A3702" s="1" t="s">
        <v>3708</v>
      </c>
      <c r="B3702" t="str">
        <f ca="1">IFERROR(__xludf.DUMMYFUNCTION("GOOGLETRANSLATE(B3702,""en"",""hi"")"),"सेक्सन 377 की वजह से ही हिंदुस्तान के गांडुओं की गणना की जा सकती है सभी गांडू
बिल से बाहर जो निकल आये हैं 😈😈")</f>
        <v>सेक्सन 377 की वजह से ही हिंदुस्तान के गांडुओं की गणना की जा सकती है सभी गांडू
बिल से बाहर जो निकल आये हैं 😈😈</v>
      </c>
      <c r="C3702" s="1" t="s">
        <v>8</v>
      </c>
      <c r="D3702" s="1" t="s">
        <v>15</v>
      </c>
    </row>
    <row r="3703" spans="1:4" ht="13.2" x14ac:dyDescent="0.25">
      <c r="A3703" s="1" t="s">
        <v>3709</v>
      </c>
      <c r="B3703" t="str">
        <f ca="1">IFERROR(__xludf.DUMMYFUNCTION("GOOGLETRANSLATE(B3703,""en"",""hi"")"),"@Pravin Nimje bavnagar")</f>
        <v>@Pravin Nimje bavnagar</v>
      </c>
      <c r="C3703" s="1" t="s">
        <v>4</v>
      </c>
      <c r="D3703" s="1" t="s">
        <v>5</v>
      </c>
    </row>
    <row r="3704" spans="1:4" ht="13.2" x14ac:dyDescent="0.25">
      <c r="A3704" s="1" t="s">
        <v>3710</v>
      </c>
      <c r="B3704" t="str">
        <f ca="1">IFERROR(__xludf.DUMMYFUNCTION("GOOGLETRANSLATE(B3704,""en"",""hi"")"),"सब ko apni ज़िंदगी जीने का hak hai")</f>
        <v>सब ko apni ज़िंदगी जीने का hak hai</v>
      </c>
      <c r="C3704" s="1" t="s">
        <v>4</v>
      </c>
      <c r="D3704" s="1" t="s">
        <v>5</v>
      </c>
    </row>
    <row r="3705" spans="1:4" ht="13.2" x14ac:dyDescent="0.25">
      <c r="A3705" s="1" t="s">
        <v>3711</v>
      </c>
      <c r="B3705" t="str">
        <f ca="1">IFERROR(__xludf.DUMMYFUNCTION("GOOGLETRANSLATE(B3705,""en"",""hi"")"),"मस्तूल banai वह")</f>
        <v>मस्तूल banai वह</v>
      </c>
      <c r="C3705" s="1" t="s">
        <v>4</v>
      </c>
      <c r="D3705" s="1" t="s">
        <v>5</v>
      </c>
    </row>
    <row r="3706" spans="1:4" ht="13.2" x14ac:dyDescent="0.25">
      <c r="A3706" s="1" t="s">
        <v>3712</v>
      </c>
      <c r="B3706" t="str">
        <f ca="1">IFERROR(__xludf.DUMMYFUNCTION("GOOGLETRANSLATE(B3706,""en"",""hi"")"),"समलैंगिक ko को बढ़ावा देने के karne घाव का निशान ko Pahle Apane सामग्री ko समलैंगिक ke liye
कर्ण chahiye उसके बाद यह स्वाभाविक हो जाएगा को बढ़ावा देने और यू भी खुश हो जाएगा
उनके साथ
Ghar Se सुरु करो CHUTIYO
सामग्री को Batao")</f>
        <v>समलैंगिक ko को बढ़ावा देने के karne घाव का निशान ko Pahle Apane सामग्री ko समलैंगिक ke liye
कर्ण chahiye उसके बाद यह स्वाभाविक हो जाएगा को बढ़ावा देने और यू भी खुश हो जाएगा
उनके साथ
Ghar Se सुरु करो CHUTIYO
सामग्री को Batao</v>
      </c>
      <c r="C3706" s="1" t="s">
        <v>8</v>
      </c>
      <c r="D3706" s="1" t="s">
        <v>15</v>
      </c>
    </row>
    <row r="3707" spans="1:4" ht="13.2" x14ac:dyDescent="0.25">
      <c r="A3707" s="1" t="s">
        <v>3713</v>
      </c>
      <c r="B3707" t="str">
        <f ca="1">IFERROR(__xludf.DUMMYFUNCTION("GOOGLETRANSLATE(B3707,""en"",""hi"")"),"आर्मी मुख्य मर्द होता hain namard नही 😂😂😂")</f>
        <v>आर्मी मुख्य मर्द होता hain namard नही 😂😂😂</v>
      </c>
      <c r="C3707" s="1" t="s">
        <v>8</v>
      </c>
      <c r="D3707" s="1" t="s">
        <v>15</v>
      </c>
    </row>
    <row r="3708" spans="1:4" ht="13.2" x14ac:dyDescent="0.25">
      <c r="A3708" s="1" t="s">
        <v>3714</v>
      </c>
      <c r="B3708" t="str">
        <f ca="1">IFERROR(__xludf.DUMMYFUNCTION("GOOGLETRANSLATE(B3708,""en"",""hi"")"),"सर Aapka Awaz jabarjast hai मुझे aapke jaise शिक्षक बोर कभी नही karte।
आपके सहयोग हेतु धन्यवाद .....")</f>
        <v>सर Aapka Awaz jabarjast hai मुझे aapke jaise शिक्षक बोर कभी नही karte।
आपके सहयोग हेतु धन्यवाद .....</v>
      </c>
      <c r="C3708" s="1" t="s">
        <v>4</v>
      </c>
      <c r="D3708" s="1" t="s">
        <v>5</v>
      </c>
    </row>
    <row r="3709" spans="1:4" ht="13.2" x14ac:dyDescent="0.25">
      <c r="A3709" s="1" t="s">
        <v>3715</v>
      </c>
      <c r="B3709" t="str">
        <f ca="1">IFERROR(__xludf.DUMMYFUNCTION("GOOGLETRANSLATE(B3709,""en"",""hi"")"),"Zeda Jaldi नी agyaa")</f>
        <v>Zeda Jaldi नी agyaa</v>
      </c>
      <c r="C3709" s="1" t="s">
        <v>4</v>
      </c>
      <c r="D3709" s="1" t="s">
        <v>5</v>
      </c>
    </row>
    <row r="3710" spans="1:4" ht="13.2" x14ac:dyDescent="0.25">
      <c r="A3710" s="1" t="s">
        <v>3716</v>
      </c>
      <c r="B3710" t="str">
        <f ca="1">IFERROR(__xludf.DUMMYFUNCTION("GOOGLETRANSLATE(B3710,""en"",""hi"")"),"Ladeeda aur आयशा jo आईएसआईएस पोस्टर लड़कियों hain, कस्तूरी aur रॉय Kay saath
""भारत के दस्ते"" रोटी जाति hain। संयुक्त राज्य अमेरिका mein भी ek hai, मूल Squad🙄😏😏")</f>
        <v>Ladeeda aur आयशा jo आईएसआईएस पोस्टर लड़कियों hain, कस्तूरी aur रॉय Kay saath
"भारत के दस्ते" रोटी जाति hain। संयुक्त राज्य अमेरिका mein भी ek hai, मूल Squad🙄😏😏</v>
      </c>
      <c r="C3710" s="1" t="s">
        <v>19</v>
      </c>
      <c r="D3710" s="1" t="s">
        <v>5</v>
      </c>
    </row>
    <row r="3711" spans="1:4" ht="13.2" x14ac:dyDescent="0.25">
      <c r="A3711" s="1" t="s">
        <v>3717</v>
      </c>
      <c r="B3711" t="str">
        <f ca="1">IFERROR(__xludf.DUMMYFUNCTION("GOOGLETRANSLATE(B3711,""en"",""hi"")"),"समलैंगिकता यह है कि इतना बड़ा है, जो भारतीय रूढ़िवादी द्वारा बड़ा नहीं है
लोग,
Agr तु chize Itni हाय विदेशी संस्कृति विदेशी संस्कृति का भोजन भी करने लगती ज ki
पर प्रतिबंध लगा दिया kr dena chahiye, Khate हाय एच के nhi krte..pizza को VO
साड़ी chizo मुझे अपन"&amp;"ा convinience dekhte ज bs लॉग इन करें")</f>
        <v>समलैंगिकता यह है कि इतना बड़ा है, जो भारतीय रूढ़िवादी द्वारा बड़ा नहीं है
लोग,
Agr तु chize Itni हाय विदेशी संस्कृति विदेशी संस्कृति का भोजन भी करने लगती ज ki
पर प्रतिबंध लगा दिया kr dena chahiye, Khate हाय एच के nhi krte..pizza को VO
साड़ी chizo मुझे अपना convinience dekhte ज bs लॉग इन करें</v>
      </c>
      <c r="C3711" s="1" t="s">
        <v>8</v>
      </c>
      <c r="D3711" s="1" t="s">
        <v>5</v>
      </c>
    </row>
    <row r="3712" spans="1:4" ht="13.2" x14ac:dyDescent="0.25">
      <c r="A3712" s="1" t="s">
        <v>3718</v>
      </c>
      <c r="B3712" t="str">
        <f ca="1">IFERROR(__xludf.DUMMYFUNCTION("GOOGLETRANSLATE(B3712,""en"",""hi"")"),"दर्द हो Bohat एपी")</f>
        <v>दर्द हो Bohat एपी</v>
      </c>
      <c r="C3712" s="1" t="s">
        <v>4</v>
      </c>
      <c r="D3712" s="1" t="s">
        <v>5</v>
      </c>
    </row>
    <row r="3713" spans="1:4" ht="13.2" x14ac:dyDescent="0.25">
      <c r="A3713" s="1" t="s">
        <v>3719</v>
      </c>
      <c r="B3713" t="str">
        <f ca="1">IFERROR(__xludf.DUMMYFUNCTION("GOOGLETRANSLATE(B3713,""en"",""hi"")"),"Bhosdi घाव का निशान pakhandi hai madarchod ....")</f>
        <v>Bhosdi घाव का निशान pakhandi hai madarchod ....</v>
      </c>
      <c r="C3713" s="1" t="s">
        <v>8</v>
      </c>
      <c r="D3713" s="1" t="s">
        <v>15</v>
      </c>
    </row>
    <row r="3714" spans="1:4" ht="13.2" x14ac:dyDescent="0.25">
      <c r="A3714" s="1" t="s">
        <v>3720</v>
      </c>
      <c r="B3714" t="str">
        <f ca="1">IFERROR(__xludf.DUMMYFUNCTION("GOOGLETRANSLATE(B3714,""en"",""hi"")"),"सबसे अच्छा समीक्षा aapke समीक्षा कल से इंतजार kr RHA था सबसे अच्छा समीक्षा
n उदारवादियों को वास्तविकता btate ज खा Hajam होती ज
मेने apni जीवन चार और गोली मार दी yaa Veere di शादी Jaisi नी Dekhi लड़कियों")</f>
        <v>सबसे अच्छा समीक्षा aapke समीक्षा कल से इंतजार kr RHA था सबसे अच्छा समीक्षा
n उदारवादियों को वास्तविकता btate ज खा Hajam होती ज
मेने apni जीवन चार और गोली मार दी yaa Veere di शादी Jaisi नी Dekhi लड़कियों</v>
      </c>
      <c r="C3714" s="1" t="s">
        <v>4</v>
      </c>
      <c r="D3714" s="1" t="s">
        <v>5</v>
      </c>
    </row>
    <row r="3715" spans="1:4" ht="13.2" x14ac:dyDescent="0.25">
      <c r="A3715" s="1" t="s">
        <v>3721</v>
      </c>
      <c r="B3715" t="str">
        <f ca="1">IFERROR(__xludf.DUMMYFUNCTION("GOOGLETRANSLATE(B3715,""en"",""hi"")"),"एंकर को क्यो मिर्ची लग रही है, गोदी मीडिया सालि")</f>
        <v>एंकर को क्यो मिर्ची लग रही है, गोदी मीडिया सालि</v>
      </c>
      <c r="C3715" s="1" t="s">
        <v>8</v>
      </c>
      <c r="D3715" s="1" t="s">
        <v>15</v>
      </c>
    </row>
    <row r="3716" spans="1:4" ht="13.2" x14ac:dyDescent="0.25">
      <c r="A3716" s="1" t="s">
        <v>3722</v>
      </c>
      <c r="B3716" t="str">
        <f ca="1">IFERROR(__xludf.DUMMYFUNCTION("GOOGLETRANSLATE(B3716,""en"",""hi"")"),"Aap bahut बड़ी वीडियो banate हो 5 मिनट का Banao")</f>
        <v>Aap bahut बड़ी वीडियो banate हो 5 मिनट का Banao</v>
      </c>
      <c r="C3716" s="1" t="s">
        <v>4</v>
      </c>
      <c r="D3716" s="1" t="s">
        <v>5</v>
      </c>
    </row>
    <row r="3717" spans="1:4" ht="13.2" x14ac:dyDescent="0.25">
      <c r="A3717" s="1" t="s">
        <v>3723</v>
      </c>
      <c r="B3717" t="str">
        <f ca="1">IFERROR(__xludf.DUMMYFUNCTION("GOOGLETRANSLATE(B3717,""en"",""hi"")"),"इस बीच उदारवादी में, नारीवादी की मां का Bh * सदा ... ये सब कभी kamine
हारे हेन। ये सब एक रात स्टैंड ki हाय paidaish हेन।")</f>
        <v>इस बीच उदारवादी में, नारीवादी की मां का Bh * सदा ... ये सब कभी kamine
हारे हेन। ये सब एक रात स्टैंड ki हाय paidaish हेन।</v>
      </c>
      <c r="C3717" s="1" t="s">
        <v>8</v>
      </c>
      <c r="D3717" s="1" t="s">
        <v>15</v>
      </c>
    </row>
    <row r="3718" spans="1:4" ht="13.2" x14ac:dyDescent="0.25">
      <c r="A3718" s="1" t="s">
        <v>3724</v>
      </c>
      <c r="B3718" t="str">
        <f ca="1">IFERROR(__xludf.DUMMYFUNCTION("GOOGLETRANSLATE(B3718,""en"",""hi"")"),"सर unkeliye कुछ औ प्रतिबंध ke यो कार saktehe में शामिल होने के बैठ गया")</f>
        <v>सर unkeliye कुछ औ प्रतिबंध ke यो कार saktehe में शामिल होने के बैठ गया</v>
      </c>
      <c r="C3718" s="1" t="s">
        <v>4</v>
      </c>
      <c r="D3718" s="1" t="s">
        <v>5</v>
      </c>
    </row>
    <row r="3719" spans="1:4" ht="13.2" x14ac:dyDescent="0.25">
      <c r="A3719" s="1" t="s">
        <v>3725</v>
      </c>
      <c r="B3719" t="str">
        <f ca="1">IFERROR(__xludf.DUMMYFUNCTION("GOOGLETRANSLATE(B3719,""en"",""hi"")"),"प्रहार प्रहार मूर्ख Hona शांत प्रतिबंध jata hai टैब टैब chutiyapa failanewalon का जनम
होता है")</f>
        <v>प्रहार प्रहार मूर्ख Hona शांत प्रतिबंध jata hai टैब टैब chutiyapa failanewalon का जनम
होता है</v>
      </c>
      <c r="C3719" s="1" t="s">
        <v>8</v>
      </c>
      <c r="D3719" s="1" t="s">
        <v>5</v>
      </c>
    </row>
    <row r="3720" spans="1:4" ht="13.2" x14ac:dyDescent="0.25">
      <c r="A3720" s="1" t="s">
        <v>3726</v>
      </c>
      <c r="B3720" t="str">
        <f ca="1">IFERROR(__xludf.DUMMYFUNCTION("GOOGLETRANSLATE(B3720,""en"",""hi"")"),"भाई अक्षय कुमार को कनाडा के kahte hai, कनाडा kahte, आईएसएस बराबर कोई के लिए वापस जाओ
aapki रे करना")</f>
        <v>भाई अक्षय कुमार को कनाडा के kahte hai, कनाडा kahte, आईएसएस बराबर कोई के लिए वापस जाओ
aapki रे करना</v>
      </c>
      <c r="C3720" s="1" t="s">
        <v>4</v>
      </c>
      <c r="D3720" s="1" t="s">
        <v>5</v>
      </c>
    </row>
    <row r="3721" spans="1:4" ht="13.2" x14ac:dyDescent="0.25">
      <c r="A3721" s="1" t="s">
        <v>3727</v>
      </c>
      <c r="B3721" t="str">
        <f ca="1">IFERROR(__xludf.DUMMYFUNCTION("GOOGLETRANSLATE(B3721,""en"",""hi"")"),"लॉग इन करें रंगा बिल्ला ज क्या")</f>
        <v>लॉग इन करें रंगा बिल्ला ज क्या</v>
      </c>
      <c r="C3721" s="1" t="s">
        <v>4</v>
      </c>
      <c r="D3721" s="1" t="s">
        <v>5</v>
      </c>
    </row>
    <row r="3722" spans="1:4" ht="13.2" x14ac:dyDescent="0.25">
      <c r="A3722" s="1" t="s">
        <v>3728</v>
      </c>
      <c r="B3722" t="str">
        <f ca="1">IFERROR(__xludf.DUMMYFUNCTION("GOOGLETRANSLATE(B3722,""en"",""hi"")"),"देखो त्वरित समीक्षा pehle hi अपलोड kra ज unhone")</f>
        <v>देखो त्वरित समीक्षा pehle hi अपलोड kra ज unhone</v>
      </c>
      <c r="C3722" s="1" t="s">
        <v>4</v>
      </c>
      <c r="D3722" s="1" t="s">
        <v>5</v>
      </c>
    </row>
    <row r="3723" spans="1:4" ht="13.2" x14ac:dyDescent="0.25">
      <c r="A3723" s="1" t="s">
        <v>3729</v>
      </c>
      <c r="B3723" t="str">
        <f ca="1">IFERROR(__xludf.DUMMYFUNCTION("GOOGLETRANSLATE(B3723,""en"",""hi"")"),"उदारवादी देखें Ke तथ्य Sunkar ITNA MZA आया की कपिल शर्मा Ke दिखाने की zarurat
nhi")</f>
        <v>उदारवादी देखें Ke तथ्य Sunkar ITNA MZA आया की कपिल शर्मा Ke दिखाने की zarurat
nhi</v>
      </c>
      <c r="C3723" s="1" t="s">
        <v>4</v>
      </c>
      <c r="D3723" s="1" t="s">
        <v>5</v>
      </c>
    </row>
    <row r="3724" spans="1:4" ht="13.2" x14ac:dyDescent="0.25">
      <c r="A3724" s="1" t="s">
        <v>3730</v>
      </c>
      <c r="B3724" t="str">
        <f ca="1">IFERROR(__xludf.DUMMYFUNCTION("GOOGLETRANSLATE(B3724,""en"",""hi"")"),"Bhaut Jaldi लेय aap")</f>
        <v>Bhaut Jaldi लेय aap</v>
      </c>
      <c r="C3724" s="1" t="s">
        <v>4</v>
      </c>
      <c r="D3724" s="1" t="s">
        <v>5</v>
      </c>
    </row>
    <row r="3725" spans="1:4" ht="13.2" x14ac:dyDescent="0.25">
      <c r="A3725" s="1" t="s">
        <v>3731</v>
      </c>
      <c r="B3725" t="str">
        <f ca="1">IFERROR(__xludf.DUMMYFUNCTION("GOOGLETRANSLATE(B3725,""en"",""hi"")"),"ये lavde peheli Fursat मुझे nikal")</f>
        <v>ये lavde peheli Fursat मुझे nikal</v>
      </c>
      <c r="C3725" s="1" t="s">
        <v>8</v>
      </c>
      <c r="D3725" s="1" t="s">
        <v>15</v>
      </c>
    </row>
    <row r="3726" spans="1:4" ht="13.2" x14ac:dyDescent="0.25">
      <c r="A3726" s="1" t="s">
        <v>3732</v>
      </c>
      <c r="B3726" t="str">
        <f ca="1">IFERROR(__xludf.DUMMYFUNCTION("GOOGLETRANSLATE(B3726,""en"",""hi"")"),"टाइगर kam बंदर jyada banata hai।")</f>
        <v>टाइगर kam बंदर jyada banata hai।</v>
      </c>
      <c r="C3726" s="1" t="s">
        <v>4</v>
      </c>
      <c r="D3726" s="1" t="s">
        <v>5</v>
      </c>
    </row>
    <row r="3727" spans="1:4" ht="13.2" x14ac:dyDescent="0.25">
      <c r="A3727" s="1" t="s">
        <v>3733</v>
      </c>
      <c r="B3727" t="str">
        <f ca="1">IFERROR(__xludf.DUMMYFUNCTION("GOOGLETRANSLATE(B3727,""en"",""hi"")"),"चिर फाड् दिया आप ने इन लिब्रा NDU ओ की
भाई जी मान गया ..... जय हिंद")</f>
        <v>चिर फाड् दिया आप ने इन लिब्रा NDU ओ की
भाई जी मान गया ..... जय हिंद</v>
      </c>
      <c r="C3727" s="1" t="s">
        <v>4</v>
      </c>
      <c r="D3727" s="1" t="s">
        <v>5</v>
      </c>
    </row>
    <row r="3728" spans="1:4" ht="13.2" x14ac:dyDescent="0.25">
      <c r="A3728" s="1" t="s">
        <v>3734</v>
      </c>
      <c r="B3728" t="str">
        <f ca="1">IFERROR(__xludf.DUMMYFUNCTION("GOOGLETRANSLATE(B3728,""en"",""hi"")"),"इक दम सही बात कर rhe ho भाई .... itna jehar ghola ja RHA hai में
नारीवादी aur librals ke के माध्यम से ... की bs तों देश का बेडा Garak हो Chuka hai")</f>
        <v>इक दम सही बात कर rhe ho भाई .... itna jehar ghola ja RHA hai में
नारीवादी aur librals ke के माध्यम से ... की bs तों देश का बेडा Garak हो Chuka hai</v>
      </c>
      <c r="C3728" s="1" t="s">
        <v>19</v>
      </c>
      <c r="D3728" s="1" t="s">
        <v>5</v>
      </c>
    </row>
    <row r="3729" spans="1:4" ht="13.2" x14ac:dyDescent="0.25">
      <c r="A3729" s="1" t="s">
        <v>3735</v>
      </c>
      <c r="B3729" t="str">
        <f ca="1">IFERROR(__xludf.DUMMYFUNCTION("GOOGLETRANSLATE(B3729,""en"",""hi"")"),"कस्तूरी कोई 1 gadhi")</f>
        <v>कस्तूरी कोई 1 gadhi</v>
      </c>
      <c r="C3729" s="1" t="s">
        <v>19</v>
      </c>
      <c r="D3729" s="1" t="s">
        <v>5</v>
      </c>
    </row>
    <row r="3730" spans="1:4" ht="13.2" x14ac:dyDescent="0.25">
      <c r="A3730" s="1" t="s">
        <v>3736</v>
      </c>
      <c r="B3730" t="str">
        <f ca="1">IFERROR(__xludf.DUMMYFUNCTION("GOOGLETRANSLATE(B3730,""en"",""hi"")"),"साही hai bhai साही hai")</f>
        <v>साही hai bhai साही hai</v>
      </c>
      <c r="C3730" s="1" t="s">
        <v>4</v>
      </c>
      <c r="D3730" s="1" t="s">
        <v>5</v>
      </c>
    </row>
    <row r="3731" spans="1:4" ht="13.2" x14ac:dyDescent="0.25">
      <c r="A3731" s="1" t="s">
        <v>3737</v>
      </c>
      <c r="B3731" t="str">
        <f ca="1">IFERROR(__xludf.DUMMYFUNCTION("GOOGLETRANSLATE(B3731,""en"",""hi"")"),"ज्ञान चोदना बैंड खार भाई aur चुप अध्याय समीक्षा किया कार फिल्म की।")</f>
        <v>ज्ञान चोदना बैंड खार भाई aur चुप अध्याय समीक्षा किया कार फिल्म की।</v>
      </c>
      <c r="C3731" s="1" t="s">
        <v>8</v>
      </c>
      <c r="D3731" s="1" t="s">
        <v>15</v>
      </c>
    </row>
    <row r="3732" spans="1:4" ht="13.2" x14ac:dyDescent="0.25">
      <c r="A3732" s="1" t="s">
        <v>3738</v>
      </c>
      <c r="B3732" t="str">
        <f ca="1">IFERROR(__xludf.DUMMYFUNCTION("GOOGLETRANSLATE(B3732,""en"",""hi"")"),"Tu chhaka ज")</f>
        <v>Tu chhaka ज</v>
      </c>
      <c r="C3732" s="1" t="s">
        <v>8</v>
      </c>
      <c r="D3732" s="1" t="s">
        <v>15</v>
      </c>
    </row>
    <row r="3733" spans="1:4" ht="13.2" x14ac:dyDescent="0.25">
      <c r="A3733" s="1" t="s">
        <v>3739</v>
      </c>
      <c r="B3733" t="str">
        <f ca="1">IFERROR(__xludf.DUMMYFUNCTION("GOOGLETRANSLATE(B3733,""en"",""hi"")"),"Aapka हाय sthan को बादल गया गुरु जी")</f>
        <v>Aapka हाय sthan को बादल गया गुरु जी</v>
      </c>
      <c r="C3733" s="1" t="s">
        <v>4</v>
      </c>
      <c r="D3733" s="1" t="s">
        <v>5</v>
      </c>
    </row>
    <row r="3734" spans="1:4" ht="13.2" x14ac:dyDescent="0.25">
      <c r="A3734" s="1" t="s">
        <v>3740</v>
      </c>
      <c r="B3734" t="str">
        <f ca="1">IFERROR(__xludf.DUMMYFUNCTION("GOOGLETRANSLATE(B3734,""en"",""hi"")"),"ऐसी वीडियो dalkr aap badnamm कर रही हैं संयुक्त राष्ट्र लोगो को")</f>
        <v>ऐसी वीडियो dalkr aap badnamm कर रही हैं संयुक्त राष्ट्र लोगो को</v>
      </c>
      <c r="C3734" s="1" t="s">
        <v>4</v>
      </c>
      <c r="D3734" s="1" t="s">
        <v>5</v>
      </c>
    </row>
    <row r="3735" spans="1:4" ht="13.2" x14ac:dyDescent="0.25">
      <c r="A3735" s="1" t="s">
        <v>3741</v>
      </c>
      <c r="B3735" t="str">
        <f ca="1">IFERROR(__xludf.DUMMYFUNCTION("GOOGLETRANSLATE(B3735,""en"",""hi"")"),"हे नारीवादी दुश्मनी करोगी? 😋")</f>
        <v>हे नारीवादी दुश्मनी करोगी? 😋</v>
      </c>
      <c r="C3735" s="1" t="s">
        <v>4</v>
      </c>
      <c r="D3735" s="1" t="s">
        <v>5</v>
      </c>
    </row>
    <row r="3736" spans="1:4" ht="13.2" x14ac:dyDescent="0.25">
      <c r="A3736" s="1" t="s">
        <v>3742</v>
      </c>
      <c r="B3736" t="str">
        <f ca="1">IFERROR(__xludf.DUMMYFUNCTION("GOOGLETRANSLATE(B3736,""en"",""hi"")"),"[14:44] (https://www.youtube.com/watch?v=N_ZMfQMZos0&amp;t=14m44s) रोज़ मुझे apne
दोस्त को तु बात बोलता हू
Bahot जोड़ा जा लाइन लगी")</f>
        <v>[14:44] (https://www.youtube.com/watch?v=N_ZMfQMZos0&amp;t=14m44s) रोज़ मुझे apne
दोस्त को तु बात बोलता हू
Bahot जोड़ा जा लाइन लगी</v>
      </c>
      <c r="C3736" s="1" t="s">
        <v>4</v>
      </c>
      <c r="D3736" s="1" t="s">
        <v>5</v>
      </c>
    </row>
    <row r="3737" spans="1:4" ht="13.2" x14ac:dyDescent="0.25">
      <c r="A3737" s="1" t="s">
        <v>3743</v>
      </c>
      <c r="B3737" t="str">
        <f ca="1">IFERROR(__xludf.DUMMYFUNCTION("GOOGLETRANSLATE(B3737,""en"",""hi"")"),"हा सर chutiyapa कबीर सिंह किस chutiyapa ne स्क्रिप्ट likete movei fuckoff।
Lundo benchod साला")</f>
        <v>हा सर chutiyapa कबीर सिंह किस chutiyapa ne स्क्रिप्ट likete movei fuckoff।
Lundo benchod साला</v>
      </c>
      <c r="C3737" s="1" t="s">
        <v>8</v>
      </c>
      <c r="D3737" s="1" t="s">
        <v>15</v>
      </c>
    </row>
    <row r="3738" spans="1:4" ht="13.2" x14ac:dyDescent="0.25">
      <c r="A3738" s="1" t="s">
        <v>3744</v>
      </c>
      <c r="B3738" t="str">
        <f ca="1">IFERROR(__xludf.DUMMYFUNCTION("GOOGLETRANSLATE(B3738,""en"",""hi"")"),"Tu निदेशक प्रतिबंध साला
मुझे बात डुंगा साला chutiya की समीक्षा")</f>
        <v>Tu निदेशक प्रतिबंध साला
मुझे बात डुंगा साला chutiya की समीक्षा</v>
      </c>
      <c r="C3738" s="1" t="s">
        <v>8</v>
      </c>
      <c r="D3738" s="1" t="s">
        <v>15</v>
      </c>
    </row>
    <row r="3739" spans="1:4" ht="13.2" x14ac:dyDescent="0.25">
      <c r="A3739" s="1" t="s">
        <v>3745</v>
      </c>
      <c r="B3739" t="str">
        <f ca="1">IFERROR(__xludf.DUMMYFUNCTION("GOOGLETRANSLATE(B3739,""en"",""hi"")"),"कोई समर्थन करे yaa ना kare..agar khud Ko समर्थन कर लिया तो kaafi
hai ... अब समर्थन-wapport कश्मीर पीछे चटाई bhaago ... जो प्राकृतिक hai..toh समर्थन का
bheek चटाई maango !! .. aur इस्पात जो नकारात्मक hai ... भगवान से deta टिप्पणी प्रार्थना
करो की usko..Pra"&amp;"sad mein thodi बुद्धि देदे !!")</f>
        <v>कोई समर्थन करे yaa ना kare..agar khud Ko समर्थन कर लिया तो kaafi
hai ... अब समर्थन-wapport कश्मीर पीछे चटाई bhaago ... जो प्राकृतिक hai..toh समर्थन का
bheek चटाई maango !! .. aur इस्पात जो नकारात्मक hai ... भगवान से deta टिप्पणी प्रार्थना
करो की usko..Prasad mein thodi बुद्धि देदे !!</v>
      </c>
      <c r="C3739" s="1" t="s">
        <v>19</v>
      </c>
      <c r="D3739" s="1" t="s">
        <v>5</v>
      </c>
    </row>
    <row r="3740" spans="1:4" ht="13.2" x14ac:dyDescent="0.25">
      <c r="A3740" s="1" t="s">
        <v>3746</v>
      </c>
      <c r="B3740" t="str">
        <f ca="1">IFERROR(__xludf.DUMMYFUNCTION("GOOGLETRANSLATE(B3740,""en"",""hi"")"),"[03:06] (https://www.youtube.com/watch?v=J2J5ssSP5yQ&amp;t=3m06s) आप मतलब mardaangi
बलात्कार aur maarne pitne से ही saabit होगी ...")</f>
        <v>[03:06] (https://www.youtube.com/watch?v=J2J5ssSP5yQ&amp;t=3m06s) आप मतलब mardaangi
बलात्कार aur maarne pitne से ही saabit होगी ...</v>
      </c>
      <c r="C3740" s="1" t="s">
        <v>19</v>
      </c>
      <c r="D3740" s="1" t="s">
        <v>5</v>
      </c>
    </row>
    <row r="3741" spans="1:4" ht="13.2" x14ac:dyDescent="0.25">
      <c r="A3741" s="1" t="s">
        <v>3747</v>
      </c>
      <c r="B3741" t="str">
        <f ca="1">IFERROR(__xludf.DUMMYFUNCTION("GOOGLETRANSLATE(B3741,""en"",""hi"")"),"जियो बॉस")</f>
        <v>जियो बॉस</v>
      </c>
      <c r="C3741" s="1" t="s">
        <v>4</v>
      </c>
      <c r="D3741" s="1" t="s">
        <v>5</v>
      </c>
    </row>
    <row r="3742" spans="1:4" ht="13.2" x14ac:dyDescent="0.25">
      <c r="A3742" s="1" t="s">
        <v>3748</v>
      </c>
      <c r="B3742" t="str">
        <f ca="1">IFERROR(__xludf.DUMMYFUNCTION("GOOGLETRANSLATE(B3742,""en"",""hi"")"),"भाई Iska लिया bhoutttttt इंतजार किया")</f>
        <v>भाई Iska लिया bhoutttttt इंतजार किया</v>
      </c>
      <c r="C3742" s="1" t="s">
        <v>4</v>
      </c>
      <c r="D3742" s="1" t="s">
        <v>5</v>
      </c>
    </row>
    <row r="3743" spans="1:4" ht="13.2" x14ac:dyDescent="0.25">
      <c r="A3743" s="1" t="s">
        <v>3749</v>
      </c>
      <c r="B3743" t="str">
        <f ca="1">IFERROR(__xludf.DUMMYFUNCTION("GOOGLETRANSLATE(B3743,""en"",""hi"")"),"थ्योरी Chhodiye aur व्यावहारिक रूप से sochiye ... दुनिया मुझे क्या हो रहा है VO
देखिए ...
Sachchai kadvi होती hai!")</f>
        <v>थ्योरी Chhodiye aur व्यावहारिक रूप से sochiye ... दुनिया मुझे क्या हो रहा है VO
देखिए ...
Sachchai kadvi होती hai!</v>
      </c>
      <c r="C3743" s="1" t="s">
        <v>4</v>
      </c>
      <c r="D3743" s="1" t="s">
        <v>5</v>
      </c>
    </row>
    <row r="3744" spans="1:4" ht="13.2" x14ac:dyDescent="0.25">
      <c r="A3744" s="1" t="s">
        <v>3750</v>
      </c>
      <c r="B3744" t="str">
        <f ca="1">IFERROR(__xludf.DUMMYFUNCTION("GOOGLETRANSLATE(B3744,""en"",""hi"")"),"मैं और ये वी देखो। टाकी tum mein समझ sako कश्मीर वास्तविक समस्या क्या है फिल्म mein।
&lt;Https://youtu.be/C-lRyevxevA&gt;")</f>
        <v>मैं और ये वी देखो। टाकी tum mein समझ sako कश्मीर वास्तविक समस्या क्या है फिल्म mein।
&lt;Https://youtu.be/C-lRyevxevA&gt;</v>
      </c>
      <c r="C3744" s="1" t="s">
        <v>4</v>
      </c>
      <c r="D3744" s="1" t="s">
        <v>5</v>
      </c>
    </row>
    <row r="3745" spans="1:4" ht="13.2" x14ac:dyDescent="0.25">
      <c r="A3745" s="1" t="s">
        <v>3751</v>
      </c>
      <c r="B3745" t="str">
        <f ca="1">IFERROR(__xludf.DUMMYFUNCTION("GOOGLETRANSLATE(B3745,""en"",""hi"")"),", 377 किआ ज")</f>
        <v>, 377 किआ ज</v>
      </c>
      <c r="C3745" s="1" t="s">
        <v>4</v>
      </c>
      <c r="D3745" s="1" t="s">
        <v>5</v>
      </c>
    </row>
    <row r="3746" spans="1:4" ht="13.2" x14ac:dyDescent="0.25">
      <c r="A3746" s="1" t="s">
        <v>3752</v>
      </c>
      <c r="B3746" t="str">
        <f ca="1">IFERROR(__xludf.DUMMYFUNCTION("GOOGLETRANSLATE(B3746,""en"",""hi"")"),"भाई Lakshay चौधरी का वीडियो Hatwa दिया gya hai
ये लोग इन नारीवादी अपना बात prive karne ke liye kisi भी Haad तक jaa sakte hai")</f>
        <v>भाई Lakshay चौधरी का वीडियो Hatwa दिया gya hai
ये लोग इन नारीवादी अपना बात prive karne ke liye kisi भी Haad तक jaa sakte hai</v>
      </c>
      <c r="C3746" s="1" t="s">
        <v>19</v>
      </c>
      <c r="D3746" s="1" t="s">
        <v>5</v>
      </c>
    </row>
    <row r="3747" spans="1:4" ht="13.2" x14ac:dyDescent="0.25">
      <c r="A3747" s="1" t="s">
        <v>3753</v>
      </c>
      <c r="B3747" t="str">
        <f ca="1">IFERROR(__xludf.DUMMYFUNCTION("GOOGLETRANSLATE(B3747,""en"",""hi"")"),"बॉलीवुड प्रेरित Karne वाली फिल्म बना हाय nhi sakta, बॉलीवुड sirf चुटिया
bana sakta ज")</f>
        <v>बॉलीवुड प्रेरित Karne वाली फिल्म बना हाय nhi sakta, बॉलीवुड sirf चुटिया
bana sakta ज</v>
      </c>
      <c r="C3747" s="1" t="s">
        <v>19</v>
      </c>
      <c r="D3747" s="1" t="s">
        <v>5</v>
      </c>
    </row>
    <row r="3748" spans="1:4" ht="13.2" x14ac:dyDescent="0.25">
      <c r="A3748" s="1" t="s">
        <v>3754</v>
      </c>
      <c r="B3748" t="str">
        <f ca="1">IFERROR(__xludf.DUMMYFUNCTION("GOOGLETRANSLATE(B3748,""en"",""hi"")"),"आत्मसमर्पण कर दिया aur बोला होग, अब जेल जना बंता hai करने के लिए, pehle aap ne ऐसे
हाय bhej दिया")</f>
        <v>आत्मसमर्पण कर दिया aur बोला होग, अब जेल जना बंता hai करने के लिए, pehle aap ne ऐसे
हाय bhej दिया</v>
      </c>
      <c r="C3748" s="1" t="s">
        <v>4</v>
      </c>
      <c r="D3748" s="1" t="s">
        <v>5</v>
      </c>
    </row>
    <row r="3749" spans="1:4" ht="13.2" x14ac:dyDescent="0.25">
      <c r="A3749" s="1" t="s">
        <v>3755</v>
      </c>
      <c r="B3749" t="str">
        <f ca="1">IFERROR(__xludf.DUMMYFUNCTION("GOOGLETRANSLATE(B3749,""en"",""hi"")"),"डे देते करने के लिए भाई स्पॉइलर चेतावनी 😡")</f>
        <v>डे देते करने के लिए भाई स्पॉइलर चेतावनी 😡</v>
      </c>
      <c r="C3749" s="1" t="s">
        <v>4</v>
      </c>
      <c r="D3749" s="1" t="s">
        <v>5</v>
      </c>
    </row>
    <row r="3750" spans="1:4" ht="13.2" x14ac:dyDescent="0.25">
      <c r="A3750" s="1" t="s">
        <v>3756</v>
      </c>
      <c r="B3750" t="str">
        <f ca="1">IFERROR(__xludf.DUMMYFUNCTION("GOOGLETRANSLATE(B3750,""en"",""hi"")"),"मेन विवाद कश्मीर चलते पर देख ली bohot हाय bakwas फिल्म hai चटाई देखो सीस")</f>
        <v>मेन विवाद कश्मीर चलते पर देख ली bohot हाय bakwas फिल्म hai चटाई देखो सीस</v>
      </c>
      <c r="C3750" s="1" t="s">
        <v>4</v>
      </c>
      <c r="D3750" s="1" t="s">
        <v>5</v>
      </c>
    </row>
    <row r="3751" spans="1:4" ht="13.2" x14ac:dyDescent="0.25">
      <c r="A3751" s="1" t="s">
        <v>3757</v>
      </c>
      <c r="B3751" t="str">
        <f ca="1">IFERROR(__xludf.DUMMYFUNCTION("GOOGLETRANSLATE(B3751,""en"",""hi"")"),"तू करता है वही जो तू चाहता है
पर होता है वही जो मै चाहता हूँ
अब तू कर वही जो मै चाहता हूँ
फिर होगा वही जो तू चाहता है-भगवान श्री कृष्ण
👌👌👌")</f>
        <v>तू करता है वही जो तू चाहता है
पर होता है वही जो मै चाहता हूँ
अब तू कर वही जो मै चाहता हूँ
फिर होगा वही जो तू चाहता है-भगवान श्री कृष्ण
👌👌👌</v>
      </c>
      <c r="C3751" s="1" t="s">
        <v>4</v>
      </c>
      <c r="D3751" s="1" t="s">
        <v>5</v>
      </c>
    </row>
    <row r="3752" spans="1:4" ht="13.2" x14ac:dyDescent="0.25">
      <c r="A3752" s="1" t="s">
        <v>3758</v>
      </c>
      <c r="B3752" t="str">
        <f ca="1">IFERROR(__xludf.DUMMYFUNCTION("GOOGLETRANSLATE(B3752,""en"",""hi"")"),"इन लोगो को हम हिन्दुओ से इतनी नफरत क्यो है")</f>
        <v>इन लोगो को हम हिन्दुओ से इतनी नफरत क्यो है</v>
      </c>
      <c r="C3752" s="1" t="s">
        <v>4</v>
      </c>
      <c r="D3752" s="1" t="s">
        <v>5</v>
      </c>
    </row>
    <row r="3753" spans="1:4" ht="13.2" x14ac:dyDescent="0.25">
      <c r="A3753" s="1" t="s">
        <v>3759</v>
      </c>
      <c r="B3753" t="str">
        <f ca="1">IFERROR(__xludf.DUMMYFUNCTION("GOOGLETRANSLATE(B3753,""en"",""hi"")"),"2 रु की जिम ट्रेनर थी रैंडी ... कुकर पुरस्कार ne प्रति रात की दर वृद्धि Oski
kr di..aaj kal 1300 / रात hai ..")</f>
        <v>2 रु की जिम ट्रेनर थी रैंडी ... कुकर पुरस्कार ne प्रति रात की दर वृद्धि Oski
kr di..aaj kal 1300 / रात hai ..</v>
      </c>
      <c r="C3753" s="1" t="s">
        <v>8</v>
      </c>
      <c r="D3753" s="1" t="s">
        <v>15</v>
      </c>
    </row>
    <row r="3754" spans="1:4" ht="13.2" x14ac:dyDescent="0.25">
      <c r="A3754" s="1" t="s">
        <v>3760</v>
      </c>
      <c r="B3754" t="str">
        <f ca="1">IFERROR(__xludf.DUMMYFUNCTION("GOOGLETRANSLATE(B3754,""en"",""hi"")"),"तथ्य No457
धरती के गुरूत्वाकर्षण के कारण पर्वतों का 15,000 मीटर से ऊँचा होना संभव नही")</f>
        <v>तथ्य No457
धरती के गुरूत्वाकर्षण के कारण पर्वतों का 15,000 मीटर से ऊँचा होना संभव नही</v>
      </c>
      <c r="C3754" s="1" t="s">
        <v>4</v>
      </c>
      <c r="D3754" s="1" t="s">
        <v>5</v>
      </c>
    </row>
    <row r="3755" spans="1:4" ht="13.2" x14ac:dyDescent="0.25">
      <c r="A3755" s="1" t="s">
        <v>3761</v>
      </c>
      <c r="B3755" t="str">
        <f ca="1">IFERROR(__xludf.DUMMYFUNCTION("GOOGLETRANSLATE(B3755,""en"",""hi"")"),"Mna आवाज achi वह Lakin कितना शोर rahagi")</f>
        <v>Mna आवाज achi वह Lakin कितना शोर rahagi</v>
      </c>
      <c r="C3755" s="1" t="s">
        <v>19</v>
      </c>
      <c r="D3755" s="1" t="s">
        <v>5</v>
      </c>
    </row>
    <row r="3756" spans="1:4" ht="13.2" x14ac:dyDescent="0.25">
      <c r="A3756" s="1" t="s">
        <v>3762</v>
      </c>
      <c r="B3756" t="str">
        <f ca="1">IFERROR(__xludf.DUMMYFUNCTION("GOOGLETRANSLATE(B3756,""en"",""hi"")"),"क्या बोल रही है ये लड़की?")</f>
        <v>क्या बोल रही है ये लड़की?</v>
      </c>
      <c r="C3756" s="1" t="s">
        <v>4</v>
      </c>
      <c r="D3756" s="1" t="s">
        <v>5</v>
      </c>
    </row>
    <row r="3757" spans="1:4" ht="13.2" x14ac:dyDescent="0.25">
      <c r="A3757" s="1" t="s">
        <v>3763</v>
      </c>
      <c r="B3757" t="str">
        <f ca="1">IFERROR(__xludf.DUMMYFUNCTION("GOOGLETRANSLATE(B3757,""en"",""hi"")"),"अर्नाब तेरा नाम हाई, मोदी का kuuta")</f>
        <v>अर्नाब तेरा नाम हाई, मोदी का kuuta</v>
      </c>
      <c r="C3757" s="1" t="s">
        <v>8</v>
      </c>
      <c r="D3757" s="1" t="s">
        <v>5</v>
      </c>
    </row>
    <row r="3758" spans="1:4" ht="13.2" x14ac:dyDescent="0.25">
      <c r="A3758" s="1" t="s">
        <v>3764</v>
      </c>
      <c r="B3758" t="str">
        <f ca="1">IFERROR(__xludf.DUMMYFUNCTION("GOOGLETRANSLATE(B3758,""en"",""hi"")"),"Acha धुन iss फिल्म के लिए ko dekne से Phele दर्शन पाधी थी!")</f>
        <v>Acha धुन iss फिल्म के लिए ko dekne से Phele दर्शन पाधी थी!</v>
      </c>
      <c r="C3758" s="1" t="s">
        <v>19</v>
      </c>
      <c r="D3758" s="1" t="s">
        <v>5</v>
      </c>
    </row>
    <row r="3759" spans="1:4" ht="13.2" x14ac:dyDescent="0.25">
      <c r="A3759" s="1" t="s">
        <v>3765</v>
      </c>
      <c r="B3759" t="str">
        <f ca="1">IFERROR(__xludf.DUMMYFUNCTION("GOOGLETRANSLATE(B3759,""en"",""hi"")"),"रॉय ko arundhuti जिस tarah dabe मान से तु की रक्षा कर राहा hai lagta hai करने के लिए
अमित मालवीय साही था")</f>
        <v>रॉय ko arundhuti जिस tarah dabe मान से तु की रक्षा कर राहा hai lagta hai करने के लिए
अमित मालवीय साही था</v>
      </c>
      <c r="C3759" s="1" t="s">
        <v>4</v>
      </c>
      <c r="D3759" s="1" t="s">
        <v>5</v>
      </c>
    </row>
    <row r="3760" spans="1:4" ht="13.2" x14ac:dyDescent="0.25">
      <c r="A3760" s="1" t="s">
        <v>3766</v>
      </c>
      <c r="B3760" t="str">
        <f ca="1">IFERROR(__xludf.DUMMYFUNCTION("GOOGLETRANSLATE(B3760,""en"",""hi"")"),"@Ranjit राणा aap dijiye")</f>
        <v>@Ranjit राणा aap dijiye</v>
      </c>
      <c r="C3760" s="1" t="s">
        <v>4</v>
      </c>
      <c r="D3760" s="1" t="s">
        <v>5</v>
      </c>
    </row>
    <row r="3761" spans="1:4" ht="13.2" x14ac:dyDescent="0.25">
      <c r="A3761" s="1" t="s">
        <v>3767</v>
      </c>
      <c r="B3761" t="str">
        <f ca="1">IFERROR(__xludf.DUMMYFUNCTION("GOOGLETRANSLATE(B3761,""en"",""hi"")"),"** समलैंगिक हिंद **")</f>
        <v>** समलैंगिक हिंद **</v>
      </c>
      <c r="C3761" s="1" t="s">
        <v>19</v>
      </c>
      <c r="D3761" s="1" t="s">
        <v>5</v>
      </c>
    </row>
    <row r="3762" spans="1:4" ht="13.2" x14ac:dyDescent="0.25">
      <c r="A3762" s="1" t="s">
        <v>3768</v>
      </c>
      <c r="B3762" t="str">
        <f ca="1">IFERROR(__xludf.DUMMYFUNCTION("GOOGLETRANSLATE(B3762,""en"",""hi"")"),"कबीर सिंह ke ek hafte baad लेख 15 भी रिलीज हुई थी .. जो की आज की
युवाओं को jaroor dekhni chhaiye थी .... Lekin nhi sb chutiyo ko कबीर सिंह
bnna 🙏")</f>
        <v>कबीर सिंह ke ek hafte baad लेख 15 भी रिलीज हुई थी .. जो की आज की
युवाओं को jaroor dekhni chhaiye थी .... Lekin nhi sb chutiyo ko कबीर सिंह
bnna 🙏</v>
      </c>
      <c r="C3762" s="1" t="s">
        <v>19</v>
      </c>
      <c r="D3762" s="1" t="s">
        <v>5</v>
      </c>
    </row>
    <row r="3763" spans="1:4" ht="13.2" x14ac:dyDescent="0.25">
      <c r="A3763" s="1" t="s">
        <v>3769</v>
      </c>
      <c r="B3763" t="str">
        <f ca="1">IFERROR(__xludf.DUMMYFUNCTION("GOOGLETRANSLATE(B3763,""en"",""hi"")"),"भाई दिल की बात की धुन 1 कोई। Ki chutiya फिल्म थी")</f>
        <v>भाई दिल की बात की धुन 1 कोई। Ki chutiya फिल्म थी</v>
      </c>
      <c r="C3763" s="1" t="s">
        <v>4</v>
      </c>
      <c r="D3763" s="1" t="s">
        <v>5</v>
      </c>
    </row>
    <row r="3764" spans="1:4" ht="13.2" x14ac:dyDescent="0.25">
      <c r="A3764" s="1" t="s">
        <v>3770</v>
      </c>
      <c r="B3764" t="str">
        <f ca="1">IFERROR(__xludf.DUMMYFUNCTION("GOOGLETRANSLATE(B3764,""en"",""hi"")"),"Bahat Acha भैया")</f>
        <v>Bahat Acha भैया</v>
      </c>
      <c r="C3764" s="1" t="s">
        <v>4</v>
      </c>
      <c r="D3764" s="1" t="s">
        <v>5</v>
      </c>
    </row>
    <row r="3765" spans="1:4" ht="13.2" x14ac:dyDescent="0.25">
      <c r="A3765" s="1" t="s">
        <v>3771</v>
      </c>
      <c r="B3765" t="str">
        <f ca="1">IFERROR(__xludf.DUMMYFUNCTION("GOOGLETRANSLATE(B3765,""en"",""hi"")"),"हा अगर कबीर सिंह का अगली कड़ी आए प्रधानमंत्री भी प्रतिबंध जाए गा wo के लिए गा ....
कबीर सिंह जय काई पियक्कड़ सा chutiya कॉलेज से हो sakta है")</f>
        <v>हा अगर कबीर सिंह का अगली कड़ी आए प्रधानमंत्री भी प्रतिबंध जाए गा wo के लिए गा ....
कबीर सिंह जय काई पियक्कड़ सा chutiya कॉलेज से हो sakta है</v>
      </c>
      <c r="C3765" s="1" t="s">
        <v>8</v>
      </c>
      <c r="D3765" s="1" t="s">
        <v>5</v>
      </c>
    </row>
    <row r="3766" spans="1:4" ht="13.2" x14ac:dyDescent="0.25">
      <c r="A3766" s="1" t="s">
        <v>3772</v>
      </c>
      <c r="B3766" t="str">
        <f ca="1">IFERROR(__xludf.DUMMYFUNCTION("GOOGLETRANSLATE(B3766,""en"",""hi"")"),"भाई ek टी शर्ट मात्र Ko भी उपहार कर कर।")</f>
        <v>भाई ek टी शर्ट मात्र Ko भी उपहार कर कर।</v>
      </c>
      <c r="C3766" s="1" t="s">
        <v>4</v>
      </c>
      <c r="D3766" s="1" t="s">
        <v>5</v>
      </c>
    </row>
    <row r="3767" spans="1:4" ht="13.2" x14ac:dyDescent="0.25">
      <c r="A3767" s="1" t="s">
        <v>3773</v>
      </c>
      <c r="B3767" t="str">
        <f ca="1">IFERROR(__xludf.DUMMYFUNCTION("GOOGLETRANSLATE(B3767,""en"",""hi"")"),"ओह gaandu, तु फिल्म कूकी लोग इन संबंधित kr गए इसको ... तू लोगो को हुई मारा
Thik kr bs ... !! फिल्म की gaand maarne की jrurt nhi hai, हा Thik hai बात wo
पर kr लेना chahiye ... की चाल !!! baaki लोग इन एस.बी. kr rhe hain PHLE से हो ... !! jo
होता है uspe फिल"&amp;"्म hai ... !!!")</f>
        <v>ओह gaandu, तु फिल्म कूकी लोग इन संबंधित kr गए इसको ... तू लोगो को हुई मारा
Thik kr bs ... !! फिल्म की gaand maarne की jrurt nhi hai, हा Thik hai बात wo
पर kr लेना chahiye ... की चाल !!! baaki लोग इन एस.बी. kr rhe hain PHLE से हो ... !! jo
होता है uspe फिल्म hai ... !!!</v>
      </c>
      <c r="C3767" s="1" t="s">
        <v>8</v>
      </c>
      <c r="D3767" s="1" t="s">
        <v>15</v>
      </c>
    </row>
    <row r="3768" spans="1:4" ht="13.2" x14ac:dyDescent="0.25">
      <c r="A3768" s="1" t="s">
        <v>3774</v>
      </c>
      <c r="B3768" t="str">
        <f ca="1">IFERROR(__xludf.DUMMYFUNCTION("GOOGLETRANSLATE(B3768,""en"",""hi"")"),"काला आदमी जो होता है")</f>
        <v>काला आदमी जो होता है</v>
      </c>
      <c r="C3768" s="1" t="s">
        <v>4</v>
      </c>
      <c r="D3768" s="1" t="s">
        <v>5</v>
      </c>
    </row>
    <row r="3769" spans="1:4" ht="13.2" x14ac:dyDescent="0.25">
      <c r="A3769" s="1" t="s">
        <v>3775</v>
      </c>
      <c r="B3769" t="str">
        <f ca="1">IFERROR(__xludf.DUMMYFUNCTION("GOOGLETRANSLATE(B3769,""en"",""hi"")"),"Thik कहा है सेना प्रमुख ne")</f>
        <v>Thik कहा है सेना प्रमुख ne</v>
      </c>
      <c r="C3769" s="1" t="s">
        <v>4</v>
      </c>
      <c r="D3769" s="1" t="s">
        <v>5</v>
      </c>
    </row>
    <row r="3770" spans="1:4" ht="13.2" x14ac:dyDescent="0.25">
      <c r="A3770" s="1" t="s">
        <v>3776</v>
      </c>
      <c r="B3770" t="str">
        <f ca="1">IFERROR(__xludf.DUMMYFUNCTION("GOOGLETRANSLATE(B3770,""en"",""hi"")"),"Ghatiya फिल्म")</f>
        <v>Ghatiya फिल्म</v>
      </c>
      <c r="C3770" s="1" t="s">
        <v>4</v>
      </c>
      <c r="D3770" s="1" t="s">
        <v>5</v>
      </c>
    </row>
    <row r="3771" spans="1:4" ht="13.2" x14ac:dyDescent="0.25">
      <c r="A3771" s="1" t="s">
        <v>3777</v>
      </c>
      <c r="B3771" t="str">
        <f ca="1">IFERROR(__xludf.DUMMYFUNCTION("GOOGLETRANSLATE(B3771,""en"",""hi"")"),"Bhaiyaa जी bahut Sahe Kaha apnee .....")</f>
        <v>Bhaiyaa जी bahut Sahe Kaha apnee .....</v>
      </c>
      <c r="C3771" s="1" t="s">
        <v>4</v>
      </c>
      <c r="D3771" s="1" t="s">
        <v>5</v>
      </c>
    </row>
    <row r="3772" spans="1:4" ht="13.2" x14ac:dyDescent="0.25">
      <c r="A3772" s="1" t="s">
        <v>3778</v>
      </c>
      <c r="B3772" t="str">
        <f ca="1">IFERROR(__xludf.DUMMYFUNCTION("GOOGLETRANSLATE(B3772,""en"",""hi"")"),"तबरेज अंसारी कश्मीर नंगा मीटर कुछ bolyee")</f>
        <v>तबरेज अंसारी कश्मीर नंगा मीटर कुछ bolyee</v>
      </c>
      <c r="C3772" s="1" t="s">
        <v>4</v>
      </c>
      <c r="D3772" s="1" t="s">
        <v>5</v>
      </c>
    </row>
    <row r="3773" spans="1:4" ht="13.2" x14ac:dyDescent="0.25">
      <c r="A3773" s="1" t="s">
        <v>3779</v>
      </c>
      <c r="B3773" t="str">
        <f ca="1">IFERROR(__xludf.DUMMYFUNCTION("GOOGLETRANSLATE(B3773,""en"",""hi"")"),"नारीवादी rendi हाई, Halala ko कुछ nhi Bolte")</f>
        <v>नारीवादी rendi हाई, Halala ko कुछ nhi Bolte</v>
      </c>
      <c r="C3773" s="1" t="s">
        <v>8</v>
      </c>
      <c r="D3773" s="1" t="s">
        <v>15</v>
      </c>
    </row>
    <row r="3774" spans="1:4" ht="13.2" x14ac:dyDescent="0.25">
      <c r="A3774" s="1" t="s">
        <v>3780</v>
      </c>
      <c r="B3774" t="str">
        <f ca="1">IFERROR(__xludf.DUMMYFUNCTION("GOOGLETRANSLATE(B3774,""en"",""hi"")"),"[02:14] (https://www.youtube.com/watch?v=ZzsAuDkXq1M&amp;t=2m14s) tapad maroge ... bc
पागल ज तू ... uski क्या glti ज ... bacha ज VO तुम्हारा ... innse क्या Umeed की jaa
skti aur INSE ladkiya शेन nhi होती ... समलैंगिक क्या शेन hoga ... gatiya log😡😡")</f>
        <v>[02:14] (https://www.youtube.com/watch?v=ZzsAuDkXq1M&amp;t=2m14s) tapad maroge ... bc
पागल ज तू ... uski क्या glti ज ... bacha ज VO तुम्हारा ... innse क्या Umeed की jaa
skti aur INSE ladkiya शेन nhi होती ... समलैंगिक क्या शेन hoga ... gatiya log😡😡</v>
      </c>
      <c r="C3774" s="1" t="s">
        <v>8</v>
      </c>
      <c r="D3774" s="1" t="s">
        <v>15</v>
      </c>
    </row>
    <row r="3775" spans="1:4" ht="13.2" x14ac:dyDescent="0.25">
      <c r="A3775" s="1" t="s">
        <v>3781</v>
      </c>
      <c r="B3775" t="str">
        <f ca="1">IFERROR(__xludf.DUMMYFUNCTION("GOOGLETRANSLATE(B3775,""en"",""hi"")"),"Halala वेब श्रृंखला फिर समीक्षा dena देख।")</f>
        <v>Halala वेब श्रृंखला फिर समीक्षा dena देख।</v>
      </c>
      <c r="C3775" s="1" t="s">
        <v>4</v>
      </c>
      <c r="D3775" s="1" t="s">
        <v>15</v>
      </c>
    </row>
    <row r="3776" spans="1:4" ht="13.2" x14ac:dyDescent="0.25">
      <c r="A3776" s="1" t="s">
        <v>3782</v>
      </c>
      <c r="B3776" t="str">
        <f ca="1">IFERROR(__xludf.DUMMYFUNCTION("GOOGLETRANSLATE(B3776,""en"",""hi"")"),"Usse puchha को नमस्ते n या बोल दिया मेरी bndi h😂😂")</f>
        <v>Usse puchha को नमस्ते n या बोल दिया मेरी bndi h😂😂</v>
      </c>
      <c r="C3776" s="1" t="s">
        <v>4</v>
      </c>
      <c r="D3776" s="1" t="s">
        <v>5</v>
      </c>
    </row>
    <row r="3777" spans="1:4" ht="13.2" x14ac:dyDescent="0.25">
      <c r="A3777" s="1" t="s">
        <v>3783</v>
      </c>
      <c r="B3777" t="str">
        <f ca="1">IFERROR(__xludf.DUMMYFUNCTION("GOOGLETRANSLATE(B3777,""en"",""hi"")"),"हे स्त्री ... 🤣😂😋😂😃")</f>
        <v>हे स्त्री ... 🤣😂😋😂😃</v>
      </c>
      <c r="C3777" s="1" t="s">
        <v>4</v>
      </c>
      <c r="D3777" s="1" t="s">
        <v>5</v>
      </c>
    </row>
    <row r="3778" spans="1:4" ht="13.2" x14ac:dyDescent="0.25">
      <c r="A3778" s="1" t="s">
        <v>3784</v>
      </c>
      <c r="B3778" t="str">
        <f ca="1">IFERROR(__xludf.DUMMYFUNCTION("GOOGLETRANSLATE(B3778,""en"",""hi"")"),"साली क्या है Sabko Pata Hai")</f>
        <v>साली क्या है Sabko Pata Hai</v>
      </c>
      <c r="C3778" s="1" t="s">
        <v>8</v>
      </c>
      <c r="D3778" s="1" t="s">
        <v>15</v>
      </c>
    </row>
    <row r="3779" spans="1:4" ht="13.2" x14ac:dyDescent="0.25">
      <c r="A3779" s="1" t="s">
        <v>3785</v>
      </c>
      <c r="B3779" t="str">
        <f ca="1">IFERROR(__xludf.DUMMYFUNCTION("GOOGLETRANSLATE(B3779,""en"",""hi"")"),"लड़की का चक्कर BF के se.ladki का बाप पुलिस mein.498A लगा ke 11 लाख कामदेव ke
gand mein दाल liye.sab 498 ए khatam साला chutiya कानून")</f>
        <v>लड़की का चक्कर BF के se.ladki का बाप पुलिस mein.498A लगा ke 11 लाख कामदेव ke
gand mein दाल liye.sab 498 ए khatam साला chutiya कानून</v>
      </c>
      <c r="C3779" s="1" t="s">
        <v>8</v>
      </c>
      <c r="D3779" s="1" t="s">
        <v>15</v>
      </c>
    </row>
    <row r="3780" spans="1:4" ht="13.2" x14ac:dyDescent="0.25">
      <c r="A3780" s="1" t="s">
        <v>3786</v>
      </c>
      <c r="B3780" t="str">
        <f ca="1">IFERROR(__xludf.DUMMYFUNCTION("GOOGLETRANSLATE(B3780,""en"",""hi"")"),"@Kathavarayan Pandi मुझे समलैंगिक hu मुझ्े समलैंगिक patnar cahiy")</f>
        <v>@Kathavarayan Pandi मुझे समलैंगिक hu मुझ्े समलैंगिक patnar cahiy</v>
      </c>
      <c r="C3780" s="1" t="s">
        <v>4</v>
      </c>
      <c r="D3780" s="1" t="s">
        <v>5</v>
      </c>
    </row>
    <row r="3781" spans="1:4" ht="13.2" x14ac:dyDescent="0.25">
      <c r="A3781" s="1" t="s">
        <v>3787</v>
      </c>
      <c r="B3781" t="str">
        <f ca="1">IFERROR(__xludf.DUMMYFUNCTION("GOOGLETRANSLATE(B3781,""en"",""hi"")"),"शब्द अच्छे हैं पर आप से नही हो पा रहा मुबारक ही सही लगते हैं")</f>
        <v>शब्द अच्छे हैं पर आप से नही हो पा रहा मुबारक ही सही लगते हैं</v>
      </c>
      <c r="C3781" s="1" t="s">
        <v>19</v>
      </c>
      <c r="D3781" s="1" t="s">
        <v>5</v>
      </c>
    </row>
    <row r="3782" spans="1:4" ht="13.2" x14ac:dyDescent="0.25">
      <c r="A3782" s="1" t="s">
        <v>3788</v>
      </c>
      <c r="B3782" t="str">
        <f ca="1">IFERROR(__xludf.DUMMYFUNCTION("GOOGLETRANSLATE(B3782,""en"",""hi"")"),"कुछ jyda हाय axhi lgi")</f>
        <v>कुछ jyda हाय axhi lgi</v>
      </c>
      <c r="C3782" s="1" t="s">
        <v>4</v>
      </c>
      <c r="D3782" s="1" t="s">
        <v>5</v>
      </c>
    </row>
    <row r="3783" spans="1:4" ht="13.2" x14ac:dyDescent="0.25">
      <c r="A3783" s="1" t="s">
        <v>3789</v>
      </c>
      <c r="B3783" t="str">
        <f ca="1">IFERROR(__xludf.DUMMYFUNCTION("GOOGLETRANSLATE(B3783,""en"",""hi"")"),"SHAHRUKH KHAN ..... ""प्रेम"" बॉलीवुड फिल्मों के लिए राजा खान sbse बड़ा कारण !! 😒😒")</f>
        <v>SHAHRUKH KHAN ..... "प्रेम" बॉलीवुड फिल्मों के लिए राजा खान sbse बड़ा कारण !! 😒😒</v>
      </c>
      <c r="C3783" s="1" t="s">
        <v>4</v>
      </c>
      <c r="D3783" s="1" t="s">
        <v>5</v>
      </c>
    </row>
    <row r="3784" spans="1:4" ht="13.2" x14ac:dyDescent="0.25">
      <c r="A3784" s="1" t="s">
        <v>3790</v>
      </c>
      <c r="B3784" t="str">
        <f ca="1">IFERROR(__xludf.DUMMYFUNCTION("GOOGLETRANSLATE(B3784,""en"",""hi"")"),"उम्र badho bhot jyada बुद्धिमान माउंट छोड़ो")</f>
        <v>उम्र badho bhot jyada बुद्धिमान माउंट छोड़ो</v>
      </c>
      <c r="C3784" s="1" t="s">
        <v>8</v>
      </c>
      <c r="D3784" s="1" t="s">
        <v>15</v>
      </c>
    </row>
    <row r="3785" spans="1:4" ht="13.2" x14ac:dyDescent="0.25">
      <c r="A3785" s="1" t="s">
        <v>3791</v>
      </c>
      <c r="B3785" t="str">
        <f ca="1">IFERROR(__xludf.DUMMYFUNCTION("GOOGLETRANSLATE(B3785,""en"",""hi"")"),"** फ्यूचर में एलजीबीटी भी आर्मी, नेवी, एयरफोर्स सब जगह होएंगे ... अभी चाहे जितना बोल
ले .... हम लाख बड़बड़ा ले ... लास्ट में वेस्टर्न को ही अपनाते है। **")</f>
        <v>** फ्यूचर में एलजीबीटी भी आर्मी, नेवी, एयरफोर्स सब जगह होएंगे ... अभी चाहे जितना बोल
ले .... हम लाख बड़बड़ा ले ... लास्ट में वेस्टर्न को ही अपनाते है। **</v>
      </c>
      <c r="C3785" s="1" t="s">
        <v>19</v>
      </c>
      <c r="D3785" s="1" t="s">
        <v>5</v>
      </c>
    </row>
    <row r="3786" spans="1:4" ht="13.2" x14ac:dyDescent="0.25">
      <c r="A3786" s="1" t="s">
        <v>3792</v>
      </c>
      <c r="B3786" t="str">
        <f ca="1">IFERROR(__xludf.DUMMYFUNCTION("GOOGLETRANSLATE(B3786,""en"",""hi"")"),"सर Ap वीडियो Thode लघु Banaoo .. बाकि apki लोकप्रियता kaam ho Jayegi")</f>
        <v>सर Ap वीडियो Thode लघु Banaoo .. बाकि apki लोकप्रियता kaam ho Jayegi</v>
      </c>
      <c r="C3786" s="1" t="s">
        <v>4</v>
      </c>
      <c r="D3786" s="1" t="s">
        <v>5</v>
      </c>
    </row>
    <row r="3787" spans="1:4" ht="13.2" x14ac:dyDescent="0.25">
      <c r="A3787" s="1" t="s">
        <v>3793</v>
      </c>
      <c r="B3787" t="str">
        <f ca="1">IFERROR(__xludf.DUMMYFUNCTION("GOOGLETRANSLATE(B3787,""en"",""hi"")"),"प्रतीक भाई आज लल्लनटॉप ने भी यही कर दिया
तो मैने भी उसको डिटेल्ड मे अपने कमेन्ट मे फीच दिया
अगर उनको बुराई करनी है तो एकता तपुर के ""गंदी बात, X.X.X. सेंसर, secred
खेल आखिर इनकी बुराई क्यों नही करते? इन फेमनिस्टो की तो 👊👊👊👊")</f>
        <v>प्रतीक भाई आज लल्लनटॉप ने भी यही कर दिया
तो मैने भी उसको डिटेल्ड मे अपने कमेन्ट मे फीच दिया
अगर उनको बुराई करनी है तो एकता तपुर के "गंदी बात, X.X.X. सेंसर, secred
खेल आखिर इनकी बुराई क्यों नही करते? इन फेमनिस्टो की तो 👊👊👊👊</v>
      </c>
      <c r="C3787" s="1" t="s">
        <v>19</v>
      </c>
      <c r="D3787" s="1" t="s">
        <v>5</v>
      </c>
    </row>
    <row r="3788" spans="1:4" ht="13.2" x14ac:dyDescent="0.25">
      <c r="A3788" s="1" t="s">
        <v>3794</v>
      </c>
      <c r="B3788" t="str">
        <f ca="1">IFERROR(__xludf.DUMMYFUNCTION("GOOGLETRANSLATE(B3788,""en"",""hi"")"),"भाई ... Apka समीक्षा Ka इंतजार कर राहा tha..love यू")</f>
        <v>भाई ... Apka समीक्षा Ka इंतजार कर राहा tha..love यू</v>
      </c>
      <c r="C3788" s="1" t="s">
        <v>4</v>
      </c>
      <c r="D3788" s="1" t="s">
        <v>5</v>
      </c>
    </row>
    <row r="3789" spans="1:4" ht="13.2" x14ac:dyDescent="0.25">
      <c r="A3789" s="1" t="s">
        <v>3795</v>
      </c>
      <c r="B3789" t="str">
        <f ca="1">IFERROR(__xludf.DUMMYFUNCTION("GOOGLETRANSLATE(B3789,""en"",""hi"")"),"Mc तू समीक्षा जनसंपर्क ध्यान डी एन ...
ये paltu की KY नेता बाजी KY kr राहा hai बीसी ... बाकी लोग इन बीना Kapde ke ghume
फिर बीना बिंदी ke tu APN kam kr na😑")</f>
        <v>Mc तू समीक्षा जनसंपर्क ध्यान डी एन ...
ये paltu की KY नेता बाजी KY kr राहा hai बीसी ... बाकी लोग इन बीना Kapde ke ghume
फिर बीना बिंदी ke tu APN kam kr na😑</v>
      </c>
      <c r="C3789" s="1" t="s">
        <v>8</v>
      </c>
      <c r="D3789" s="1" t="s">
        <v>15</v>
      </c>
    </row>
    <row r="3790" spans="1:4" ht="13.2" x14ac:dyDescent="0.25">
      <c r="A3790" s="1" t="s">
        <v>3796</v>
      </c>
      <c r="B3790" t="str">
        <f ca="1">IFERROR(__xludf.DUMMYFUNCTION("GOOGLETRANSLATE(B3790,""en"",""hi"")"),"एपी KRLENA")</f>
        <v>एपी KRLENA</v>
      </c>
      <c r="C3790" s="1" t="s">
        <v>4</v>
      </c>
      <c r="D3790" s="1" t="s">
        <v>5</v>
      </c>
    </row>
    <row r="3791" spans="1:4" ht="13.2" x14ac:dyDescent="0.25">
      <c r="A3791" s="1" t="s">
        <v>3797</v>
      </c>
      <c r="B3791" t="str">
        <f ca="1">IFERROR(__xludf.DUMMYFUNCTION("GOOGLETRANSLATE(B3791,""en"",""hi"")"),"भाई ko समीक्षा कर्ण हाय नही aata aur चल pade वीडियो banane")</f>
        <v>भाई ko समीक्षा कर्ण हाय नही aata aur चल pade वीडियो banane</v>
      </c>
      <c r="C3791" s="1" t="s">
        <v>19</v>
      </c>
      <c r="D3791" s="1" t="s">
        <v>5</v>
      </c>
    </row>
    <row r="3792" spans="1:4" ht="13.2" x14ac:dyDescent="0.25">
      <c r="A3792" s="1" t="s">
        <v>3798</v>
      </c>
      <c r="B3792" t="str">
        <f ca="1">IFERROR(__xludf.DUMMYFUNCTION("GOOGLETRANSLATE(B3792,""en"",""hi"")"),"Bahut bdiya भाई")</f>
        <v>Bahut bdiya भाई</v>
      </c>
      <c r="C3792" s="1" t="s">
        <v>4</v>
      </c>
      <c r="D3792" s="1" t="s">
        <v>5</v>
      </c>
    </row>
    <row r="3793" spans="1:4" ht="13.2" x14ac:dyDescent="0.25">
      <c r="A3793" s="1" t="s">
        <v>3799</v>
      </c>
      <c r="B3793" t="str">
        <f ca="1">IFERROR(__xludf.DUMMYFUNCTION("GOOGLETRANSLATE(B3793,""en"",""hi"")"),"दुनिया मुझे kisi ki चैट ना ना pade ... बेस्ट line👌")</f>
        <v>दुनिया मुझे kisi ki चैट ना ना pade ... बेस्ट line👌</v>
      </c>
      <c r="C3793" s="1" t="s">
        <v>4</v>
      </c>
      <c r="D3793" s="1" t="s">
        <v>5</v>
      </c>
    </row>
    <row r="3794" spans="1:4" ht="13.2" x14ac:dyDescent="0.25">
      <c r="A3794" s="1" t="s">
        <v>3800</v>
      </c>
      <c r="B3794" t="str">
        <f ca="1">IFERROR(__xludf.DUMMYFUNCTION("GOOGLETRANSLATE(B3794,""en"",""hi"")"),"Agar उदारवादियों की बास को ... चलती लोग इन wo
[# RX100] (http://www.youtube.com/results?search_query=%23Rx100) की सबसे बुरी फिल्म
दुनिया बाटा देते।")</f>
        <v>Agar उदारवादियों की बास को ... चलती लोग इन wo
[# RX100] (http://www.youtube.com/results?search_query=%23Rx100) की सबसे बुरी फिल्म
दुनिया बाटा देते।</v>
      </c>
      <c r="C3794" s="1" t="s">
        <v>19</v>
      </c>
      <c r="D3794" s="1" t="s">
        <v>5</v>
      </c>
    </row>
    <row r="3795" spans="1:4" ht="13.2" x14ac:dyDescent="0.25">
      <c r="A3795" s="1" t="s">
        <v>3801</v>
      </c>
      <c r="B3795" t="str">
        <f ca="1">IFERROR(__xludf.DUMMYFUNCTION("GOOGLETRANSLATE(B3795,""en"",""hi"")"),"ये फ़िल्म माइंड के साथ ,, खेलती है ,,, कब सुरु हुई, कब खत्म हुई पता ही नही चला
,,,, 🙄🙄 और ऐसी ही फ़िल्म बेस्ट होती है ,,,")</f>
        <v>ये फ़िल्म माइंड के साथ ,, खेलती है ,,, कब सुरु हुई, कब खत्म हुई पता ही नही चला
,,,, 🙄🙄 और ऐसी ही फ़िल्म बेस्ट होती है ,,,</v>
      </c>
      <c r="C3795" s="1" t="s">
        <v>4</v>
      </c>
      <c r="D3795" s="1" t="s">
        <v>5</v>
      </c>
    </row>
    <row r="3796" spans="1:4" ht="13.2" x14ac:dyDescent="0.25">
      <c r="A3796" s="1" t="s">
        <v>3802</v>
      </c>
      <c r="B3796" t="str">
        <f ca="1">IFERROR(__xludf.DUMMYFUNCTION("GOOGLETRANSLATE(B3796,""en"",""hi"")"),"मेन कबीर सिंह नही Dekhi हाई, अर्जुन रेड्डी Dekhi hai lekin, aur itna jaanta
हुन ke dono bilkul इसी फिल्म hain, uske आधार पे अपना टिप्पणी RHA लिख
hun.Obsessiveness, आक्रामकता aur हिंसक हावी व्यवहार sirf आत्म
विनाश नही होता bhaiya.Aur Itni सी बात samajhne k"&amp;"e liye उदार aur
नारीवादी होन की zaroorat नही hoti.Aisi bakwaas aur ghatiya insan एक के रूप में ko
नायक उपस्थित karne Waali फिल्म भी bakwaas aur ghatiya होती hai।")</f>
        <v>मेन कबीर सिंह नही Dekhi हाई, अर्जुन रेड्डी Dekhi hai lekin, aur itna jaanta
हुन ke dono bilkul इसी फिल्म hain, uske आधार पे अपना टिप्पणी RHA लिख
hun.Obsessiveness, आक्रामकता aur हिंसक हावी व्यवहार sirf आत्म
विनाश नही होता bhaiya.Aur Itni सी बात samajhne ke liye उदार aur
नारीवादी होन की zaroorat नही hoti.Aisi bakwaas aur ghatiya insan एक के रूप में ko
नायक उपस्थित karne Waali फिल्म भी bakwaas aur ghatiya होती hai।</v>
      </c>
      <c r="C3796" s="1" t="s">
        <v>8</v>
      </c>
      <c r="D3796" s="1" t="s">
        <v>5</v>
      </c>
    </row>
    <row r="3797" spans="1:4" ht="13.2" x14ac:dyDescent="0.25">
      <c r="A3797" s="1" t="s">
        <v>3803</v>
      </c>
      <c r="B3797" t="str">
        <f ca="1">IFERROR(__xludf.DUMMYFUNCTION("GOOGLETRANSLATE(B3797,""en"",""hi"")"),"agr wo bewda लड़का कबीर Jitna हाय सफल ar प्यार क्रने वाला hoga को मुझ्े
कोई prblm nhi बीएसएस usme Gussa वाला prblm nhi Hona chahiye")</f>
        <v>agr wo bewda लड़का कबीर Jitna हाय सफल ar प्यार क्रने वाला hoga को मुझ्े
कोई prblm nhi बीएसएस usme Gussa वाला prblm nhi Hona chahiye</v>
      </c>
      <c r="C3797" s="1" t="s">
        <v>8</v>
      </c>
      <c r="D3797" s="1" t="s">
        <v>5</v>
      </c>
    </row>
    <row r="3798" spans="1:4" ht="13.2" x14ac:dyDescent="0.25">
      <c r="A3798" s="1" t="s">
        <v>3804</v>
      </c>
      <c r="B3798" t="str">
        <f ca="1">IFERROR(__xludf.DUMMYFUNCTION("GOOGLETRANSLATE(B3798,""en"",""hi"")"),"या VO ग्रे शर्ट वाला आदमी b🙄")</f>
        <v>या VO ग्रे शर्ट वाला आदमी b🙄</v>
      </c>
      <c r="C3798" s="1" t="s">
        <v>4</v>
      </c>
      <c r="D3798" s="1" t="s">
        <v>5</v>
      </c>
    </row>
    <row r="3799" spans="1:4" ht="13.2" x14ac:dyDescent="0.25">
      <c r="A3799" s="1" t="s">
        <v>3805</v>
      </c>
      <c r="B3799" t="str">
        <f ca="1">IFERROR(__xludf.DUMMYFUNCTION("GOOGLETRANSLATE(B3799,""en"",""hi"")"),"[08:10] (https://www.youtube.com/watch?v=N_ZMfQMZos0&amp;t=8m10s) khatm भाई प्यार
hogyaaa😂")</f>
        <v>[08:10] (https://www.youtube.com/watch?v=N_ZMfQMZos0&amp;t=8m10s) khatm भाई प्यार
hogyaaa😂</v>
      </c>
      <c r="C3799" s="1" t="s">
        <v>4</v>
      </c>
      <c r="D3799" s="1" t="s">
        <v>5</v>
      </c>
    </row>
    <row r="3800" spans="1:4" ht="13.2" x14ac:dyDescent="0.25">
      <c r="A3800" s="1" t="s">
        <v>3806</v>
      </c>
      <c r="B3800" t="str">
        <f ca="1">IFERROR(__xludf.DUMMYFUNCTION("GOOGLETRANSLATE(B3800,""en"",""hi"")"),"कोई .... दीपिका भारद्वाज jasi वी अची समझने Larki होती hai")</f>
        <v>कोई .... दीपिका भारद्वाज jasi वी अची समझने Larki होती hai</v>
      </c>
      <c r="C3800" s="1" t="s">
        <v>4</v>
      </c>
      <c r="D3800" s="1" t="s">
        <v>5</v>
      </c>
    </row>
    <row r="3801" spans="1:4" ht="13.2" x14ac:dyDescent="0.25">
      <c r="A3801" s="1" t="s">
        <v>3807</v>
      </c>
      <c r="B3801" t="str">
        <f ca="1">IFERROR(__xludf.DUMMYFUNCTION("GOOGLETRANSLATE(B3801,""en"",""hi"")"),"वो सारे गांडू लोग पहले गांड मरवाने के अधिकार के लिए धरना प्रदर्सन कर कर के
कानून बनवा कर गांड मरवा रहा है। इतनी सोच समझ और राष्टवादी किस्म के होते ये
लोग तो पहले सेना में जाने का अधिकार के लिए धरना प्रदर्सन करते। मरवाने दो सालो
को गांड कोई जरूरत नही सेना "&amp;"मर्द के लिए होती है हिजड़ो के लिए नही।")</f>
        <v>वो सारे गांडू लोग पहले गांड मरवाने के अधिकार के लिए धरना प्रदर्सन कर कर के
कानून बनवा कर गांड मरवा रहा है। इतनी सोच समझ और राष्टवादी किस्म के होते ये
लोग तो पहले सेना में जाने का अधिकार के लिए धरना प्रदर्सन करते। मरवाने दो सालो
को गांड कोई जरूरत नही सेना मर्द के लिए होती है हिजड़ो के लिए नही।</v>
      </c>
      <c r="C3801" s="1" t="s">
        <v>8</v>
      </c>
      <c r="D3801" s="1" t="s">
        <v>15</v>
      </c>
    </row>
    <row r="3802" spans="1:4" ht="13.2" x14ac:dyDescent="0.25">
      <c r="A3802" s="1" t="s">
        <v>3808</v>
      </c>
      <c r="B3802" t="str">
        <f ca="1">IFERROR(__xludf.DUMMYFUNCTION("GOOGLETRANSLATE(B3802,""en"",""hi"")"),"13.31 ... truestt👌🤪
मेडिकल जीवन Itni mazedar नही होती Jesi फिल्में माई dikhate hai। Bahut jyada
संघर्ष होते hai kisi ke कुछ banne ke पीछे।")</f>
        <v>13.31 ... truestt👌🤪
मेडिकल जीवन Itni mazedar नही होती Jesi फिल्में माई dikhate hai। Bahut jyada
संघर्ष होते hai kisi ke कुछ banne ke पीछे।</v>
      </c>
      <c r="C3802" s="1" t="s">
        <v>4</v>
      </c>
      <c r="D3802" s="1" t="s">
        <v>5</v>
      </c>
    </row>
    <row r="3803" spans="1:4" ht="13.2" x14ac:dyDescent="0.25">
      <c r="A3803" s="1" t="s">
        <v>3809</v>
      </c>
      <c r="B3803" t="str">
        <f ca="1">IFERROR(__xludf.DUMMYFUNCTION("GOOGLETRANSLATE(B3803,""en"",""hi"")"),"जब ईसा पूर्व dimaag खरब हो gya था फिल्म बीना मात्र soneya soneya गीत suna Mene
देखे चला gya")</f>
        <v>जब ईसा पूर्व dimaag खरब हो gya था फिल्म बीना मात्र soneya soneya गीत suna Mene
देखे चला gya</v>
      </c>
      <c r="C3803" s="1" t="s">
        <v>19</v>
      </c>
      <c r="D3803" s="1" t="s">
        <v>5</v>
      </c>
    </row>
    <row r="3804" spans="1:4" ht="13.2" x14ac:dyDescent="0.25">
      <c r="A3804" s="1" t="s">
        <v>3810</v>
      </c>
      <c r="B3804" t="str">
        <f ca="1">IFERROR(__xludf.DUMMYFUNCTION("GOOGLETRANSLATE(B3804,""en"",""hi"")"),"लिबरल लॉग अब khenge aramy घाव का निशान ह्यूम ek dusre ki
छ # [# रा] (http://www.youtube.com/results?search_query=%23nd) भी nahi maarne
देते")</f>
        <v>लिबरल लॉग अब khenge aramy घाव का निशान ह्यूम ek dusre ki
छ # [# रा] (http://www.youtube.com/results?search_query=%23nd) भी nahi maarne
देते</v>
      </c>
      <c r="C3804" s="1" t="s">
        <v>19</v>
      </c>
      <c r="D3804" s="1" t="s">
        <v>15</v>
      </c>
    </row>
    <row r="3805" spans="1:4" ht="13.2" x14ac:dyDescent="0.25">
      <c r="A3805" s="1" t="s">
        <v>3811</v>
      </c>
      <c r="B3805" t="str">
        <f ca="1">IFERROR(__xludf.DUMMYFUNCTION("GOOGLETRANSLATE(B3805,""en"",""hi"")"),"Bohot साही बोला भाई")</f>
        <v>Bohot साही बोला भाई</v>
      </c>
      <c r="C3805" s="1" t="s">
        <v>4</v>
      </c>
      <c r="D3805" s="1" t="s">
        <v>5</v>
      </c>
    </row>
    <row r="3806" spans="1:4" ht="13.2" x14ac:dyDescent="0.25">
      <c r="A3806" s="1" t="s">
        <v>3812</v>
      </c>
      <c r="B3806" t="str">
        <f ca="1">IFERROR(__xludf.DUMMYFUNCTION("GOOGLETRANSLATE(B3806,""en"",""hi"")"),"साही बात")</f>
        <v>साही बात</v>
      </c>
      <c r="C3806" s="1" t="s">
        <v>4</v>
      </c>
      <c r="D3806" s="1" t="s">
        <v>5</v>
      </c>
    </row>
    <row r="3807" spans="1:4" ht="13.2" x14ac:dyDescent="0.25">
      <c r="A3807" s="1" t="s">
        <v>3813</v>
      </c>
      <c r="B3807" t="str">
        <f ca="1">IFERROR(__xludf.DUMMYFUNCTION("GOOGLETRANSLATE(B3807,""en"",""hi"")"),"Aap नारीवाद aur उदारवाद कश्मीर नंगा मुझे कितना Padhe hai aur कितना jaante hain।
मैं और अगर नही देवदार Ulta सीधा क्ष baqte hain को Jante ??")</f>
        <v>Aap नारीवाद aur उदारवाद कश्मीर नंगा मुझे कितना Padhe hai aur कितना jaante hain।
मैं और अगर नही देवदार Ulta सीधा क्ष baqte hain को Jante ??</v>
      </c>
      <c r="C3807" s="1" t="s">
        <v>8</v>
      </c>
      <c r="D3807" s="1" t="s">
        <v>5</v>
      </c>
    </row>
    <row r="3808" spans="1:4" ht="13.2" x14ac:dyDescent="0.25">
      <c r="A3808" s="1" t="s">
        <v>3814</v>
      </c>
      <c r="B3808" t="str">
        <f ca="1">IFERROR(__xludf.DUMMYFUNCTION("GOOGLETRANSLATE(B3808,""en"",""hi"")"),"ये पाकिस्तानी सेना नही hai ....... 😀😁😂🤣😍😎😋")</f>
        <v>ये पाकिस्तानी सेना नही hai ....... 😀😁😂🤣😍😎😋</v>
      </c>
      <c r="C3808" s="1" t="s">
        <v>4</v>
      </c>
      <c r="D3808" s="1" t="s">
        <v>5</v>
      </c>
    </row>
    <row r="3809" spans="1:4" ht="13.2" x14ac:dyDescent="0.25">
      <c r="A3809" s="1" t="s">
        <v>3815</v>
      </c>
      <c r="B3809" t="str">
        <f ca="1">IFERROR(__xludf.DUMMYFUNCTION("GOOGLETRANSLATE(B3809,""en"",""hi"")"),"शोभित कुमार अबे भाई क्यु Rakhe निजी कोई Galti kr rhe hai क्या?")</f>
        <v>शोभित कुमार अबे भाई क्यु Rakhe निजी कोई Galti kr rhe hai क्या?</v>
      </c>
      <c r="C3809" s="1" t="s">
        <v>4</v>
      </c>
      <c r="D3809" s="1" t="s">
        <v>5</v>
      </c>
    </row>
    <row r="3810" spans="1:4" ht="13.2" x14ac:dyDescent="0.25">
      <c r="A3810" s="1" t="s">
        <v>3816</v>
      </c>
      <c r="B3810" t="str">
        <f ca="1">IFERROR(__xludf.DUMMYFUNCTION("GOOGLETRANSLATE(B3810,""en"",""hi"")"),"Bosdk विफल dediye.gandu ज क्या तू")</f>
        <v>Bosdk विफल dediye.gandu ज क्या तू</v>
      </c>
      <c r="C3810" s="1" t="s">
        <v>8</v>
      </c>
      <c r="D3810" s="1" t="s">
        <v>15</v>
      </c>
    </row>
    <row r="3811" spans="1:4" ht="13.2" x14ac:dyDescent="0.25">
      <c r="A3811" s="1" t="s">
        <v>3817</v>
      </c>
      <c r="B3811" t="str">
        <f ca="1">IFERROR(__xludf.DUMMYFUNCTION("GOOGLETRANSLATE(B3811,""en"",""hi"")"),"dosree ke संस्कृति ko apnaa rhe ज की तरह करने के लिए Hmara संस्कृति ज हाय Kahaa हम wersten
संस्कृति")</f>
        <v>dosree ke संस्कृति ko apnaa rhe ज की तरह करने के लिए Hmara संस्कृति ज हाय Kahaa हम wersten
संस्कृति</v>
      </c>
      <c r="C3811" s="1" t="s">
        <v>19</v>
      </c>
      <c r="D3811" s="1" t="s">
        <v>15</v>
      </c>
    </row>
    <row r="3812" spans="1:4" ht="13.2" x14ac:dyDescent="0.25">
      <c r="A3812" s="1" t="s">
        <v>3818</v>
      </c>
      <c r="B3812" t="str">
        <f ca="1">IFERROR(__xludf.DUMMYFUNCTION("GOOGLETRANSLATE(B3812,""en"",""hi"")"),"Nhi Hona chahiye क्यो की Hamari भारतीय सेना को वीर chahiye समलैंगिक nhi
जे हिंद")</f>
        <v>Nhi Hona chahiye क्यो की Hamari भारतीय सेना को वीर chahiye समलैंगिक nhi
जे हिंद</v>
      </c>
      <c r="C3812" s="1" t="s">
        <v>8</v>
      </c>
      <c r="D3812" s="1" t="s">
        <v>15</v>
      </c>
    </row>
    <row r="3813" spans="1:4" ht="13.2" x14ac:dyDescent="0.25">
      <c r="A3813" s="1" t="s">
        <v>3819</v>
      </c>
      <c r="B3813" t="str">
        <f ca="1">IFERROR(__xludf.DUMMYFUNCTION("GOOGLETRANSLATE(B3813,""en"",""hi"")"),"Bhaee .... समीक्षा करना
कहानी चटाई bataoo ...")</f>
        <v>Bhaee .... समीक्षा करना
कहानी चटाई bataoo ...</v>
      </c>
      <c r="C3813" s="1" t="s">
        <v>19</v>
      </c>
      <c r="D3813" s="1" t="s">
        <v>5</v>
      </c>
    </row>
    <row r="3814" spans="1:4" ht="13.2" x14ac:dyDescent="0.25">
      <c r="A3814" s="1" t="s">
        <v>3820</v>
      </c>
      <c r="B3814" t="str">
        <f ca="1">IFERROR(__xludf.DUMMYFUNCTION("GOOGLETRANSLATE(B3814,""en"",""hi"")"),"अरुंधति रॉय apni gaaaand lagataar marwaleni chahiye था Bhee isski kuzli
mitegi")</f>
        <v>अरुंधति रॉय apni gaaaand lagataar marwaleni chahiye था Bhee isski kuzli
mitegi</v>
      </c>
      <c r="C3814" s="1" t="s">
        <v>8</v>
      </c>
      <c r="D3814" s="1" t="s">
        <v>15</v>
      </c>
    </row>
    <row r="3815" spans="1:4" ht="13.2" x14ac:dyDescent="0.25">
      <c r="A3815" s="1" t="s">
        <v>3821</v>
      </c>
      <c r="B3815" t="str">
        <f ca="1">IFERROR(__xludf.DUMMYFUNCTION("GOOGLETRANSLATE(B3815,""en"",""hi"")"),"एकाधिक संबंध banane घाव का निशान ए जे कल कश्मीर लोगो कश्मीर गाल बराबर thappad ज तु
चलचित्र...
चार और शॉट कृपया और Veere Di शादी Jaisi chize banane bann के ko walo
कर dena chahiye जिंदगी भर के liye ...
Dhaashu समीक्षा ...")</f>
        <v>एकाधिक संबंध banane घाव का निशान ए जे कल कश्मीर लोगो कश्मीर गाल बराबर thappad ज तु
चलचित्र...
चार और शॉट कृपया और Veere Di शादी Jaisi chize banane bann के ko walo
कर dena chahiye जिंदगी भर के liye ...
Dhaashu समीक्षा ...</v>
      </c>
      <c r="C3815" s="1" t="s">
        <v>8</v>
      </c>
      <c r="D3815" s="1" t="s">
        <v>5</v>
      </c>
    </row>
    <row r="3816" spans="1:4" ht="13.2" x14ac:dyDescent="0.25">
      <c r="A3816" s="1" t="s">
        <v>3822</v>
      </c>
      <c r="B3816" t="str">
        <f ca="1">IFERROR(__xludf.DUMMYFUNCTION("GOOGLETRANSLATE(B3816,""en"",""hi"")"),"ऐसा अंतराल राहा hai पैसे ले कर बोल राहा hai।")</f>
        <v>ऐसा अंतराल राहा hai पैसे ले कर बोल राहा hai।</v>
      </c>
      <c r="C3816" s="1" t="s">
        <v>4</v>
      </c>
      <c r="D3816" s="1" t="s">
        <v>5</v>
      </c>
    </row>
    <row r="3817" spans="1:4" ht="13.2" x14ac:dyDescent="0.25">
      <c r="A3817" s="1" t="s">
        <v>3823</v>
      </c>
      <c r="B3817" t="str">
        <f ca="1">IFERROR(__xludf.DUMMYFUNCTION("GOOGLETRANSLATE(B3817,""en"",""hi"")"),"राजदीप ko Kisne Bulaya basudi failane कश्मीर liye है")</f>
        <v>राजदीप ko Kisne Bulaya basudi failane कश्मीर liye है</v>
      </c>
      <c r="C3817" s="1" t="s">
        <v>19</v>
      </c>
      <c r="D3817" s="1" t="s">
        <v>15</v>
      </c>
    </row>
    <row r="3818" spans="1:4" ht="13.2" x14ac:dyDescent="0.25">
      <c r="A3818" s="1" t="s">
        <v>3824</v>
      </c>
      <c r="B3818" t="str">
        <f ca="1">IFERROR(__xludf.DUMMYFUNCTION("GOOGLETRANSLATE(B3818,""en"",""hi"")"),"jaha वी अपराध sabut वी Milege को होग")</f>
        <v>jaha वी अपराध sabut वी Milege को होग</v>
      </c>
      <c r="C3818" s="1" t="s">
        <v>4</v>
      </c>
      <c r="D3818" s="1" t="s">
        <v>5</v>
      </c>
    </row>
    <row r="3819" spans="1:4" ht="13.2" x14ac:dyDescent="0.25">
      <c r="A3819" s="1" t="s">
        <v>3825</v>
      </c>
      <c r="B3819" t="str">
        <f ca="1">IFERROR(__xludf.DUMMYFUNCTION("GOOGLETRANSLATE(B3819,""en"",""hi"")"),"@mr gojiya हा जी")</f>
        <v>@mr gojiya हा जी</v>
      </c>
      <c r="C3819" s="1" t="s">
        <v>4</v>
      </c>
      <c r="D3819" s="1" t="s">
        <v>5</v>
      </c>
    </row>
    <row r="3820" spans="1:4" ht="13.2" x14ac:dyDescent="0.25">
      <c r="A3820" s="1" t="s">
        <v>3826</v>
      </c>
      <c r="B3820" t="str">
        <f ca="1">IFERROR(__xludf.DUMMYFUNCTION("GOOGLETRANSLATE(B3820,""en"",""hi"")"),"फिल्में ह्यूम jobhi dikhate hai wohh वास्तविक जीवन कर्ण असंभव hai ...")</f>
        <v>फिल्में ह्यूम jobhi dikhate hai wohh वास्तविक जीवन कर्ण असंभव hai ...</v>
      </c>
      <c r="C3820" s="1" t="s">
        <v>4</v>
      </c>
      <c r="D3820" s="1" t="s">
        <v>5</v>
      </c>
    </row>
    <row r="3821" spans="1:4" ht="13.2" x14ac:dyDescent="0.25">
      <c r="A3821" s="1" t="s">
        <v>3827</v>
      </c>
      <c r="B3821" t="str">
        <f ca="1">IFERROR(__xludf.DUMMYFUNCTION("GOOGLETRANSLATE(B3821,""en"",""hi"")"),"गांडू नही Chaye FOJ mein")</f>
        <v>गांडू नही Chaye FOJ mein</v>
      </c>
      <c r="C3821" s="1" t="s">
        <v>8</v>
      </c>
      <c r="D3821" s="1" t="s">
        <v>15</v>
      </c>
    </row>
    <row r="3822" spans="1:4" ht="13.2" x14ac:dyDescent="0.25">
      <c r="A3822" s="1" t="s">
        <v>3828</v>
      </c>
      <c r="B3822" t="str">
        <f ca="1">IFERROR(__xludf.DUMMYFUNCTION("GOOGLETRANSLATE(B3822,""en"",""hi"")"),"समलैंगिकता के liye स्कूल मुझे Krna पड़ेगा होना लड़ने क्या? जबरदस्त हंसी")</f>
        <v>समलैंगिकता के liye स्कूल मुझे Krna पड़ेगा होना लड़ने क्या? जबरदस्त हंसी</v>
      </c>
      <c r="C3822" s="1" t="s">
        <v>4</v>
      </c>
      <c r="D3822" s="1" t="s">
        <v>5</v>
      </c>
    </row>
    <row r="3823" spans="1:4" ht="13.2" x14ac:dyDescent="0.25">
      <c r="A3823" s="1" t="s">
        <v>3829</v>
      </c>
      <c r="B3823" t="str">
        <f ca="1">IFERROR(__xludf.DUMMYFUNCTION("GOOGLETRANSLATE(B3823,""en"",""hi"")"),"गैंग्स पे समीक्षा गैंग्स ऑफ़ करते हैं, असली h😅😅😅 wo")</f>
        <v>गैंग्स पे समीक्षा गैंग्स ऑफ़ करते हैं, असली h😅😅😅 wo</v>
      </c>
      <c r="C3823" s="1" t="s">
        <v>4</v>
      </c>
      <c r="D3823" s="1" t="s">
        <v>5</v>
      </c>
    </row>
    <row r="3824" spans="1:4" ht="13.2" x14ac:dyDescent="0.25">
      <c r="A3824" s="1" t="s">
        <v>3830</v>
      </c>
      <c r="B3824" t="str">
        <f ca="1">IFERROR(__xludf.DUMMYFUNCTION("GOOGLETRANSLATE(B3824,""en"",""hi"")"),"भाई ek बल्ला मेरी समाज मुझे नही आती ki हैम एन bhadvo ko gambhirta से क्यों lete
वह एन haramio ka kam हाय zahar failana वह")</f>
        <v>भाई ek बल्ला मेरी समाज मुझे नही आती ki हैम एन bhadvo ko gambhirta से क्यों lete
वह एन haramio ka kam हाय zahar failana वह</v>
      </c>
      <c r="C3824" s="1" t="s">
        <v>8</v>
      </c>
      <c r="D3824" s="1" t="s">
        <v>5</v>
      </c>
    </row>
    <row r="3825" spans="1:4" ht="13.2" x14ac:dyDescent="0.25">
      <c r="A3825" s="1" t="s">
        <v>3831</v>
      </c>
      <c r="B3825" t="str">
        <f ca="1">IFERROR(__xludf.DUMMYFUNCTION("GOOGLETRANSLATE(B3825,""en"",""hi"")"),"क्या बल्ले सुपर")</f>
        <v>क्या बल्ले सुपर</v>
      </c>
      <c r="C3825" s="1" t="s">
        <v>4</v>
      </c>
      <c r="D3825" s="1" t="s">
        <v>5</v>
      </c>
    </row>
    <row r="3826" spans="1:4" ht="13.2" x14ac:dyDescent="0.25">
      <c r="A3826" s="1" t="s">
        <v>3832</v>
      </c>
      <c r="B3826" t="str">
        <f ca="1">IFERROR(__xludf.DUMMYFUNCTION("GOOGLETRANSLATE(B3826,""en"",""hi"")"),"Maza आ gya")</f>
        <v>Maza आ gya</v>
      </c>
      <c r="C3826" s="1" t="s">
        <v>4</v>
      </c>
      <c r="D3826" s="1" t="s">
        <v>5</v>
      </c>
    </row>
    <row r="3827" spans="1:4" ht="13.2" x14ac:dyDescent="0.25">
      <c r="A3827" s="1" t="s">
        <v>3833</v>
      </c>
      <c r="B3827" t="str">
        <f ca="1">IFERROR(__xludf.DUMMYFUNCTION("GOOGLETRANSLATE(B3827,""en"",""hi"")"),"इक मराठी फिल्म थी ""अदालत"" ayi। Wo यथार्थवादी अदालत के कमरे नाटक थी kaafi।")</f>
        <v>इक मराठी फिल्म थी "अदालत" ayi। Wo यथार्थवादी अदालत के कमरे नाटक थी kaafi।</v>
      </c>
      <c r="C3827" s="1" t="s">
        <v>4</v>
      </c>
      <c r="D3827" s="1" t="s">
        <v>5</v>
      </c>
    </row>
    <row r="3828" spans="1:4" ht="13.2" x14ac:dyDescent="0.25">
      <c r="A3828" s="1" t="s">
        <v>3834</v>
      </c>
      <c r="B3828" t="str">
        <f ca="1">IFERROR(__xludf.DUMMYFUNCTION("GOOGLETRANSLATE(B3828,""en"",""hi"")"),"कर paoge को Bachha na?
Haan ... Haan uski तनाव चटाई लो aap😂😂😂😂😂😂")</f>
        <v>कर paoge को Bachha na?
Haan ... Haan uski तनाव चटाई लो aap😂😂😂😂😂😂</v>
      </c>
      <c r="C3828" s="1" t="s">
        <v>19</v>
      </c>
      <c r="D3828" s="1" t="s">
        <v>15</v>
      </c>
    </row>
    <row r="3829" spans="1:4" ht="13.2" x14ac:dyDescent="0.25">
      <c r="A3829" s="1" t="s">
        <v>3835</v>
      </c>
      <c r="B3829" t="str">
        <f ca="1">IFERROR(__xludf.DUMMYFUNCTION("GOOGLETRANSLATE(B3829,""en"",""hi"")"),"स्पॉइलर kiyu दिया हो")</f>
        <v>स्पॉइलर kiyu दिया हो</v>
      </c>
      <c r="C3829" s="1" t="s">
        <v>19</v>
      </c>
      <c r="D3829" s="1" t="s">
        <v>5</v>
      </c>
    </row>
    <row r="3830" spans="1:4" ht="13.2" x14ac:dyDescent="0.25">
      <c r="A3830" s="1" t="s">
        <v>3836</v>
      </c>
      <c r="B3830" t="str">
        <f ca="1">IFERROR(__xludf.DUMMYFUNCTION("GOOGLETRANSLATE(B3830,""en"",""hi"")"),"मूवी theek हाय Hei ..... peisha आ RHA Hei ... लोग इन पर देख rhe Hei ....")</f>
        <v>मूवी theek हाय Hei ..... peisha आ RHA Hei ... लोग इन पर देख rhe Hei ....</v>
      </c>
      <c r="C3830" s="1" t="s">
        <v>4</v>
      </c>
      <c r="D3830" s="1" t="s">
        <v>5</v>
      </c>
    </row>
    <row r="3831" spans="1:4" ht="13.2" x14ac:dyDescent="0.25">
      <c r="A3831" s="1" t="s">
        <v>3837</v>
      </c>
      <c r="B3831" t="str">
        <f ca="1">IFERROR(__xludf.DUMMYFUNCTION("GOOGLETRANSLATE(B3831,""en"",""hi"")"),"gand marwane वाले देश की किआ hafazat karte ??")</f>
        <v>gand marwane वाले देश की किआ hafazat karte ??</v>
      </c>
      <c r="C3831" s="1" t="s">
        <v>4</v>
      </c>
      <c r="D3831" s="1" t="s">
        <v>5</v>
      </c>
    </row>
    <row r="3832" spans="1:4" ht="13.2" x14ac:dyDescent="0.25">
      <c r="A3832" s="1" t="s">
        <v>3838</v>
      </c>
      <c r="B3832" t="str">
        <f ca="1">IFERROR(__xludf.DUMMYFUNCTION("GOOGLETRANSLATE(B3832,""en"",""hi"")"),"भाई कोई समीक्षा ek।
ईसा पूर्व यूथ ko gumrahhh krney वाला movei hai
[#Lavda] (http://www.youtube.com/results?search_query=%23Lavda)
[#Singh] (http://www.youtube.com/results?search_query=%23Singh)")</f>
        <v>भाई कोई समीक्षा ek।
ईसा पूर्व यूथ ko gumrahhh krney वाला movei hai
[#Lavda] (http://www.youtube.com/results?search_query=%23Lavda)
[#Singh] (http://www.youtube.com/results?search_query=%23Singh)</v>
      </c>
      <c r="C3832" s="1" t="s">
        <v>8</v>
      </c>
      <c r="D3832" s="1" t="s">
        <v>15</v>
      </c>
    </row>
    <row r="3833" spans="1:4" ht="13.2" x14ac:dyDescent="0.25">
      <c r="A3833" s="1" t="s">
        <v>3839</v>
      </c>
      <c r="B3833" t="str">
        <f ca="1">IFERROR(__xludf.DUMMYFUNCTION("GOOGLETRANSLATE(B3833,""en"",""hi"")"),"नापसंद क्रने वाली लड़की wo हाय जो Ladko से पैसा लुत ti हाय .. क्यों की अब से
Yesa nhi hoga ना 😂")</f>
        <v>नापसंद क्रने वाली लड़की wo हाय जो Ladko से पैसा लुत ti हाय .. क्यों की अब से
Yesa nhi hoga ना 😂</v>
      </c>
      <c r="C3833" s="1" t="s">
        <v>19</v>
      </c>
      <c r="D3833" s="1" t="s">
        <v>5</v>
      </c>
    </row>
    <row r="3834" spans="1:4" ht="13.2" x14ac:dyDescent="0.25">
      <c r="A3834" s="1" t="s">
        <v>3840</v>
      </c>
      <c r="B3834" t="str">
        <f ca="1">IFERROR(__xludf.DUMMYFUNCTION("GOOGLETRANSLATE(B3834,""en"",""hi"")"),"भाई ये मूवी मस्त था, लेकिन कुछ चीज जैसे शुरुआत में रैगिंग, फिर ज़बरदस्ती लड़की
के पढ़ाई लिखाई में दखल देना या फिर उसके अकादमिक लाइफ को अपने हिसाब से चलना। या
फिर क्लास में उसका मित्र कौन होगा ये तय करना। और लड़की का डर के मारे इसको
स्वीकार करना। ईमानदारी "&amp;"से कहु तो ये गलत लगा मुझे। मान लीजिये वो लड़की अपनी बहन
या बेटी हों तो कैसा लगेगा")</f>
        <v>भाई ये मूवी मस्त था, लेकिन कुछ चीज जैसे शुरुआत में रैगिंग, फिर ज़बरदस्ती लड़की
के पढ़ाई लिखाई में दखल देना या फिर उसके अकादमिक लाइफ को अपने हिसाब से चलना। या
फिर क्लास में उसका मित्र कौन होगा ये तय करना। और लड़की का डर के मारे इसको
स्वीकार करना। ईमानदारी से कहु तो ये गलत लगा मुझे। मान लीजिये वो लड़की अपनी बहन
या बेटी हों तो कैसा लगेगा</v>
      </c>
      <c r="C3834" s="1" t="s">
        <v>8</v>
      </c>
      <c r="D3834" s="1" t="s">
        <v>5</v>
      </c>
    </row>
    <row r="3835" spans="1:4" ht="13.2" x14ac:dyDescent="0.25">
      <c r="A3835" s="1" t="s">
        <v>3841</v>
      </c>
      <c r="B3835" t="str">
        <f ca="1">IFERROR(__xludf.DUMMYFUNCTION("GOOGLETRANSLATE(B3835,""en"",""hi"")"),"सर कृपया boliye की मुख्य 96 तमिल। मूवी Kaha पे पर देख sakta hu .....")</f>
        <v>सर कृपया boliye की मुख्य 96 तमिल। मूवी Kaha पे पर देख sakta hu .....</v>
      </c>
      <c r="C3835" s="1" t="s">
        <v>4</v>
      </c>
      <c r="D3835" s="1" t="s">
        <v>5</v>
      </c>
    </row>
    <row r="3836" spans="1:4" ht="13.2" x14ac:dyDescent="0.25">
      <c r="A3836" s="1" t="s">
        <v>3842</v>
      </c>
      <c r="B3836" t="str">
        <f ca="1">IFERROR(__xludf.DUMMYFUNCTION("GOOGLETRANSLATE(B3836,""en"",""hi"")"),"फिल्म हो समलैंगिक हा मारा जाता है लिया apni माँ Chud वा राहा हा लोग इन na कादिर सिंह सबसे अच्छा है
रसायन विज्ञान")</f>
        <v>फिल्म हो समलैंगिक हा मारा जाता है लिया apni माँ Chud वा राहा हा लोग इन na कादिर सिंह सबसे अच्छा है
रसायन विज्ञान</v>
      </c>
      <c r="C3836" s="1" t="s">
        <v>8</v>
      </c>
      <c r="D3836" s="1" t="s">
        <v>15</v>
      </c>
    </row>
    <row r="3837" spans="1:4" ht="13.2" x14ac:dyDescent="0.25">
      <c r="A3837" s="1" t="s">
        <v>3843</v>
      </c>
      <c r="B3837" t="str">
        <f ca="1">IFERROR(__xludf.DUMMYFUNCTION("GOOGLETRANSLATE(B3837,""en"",""hi"")"),"समलैंगिक हिंद!")</f>
        <v>समलैंगिक हिंद!</v>
      </c>
      <c r="C3837" s="1" t="s">
        <v>4</v>
      </c>
      <c r="D3837" s="1" t="s">
        <v>5</v>
      </c>
    </row>
    <row r="3838" spans="1:4" ht="13.2" x14ac:dyDescent="0.25">
      <c r="A3838" s="1" t="s">
        <v>3844</v>
      </c>
      <c r="B3838" t="str">
        <f ca="1">IFERROR(__xludf.DUMMYFUNCTION("GOOGLETRANSLATE(B3838,""en"",""hi"")"),"Libarals aur Faminist ke liye अब tention नई ज kyuki अब aap Jese YouTuber हाय
मार देंगे में Sabki ghatiya सोच को ....")</f>
        <v>Libarals aur Faminist ke liye अब tention नई ज kyuki अब aap Jese YouTuber हाय
मार देंगे में Sabki ghatiya सोच को ....</v>
      </c>
      <c r="C3838" s="1" t="s">
        <v>19</v>
      </c>
      <c r="D3838" s="1" t="s">
        <v>15</v>
      </c>
    </row>
    <row r="3839" spans="1:4" ht="13.2" x14ac:dyDescent="0.25">
      <c r="A3839" s="1" t="s">
        <v>3845</v>
      </c>
      <c r="B3839" t="str">
        <f ca="1">IFERROR(__xludf.DUMMYFUNCTION("GOOGLETRANSLATE(B3839,""en"",""hi"")"),"लिबरल कॉन ज sbke नाम btao, 😁😁😁")</f>
        <v>लिबरल कॉन ज sbke नाम btao, 😁😁😁</v>
      </c>
      <c r="C3839" s="1" t="s">
        <v>4</v>
      </c>
      <c r="D3839" s="1" t="s">
        <v>5</v>
      </c>
    </row>
    <row r="3840" spans="1:4" ht="13.2" x14ac:dyDescent="0.25">
      <c r="A3840" s="1" t="s">
        <v>3846</v>
      </c>
      <c r="B3840" t="str">
        <f ca="1">IFERROR(__xludf.DUMMYFUNCTION("GOOGLETRANSLATE(B3840,""en"",""hi"")"),"भाई तेरा पीओवी क्या है समाचार चैनल ke बहस जनसंपर्क")</f>
        <v>भाई तेरा पीओवी क्या है समाचार चैनल ke बहस जनसंपर्क</v>
      </c>
      <c r="C3840" s="1" t="s">
        <v>4</v>
      </c>
      <c r="D3840" s="1" t="s">
        <v>5</v>
      </c>
    </row>
    <row r="3841" spans="1:4" ht="13.2" x14ac:dyDescent="0.25">
      <c r="A3841" s="1" t="s">
        <v>3847</v>
      </c>
      <c r="B3841" t="str">
        <f ca="1">IFERROR(__xludf.DUMMYFUNCTION("GOOGLETRANSLATE(B3841,""en"",""hi"")"),"पिछले ki भाषण bahut मस्तूल थी YRR aapki")</f>
        <v>पिछले ki भाषण bahut मस्तूल थी YRR aapki</v>
      </c>
      <c r="C3841" s="1" t="s">
        <v>4</v>
      </c>
      <c r="D3841" s="1" t="s">
        <v>5</v>
      </c>
    </row>
    <row r="3842" spans="1:4" ht="13.2" x14ac:dyDescent="0.25">
      <c r="A3842" s="1" t="s">
        <v>3848</v>
      </c>
      <c r="B3842" t="str">
        <f ca="1">IFERROR(__xludf.DUMMYFUNCTION("GOOGLETRANSLATE(B3842,""en"",""hi"")"),"कबि वीडियो nhi banata को unhit फिल्म होता। humesa dekhna वायरल cheezo पे वह
वीडियो hai banate")</f>
        <v>कबि वीडियो nhi banata को unhit फिल्म होता। humesa dekhna वायरल cheezo पे वह
वीडियो hai banate</v>
      </c>
      <c r="C3842" s="1" t="s">
        <v>19</v>
      </c>
      <c r="D3842" s="1" t="s">
        <v>5</v>
      </c>
    </row>
    <row r="3843" spans="1:4" ht="13.2" x14ac:dyDescent="0.25">
      <c r="A3843" s="1" t="s">
        <v>3849</v>
      </c>
      <c r="B3843" t="str">
        <f ca="1">IFERROR(__xludf.DUMMYFUNCTION("GOOGLETRANSLATE(B3843,""en"",""hi"")"),"रंगा aur बिल्ला bahut शि udaharan दिया ... DhanywaD")</f>
        <v>रंगा aur बिल्ला bahut शि udaharan दिया ... DhanywaD</v>
      </c>
      <c r="C3843" s="1" t="s">
        <v>4</v>
      </c>
      <c r="D3843" s="1" t="s">
        <v>5</v>
      </c>
    </row>
    <row r="3844" spans="1:4" ht="13.2" x14ac:dyDescent="0.25">
      <c r="A3844" s="1" t="s">
        <v>3850</v>
      </c>
      <c r="B3844" t="str">
        <f ca="1">IFERROR(__xludf.DUMMYFUNCTION("GOOGLETRANSLATE(B3844,""en"",""hi"")"),"उदारवादी ko जंगल मुझे ऐसा चोर Kyuki जंगल जो होता है jaise janvar Rehte
hai .... Vaise हाय तु रहना chahte hain .. Inka smaaj मुझे कोई kaam nhi hai ... .....")</f>
        <v>उदारवादी ko जंगल मुझे ऐसा चोर Kyuki जंगल जो होता है jaise janvar Rehte
hai .... Vaise हाय तु रहना chahte hain .. Inka smaaj मुझे कोई kaam nhi hai ... .....</v>
      </c>
      <c r="C3844" s="1" t="s">
        <v>19</v>
      </c>
      <c r="D3844" s="1" t="s">
        <v>5</v>
      </c>
    </row>
    <row r="3845" spans="1:4" ht="13.2" x14ac:dyDescent="0.25">
      <c r="A3845" s="1" t="s">
        <v>3851</v>
      </c>
      <c r="B3845" t="str">
        <f ca="1">IFERROR(__xludf.DUMMYFUNCTION("GOOGLETRANSLATE(B3845,""en"",""hi"")"),"Galat hai! रंगा-बिल्ला की tulna मोदी-शाह से की jaani galat hai, रंगा-बिल्ला
Itne भी geere हुये नही ..")</f>
        <v>Galat hai! रंगा-बिल्ला की tulna मोदी-शाह से की jaani galat hai, रंगा-बिल्ला
Itne भी geere हुये नही ..</v>
      </c>
      <c r="C3845" s="1" t="s">
        <v>19</v>
      </c>
      <c r="D3845" s="1" t="s">
        <v>5</v>
      </c>
    </row>
    <row r="3846" spans="1:4" ht="13.2" x14ac:dyDescent="0.25">
      <c r="A3846" s="1" t="s">
        <v>3852</v>
      </c>
      <c r="B3846" t="str">
        <f ca="1">IFERROR(__xludf.DUMMYFUNCTION("GOOGLETRANSLATE(B3846,""en"",""hi"")"),"नेहा गुप्ता का पति तो होग Nai")</f>
        <v>नेहा गुप्ता का पति तो होग Nai</v>
      </c>
      <c r="C3846" s="1" t="s">
        <v>4</v>
      </c>
      <c r="D3846" s="1" t="s">
        <v>5</v>
      </c>
    </row>
    <row r="3847" spans="1:4" ht="13.2" x14ac:dyDescent="0.25">
      <c r="A3847" s="1" t="s">
        <v>3853</v>
      </c>
      <c r="B3847" t="str">
        <f ca="1">IFERROR(__xludf.DUMMYFUNCTION("GOOGLETRANSLATE(B3847,""en"",""hi"")"),"राइट जिसे tum")</f>
        <v>राइट जिसे tum</v>
      </c>
      <c r="C3847" s="1" t="s">
        <v>4</v>
      </c>
      <c r="D3847" s="1" t="s">
        <v>5</v>
      </c>
    </row>
    <row r="3848" spans="1:4" ht="13.2" x14ac:dyDescent="0.25">
      <c r="A3848" s="1" t="s">
        <v>3854</v>
      </c>
      <c r="B3848" t="str">
        <f ca="1">IFERROR(__xludf.DUMMYFUNCTION("GOOGLETRANSLATE(B3848,""en"",""hi"")"),"Achha साक्षात्कार bhut 👌
मानव संसाधन ek बल्ले शि बोला apne")</f>
        <v>Achha साक्षात्कार bhut 👌
मानव संसाधन ek बल्ले शि बोला apne</v>
      </c>
      <c r="C3848" s="1" t="s">
        <v>4</v>
      </c>
      <c r="D3848" s="1" t="s">
        <v>5</v>
      </c>
    </row>
    <row r="3849" spans="1:4" ht="13.2" x14ac:dyDescent="0.25">
      <c r="A3849" s="1" t="s">
        <v>3855</v>
      </c>
      <c r="B3849" t="str">
        <f ca="1">IFERROR(__xludf.DUMMYFUNCTION("GOOGLETRANSLATE(B3849,""en"",""hi"")"),"@Gauri Nawathe Itni zaldi मान गयी 😁")</f>
        <v>@Gauri Nawathe Itni zaldi मान गयी 😁</v>
      </c>
      <c r="C3849" s="1" t="s">
        <v>4</v>
      </c>
      <c r="D3849" s="1" t="s">
        <v>5</v>
      </c>
    </row>
    <row r="3850" spans="1:4" ht="13.2" x14ac:dyDescent="0.25">
      <c r="A3850" s="1" t="s">
        <v>3856</v>
      </c>
      <c r="B3850" t="str">
        <f ca="1">IFERROR(__xludf.DUMMYFUNCTION("GOOGLETRANSLATE(B3850,""en"",""hi"")"),"भारत मुझे मिलना वह muskil nayay")</f>
        <v>भारत मुझे मिलना वह muskil nayay</v>
      </c>
      <c r="C3850" s="1" t="s">
        <v>19</v>
      </c>
      <c r="D3850" s="1" t="s">
        <v>5</v>
      </c>
    </row>
    <row r="3851" spans="1:4" ht="13.2" x14ac:dyDescent="0.25">
      <c r="A3851" s="1" t="s">
        <v>3857</v>
      </c>
      <c r="B3851" t="str">
        <f ca="1">IFERROR(__xludf.DUMMYFUNCTION("GOOGLETRANSLATE(B3851,""en"",""hi"")"),"आरएक्स 100 dkhle भाई
Mza ajayga")</f>
        <v>आरएक्स 100 dkhle भाई
Mza ajayga</v>
      </c>
      <c r="C3851" s="1" t="s">
        <v>4</v>
      </c>
      <c r="D3851" s="1" t="s">
        <v>5</v>
      </c>
    </row>
    <row r="3852" spans="1:4" ht="13.2" x14ac:dyDescent="0.25">
      <c r="A3852" s="1" t="s">
        <v>3858</v>
      </c>
      <c r="B3852" t="str">
        <f ca="1">IFERROR(__xludf.DUMMYFUNCTION("GOOGLETRANSLATE(B3852,""en"",""hi"")"),"अगर मामला हुआ तो carrear Barbaad तो 3-4 हत्या भी Kardo .. vry अच्छी तरह से किया")</f>
        <v>अगर मामला हुआ तो carrear Barbaad तो 3-4 हत्या भी Kardo .. vry अच्छी तरह से किया</v>
      </c>
      <c r="C3852" s="1" t="s">
        <v>4</v>
      </c>
      <c r="D3852" s="1" t="s">
        <v>5</v>
      </c>
    </row>
    <row r="3853" spans="1:4" ht="13.2" x14ac:dyDescent="0.25">
      <c r="A3853" s="1" t="s">
        <v>3859</v>
      </c>
      <c r="B3853" t="str">
        <f ca="1">IFERROR(__xludf.DUMMYFUNCTION("GOOGLETRANSLATE(B3853,""en"",""hi"")"),"Inke wajah से परनाला से Acha inhe rulao ... 😠😠😠 aur इनको समस्या क्या ज ?? अगर कोई
होती ज taklif Kamino ko में करने के लिए सरल yaa sobar ज, लड़की ?? Kyuuu को भी wo
लड़की ज 😠😠😠😠")</f>
        <v>Inke wajah से परनाला से Acha inhe rulao ... 😠😠😠 aur इनको समस्या क्या ज ?? अगर कोई
होती ज taklif Kamino ko में करने के लिए सरल yaa sobar ज, लड़की ?? Kyuuu को भी wo
लड़की ज 😠😠😠😠</v>
      </c>
      <c r="C3853" s="1" t="s">
        <v>8</v>
      </c>
      <c r="D3853" s="1" t="s">
        <v>5</v>
      </c>
    </row>
    <row r="3854" spans="1:4" ht="13.2" x14ac:dyDescent="0.25">
      <c r="A3854" s="1" t="s">
        <v>3860</v>
      </c>
      <c r="B3854" t="str">
        <f ca="1">IFERROR(__xludf.DUMMYFUNCTION("GOOGLETRANSLATE(B3854,""en"",""hi"")"),"कल राहुल गांधी का ट्वीट कश्मीर upar apka प्रतिक्रिया क्या hain")</f>
        <v>कल राहुल गांधी का ट्वीट कश्मीर upar apka प्रतिक्रिया क्या hain</v>
      </c>
      <c r="C3854" s="1" t="s">
        <v>4</v>
      </c>
      <c r="D3854" s="1" t="s">
        <v>5</v>
      </c>
    </row>
    <row r="3855" spans="1:4" ht="13.2" x14ac:dyDescent="0.25">
      <c r="A3855" s="1" t="s">
        <v>3861</v>
      </c>
      <c r="B3855" t="str">
        <f ca="1">IFERROR(__xludf.DUMMYFUNCTION("GOOGLETRANSLATE(B3855,""en"",""hi"")"),"अरुंधति राय और राजदीप सरदेसाई एक ही गैंग के सदस्य हैं")</f>
        <v>अरुंधति राय और राजदीप सरदेसाई एक ही गैंग के सदस्य हैं</v>
      </c>
      <c r="C3855" s="1" t="s">
        <v>4</v>
      </c>
      <c r="D3855" s="1" t="s">
        <v>5</v>
      </c>
    </row>
    <row r="3856" spans="1:4" ht="13.2" x14ac:dyDescent="0.25">
      <c r="A3856" s="1" t="s">
        <v>3862</v>
      </c>
      <c r="B3856" t="str">
        <f ca="1">IFERROR(__xludf.DUMMYFUNCTION("GOOGLETRANSLATE(B3856,""en"",""hi"")"),"वीडियो पुरा देखिए सब Jawab मिल जाएंगे!")</f>
        <v>वीडियो पुरा देखिए सब Jawab मिल जाएंगे!</v>
      </c>
      <c r="C3856" s="1" t="s">
        <v>4</v>
      </c>
      <c r="D3856" s="1" t="s">
        <v>5</v>
      </c>
    </row>
    <row r="3857" spans="1:4" ht="13.2" x14ac:dyDescent="0.25">
      <c r="A3857" s="1" t="s">
        <v>3863</v>
      </c>
      <c r="B3857" t="str">
        <f ca="1">IFERROR(__xludf.DUMMYFUNCTION("GOOGLETRANSLATE(B3857,""en"",""hi"")"),"हे स्त्री seting kregi ????? 😂😂😂😂")</f>
        <v>हे स्त्री seting kregi ????? 😂😂😂😂</v>
      </c>
      <c r="C3857" s="1" t="s">
        <v>4</v>
      </c>
      <c r="D3857" s="1" t="s">
        <v>5</v>
      </c>
    </row>
    <row r="3858" spans="1:4" ht="13.2" x14ac:dyDescent="0.25">
      <c r="A3858" s="1" t="s">
        <v>3864</v>
      </c>
      <c r="B3858" t="str">
        <f ca="1">IFERROR(__xludf.DUMMYFUNCTION("GOOGLETRANSLATE(B3858,""en"",""hi"")"),"देवों, ऋषि-मुनियों की धरती पर क्या-क्या कुकर्म होंगे !!!
घोर कलयुग .....")</f>
        <v>देवों, ऋषि-मुनियों की धरती पर क्या-क्या कुकर्म होंगे !!!
घोर कलयुग .....</v>
      </c>
      <c r="C3858" s="1" t="s">
        <v>19</v>
      </c>
      <c r="D3858" s="1" t="s">
        <v>5</v>
      </c>
    </row>
    <row r="3859" spans="1:4" ht="13.2" x14ac:dyDescent="0.25">
      <c r="A3859" s="1" t="s">
        <v>3865</v>
      </c>
      <c r="B3859" t="str">
        <f ca="1">IFERROR(__xludf.DUMMYFUNCTION("GOOGLETRANSLATE(B3859,""en"",""hi"")"),"आतंकवाद को रोकने के निम्न प्रयोग आजमाए जा सकते हैं, मैंने विचार किया है आपकी
राय क्या है कमेन्ट करें ...
1-सभी मदरसो में 50% टीचर अन्य धर्मो के रखे जाये।
2-देश के सभी प्रमुख मौलानाओ के तकरीरों की सीडी सुरक्षा एजेंसियों को सौपी जाये।
3-मदरसो को मि"&amp;"लने वाले फंड की आडिट छमाही हो।
4-भारत और पाकिस्तान के बीच सम्बन्ध समाप्त होने चाहिए।
5-कश्मीर और देश के अन्य हिस्सों में सोशल मीडिया पर नजर रखी जाये।
6-जम्मू और लद्दाख को कश्मीर से अलग राज्य बनाये जाये।
7- 2 बच्चों से अधिक जनसंख्या पर रोक लगाय"&amp;"ी जाये।
8-अल्पसंख्यक की परिभाषा क्षेत्रीय आधार पर तय हो।
9-जिस जिले में हिन्दू कम हो वहा उन्हें अल्पसंख्यक माना जाये।
10-धार्मिक कट्टरता फ़ैलाने वाले साहित्यों पर रोक लगे।
11-मस्जिदों में जुमे की नमाज के बाद होने वाली तकरीरों की सीडी बनवायी जा"&amp;"ये.और
जाँच हो।
12-आतंकवाद से प्रभावित व्यक्ति को सहायता आतंकी की संपत्ति बेचकर दी जाये।
13-आतंकवादी के घर वालो पर भी जवाबदेही तय हो। क्योकि उन्हें अपने बच्चे की हर
गतिविधि की जानकारी होती है।
14-आतंकवादियो के घर जाने वाले नेताओ को आजीवन जेल हो।
 "&amp;" 
15-आतंक और देशविरोधी गतिविधियों का समर्थन करने वाले दलों जैसे- AIMIM (ओवैसी),
मुस्लिम लीग, कांग्रेस, सपा, आदि दलो की सदस्यता समाप्त होनी चाहिए।
16-देश के प्रमुख संस्थानों, होटलो, स्टेसनो पर कर्मचारियों को शस्त्र प्रशिक्षण
देकर उन्हें हथियारों से लैस "&amp;"किया जाये।
17-देश के प्रमुख रक्षा और गंभीर हथियारों के भंडार में सिर्फ हिन्दुओ को तैनात
किया जाये।
18-सेनाओ में मुस्लिमो की नियुक्ति पर रोक लगे।
19-देश को इजराइल की तरह अपनी नीति बनानी चाहिए। आतंकी कैंपो पर हवाई हमला हो।
20-धरा 370 समाप्त कर व"&amp;"हा हिन्दुओ को बसाना चाहिए।
21 हिन्दुओ के धर्म परिवर्तन पर रोक लगे।
22-जेहादी साहित्यों और तकरीरों पर पूर्ण प्रतिबन्ध लगे
23-पाक और बांग्लादेशी सीमा को पूर्णतः सील किया जाये।
24-मीडिया की जवाबदेही तय हो कि ये देशभक्ति के समाचार भी दिखाए।
25-"&amp;"पीस टीवी और एनडीटीवी जैसे चैनलो पर रोक लगे।
26-देश भर के घरो पर तिरंगा फहराना अनिवार्य हो।
27-जो न फहराये उसकी नागरिकता समाप्त हो।
28-सेना के जवानो को कश्मीर में अनिवार्य रूप से बसाया जाये।
29-कनैहिया और उमर खालिद जैसे विद्यार्थियो की शिक्षा प"&amp;"र रोक लगे।
30 आतंकियों के शवो को जला दिया जाये। उनके घर वालो को न सौपा जाये।
इस तरह से देश को अराजकता से बचाया जा सकता है।
मित्रो आप भी अपनी राय दे ... सुझाव दे ..... और इसे दोस्तों में शेयर करे।")</f>
        <v>आतंकवाद को रोकने के निम्न प्रयोग आजमाए जा सकते हैं, मैंने विचार किया है आपकी
राय क्या है कमेन्ट करें ...
1-सभी मदरसो में 50% टीचर अन्य धर्मो के रखे जाये।
2-देश के सभी प्रमुख मौलानाओ के तकरीरों की सीडी सुरक्षा एजेंसियों को सौपी जाये।
3-मदरसो को मिलने वाले फंड की आडिट छमाही हो।
4-भारत और पाकिस्तान के बीच सम्बन्ध समाप्त होने चाहिए।
5-कश्मीर और देश के अन्य हिस्सों में सोशल मीडिया पर नजर रखी जाये।
6-जम्मू और लद्दाख को कश्मीर से अलग राज्य बनाये जाये।
7- 2 बच्चों से अधिक जनसंख्या पर रोक लगायी जाये।
8-अल्पसंख्यक की परिभाषा क्षेत्रीय आधार पर तय हो।
9-जिस जिले में हिन्दू कम हो वहा उन्हें अल्पसंख्यक माना जाये।
10-धार्मिक कट्टरता फ़ैलाने वाले साहित्यों पर रोक लगे।
11-मस्जिदों में जुमे की नमाज के बाद होने वाली तकरीरों की सीडी बनवायी जाये.और
जाँच हो।
12-आतंकवाद से प्रभावित व्यक्ति को सहायता आतंकी की संपत्ति बेचकर दी जाये।
13-आतंकवादी के घर वालो पर भी जवाबदेही तय हो। क्योकि उन्हें अपने बच्चे की हर
गतिविधि की जानकारी होती है।
14-आतंकवादियो के घर जाने वाले नेताओ को आजीवन जेल हो।
15-आतंक और देशविरोधी गतिविधियों का समर्थन करने वाले दलों जैसे- AIMIM (ओवैसी),
मुस्लिम लीग, कांग्रेस, सपा, आदि दलो की सदस्यता समाप्त होनी चाहिए।
16-देश के प्रमुख संस्थानों, होटलो, स्टेसनो पर कर्मचारियों को शस्त्र प्रशिक्षण
देकर उन्हें हथियारों से लैस किया जाये।
17-देश के प्रमुख रक्षा और गंभीर हथियारों के भंडार में सिर्फ हिन्दुओ को तैनात
किया जाये।
18-सेनाओ में मुस्लिमो की नियुक्ति पर रोक लगे।
19-देश को इजराइल की तरह अपनी नीति बनानी चाहिए। आतंकी कैंपो पर हवाई हमला हो।
20-धरा 370 समाप्त कर वहा हिन्दुओ को बसाना चाहिए।
21 हिन्दुओ के धर्म परिवर्तन पर रोक लगे।
22-जेहादी साहित्यों और तकरीरों पर पूर्ण प्रतिबन्ध लगे
23-पाक और बांग्लादेशी सीमा को पूर्णतः सील किया जाये।
24-मीडिया की जवाबदेही तय हो कि ये देशभक्ति के समाचार भी दिखाए।
25-पीस टीवी और एनडीटीवी जैसे चैनलो पर रोक लगे।
26-देश भर के घरो पर तिरंगा फहराना अनिवार्य हो।
27-जो न फहराये उसकी नागरिकता समाप्त हो।
28-सेना के जवानो को कश्मीर में अनिवार्य रूप से बसाया जाये।
29-कनैहिया और उमर खालिद जैसे विद्यार्थियो की शिक्षा पर रोक लगे।
30 आतंकियों के शवो को जला दिया जाये। उनके घर वालो को न सौपा जाये।
इस तरह से देश को अराजकता से बचाया जा सकता है।
मित्रो आप भी अपनी राय दे ... सुझाव दे ..... और इसे दोस्तों में शेयर करे।</v>
      </c>
      <c r="C3859" s="1" t="s">
        <v>4</v>
      </c>
      <c r="D3859" s="1" t="s">
        <v>5</v>
      </c>
    </row>
    <row r="3860" spans="1:4" ht="13.2" x14ac:dyDescent="0.25">
      <c r="A3860" s="1" t="s">
        <v>3866</v>
      </c>
      <c r="B3860" t="str">
        <f ca="1">IFERROR(__xludf.DUMMYFUNCTION("GOOGLETRANSLATE(B3860,""en"",""hi"")"),"प्रतीक barode फिल्म समीक्षा पर देख")</f>
        <v>प्रतीक barode फिल्म समीक्षा पर देख</v>
      </c>
      <c r="C3860" s="1" t="s">
        <v>19</v>
      </c>
      <c r="D3860" s="1" t="s">
        <v>5</v>
      </c>
    </row>
    <row r="3861" spans="1:4" ht="13.2" x14ac:dyDescent="0.25">
      <c r="A3861" s="1" t="s">
        <v>3867</v>
      </c>
      <c r="B3861" t="str">
        <f ca="1">IFERROR(__xludf.DUMMYFUNCTION("GOOGLETRANSLATE(B3861,""en"",""hi"")"),"आज kr ke आया hai 😂😂😂")</f>
        <v>आज kr ke आया hai 😂😂😂</v>
      </c>
      <c r="C3861" s="1" t="s">
        <v>4</v>
      </c>
      <c r="D3861" s="1" t="s">
        <v>5</v>
      </c>
    </row>
    <row r="3862" spans="1:4" ht="13.2" x14ac:dyDescent="0.25">
      <c r="A3862" s="1" t="s">
        <v>3868</v>
      </c>
      <c r="B3862" t="str">
        <f ca="1">IFERROR(__xludf.DUMMYFUNCTION("GOOGLETRANSLATE(B3862,""en"",""hi"")"),"मूवी देख Lene कश्मीर Baad भी प्रतीक सर Ka समीक्षा देख राहा हू क्लास है कि
प्रतीक सर की।")</f>
        <v>मूवी देख Lene कश्मीर Baad भी प्रतीक सर Ka समीक्षा देख राहा हू क्लास है कि
प्रतीक सर की।</v>
      </c>
      <c r="C3862" s="1" t="s">
        <v>4</v>
      </c>
      <c r="D3862" s="1" t="s">
        <v>5</v>
      </c>
    </row>
    <row r="3863" spans="1:4" ht="13.2" x14ac:dyDescent="0.25">
      <c r="A3863" s="1" t="s">
        <v>3869</v>
      </c>
      <c r="B3863" t="str">
        <f ca="1">IFERROR(__xludf.DUMMYFUNCTION("GOOGLETRANSLATE(B3863,""en"",""hi"")"),"dushro हैं तो ko rokonge कोई hai यार हैम नर फिर femlae हैं तो")</f>
        <v>dushro हैं तो ko rokonge कोई hai यार हैम नर फिर femlae हैं तो</v>
      </c>
      <c r="C3863" s="1" t="s">
        <v>19</v>
      </c>
      <c r="D3863" s="1" t="s">
        <v>5</v>
      </c>
    </row>
    <row r="3864" spans="1:4" ht="13.2" x14ac:dyDescent="0.25">
      <c r="A3864" s="1" t="s">
        <v>3870</v>
      </c>
      <c r="B3864" t="str">
        <f ca="1">IFERROR(__xludf.DUMMYFUNCTION("GOOGLETRANSLATE(B3864,""en"",""hi"")"),"जबरदस्त मूवी हे और ये लिबरल वालों की # @ #% ¢ € ×?")</f>
        <v>जबरदस्त मूवी हे और ये लिबरल वालों की # @ #% ¢ € ×?</v>
      </c>
      <c r="C3864" s="1" t="s">
        <v>4</v>
      </c>
      <c r="D3864" s="1" t="s">
        <v>5</v>
      </c>
    </row>
    <row r="3865" spans="1:4" ht="13.2" x14ac:dyDescent="0.25">
      <c r="A3865" s="1" t="s">
        <v>3871</v>
      </c>
      <c r="B3865" t="str">
        <f ca="1">IFERROR(__xludf.DUMMYFUNCTION("GOOGLETRANSLATE(B3865,""en"",""hi"")"),"ऐसी फिल्म बना कर समलैंगिक लॉगऑन ko बदनाम क्यों कर रहे में समलैंगिक की हो गलत छवि
यह फिल्म एक")</f>
        <v>ऐसी फिल्म बना कर समलैंगिक लॉगऑन ko बदनाम क्यों कर रहे में समलैंगिक की हो गलत छवि
यह फिल्म एक</v>
      </c>
      <c r="C3865" s="1" t="s">
        <v>19</v>
      </c>
      <c r="D3865" s="1" t="s">
        <v>5</v>
      </c>
    </row>
    <row r="3866" spans="1:4" ht="13.2" x14ac:dyDescent="0.25">
      <c r="A3866" s="1" t="s">
        <v>3872</v>
      </c>
      <c r="B3866" t="str">
        <f ca="1">IFERROR(__xludf.DUMMYFUNCTION("GOOGLETRANSLATE(B3866,""en"",""hi"")"),"यूथ को मार्ग दर्शन aur रोशनी dikhate रंग प्रतीक भाई ... ♥
Apka समीक्षा फिल्म dekhne ke baad भी Mza aata एच।")</f>
        <v>यूथ को मार्ग दर्शन aur रोशनी dikhate रंग प्रतीक भाई ... ♥
Apka समीक्षा फिल्म dekhne ke baad भी Mza aata एच।</v>
      </c>
      <c r="C3866" s="1" t="s">
        <v>4</v>
      </c>
      <c r="D3866" s="1" t="s">
        <v>5</v>
      </c>
    </row>
    <row r="3867" spans="1:4" ht="13.2" x14ac:dyDescent="0.25">
      <c r="A3867" s="1" t="s">
        <v>3873</v>
      </c>
      <c r="B3867" t="str">
        <f ca="1">IFERROR(__xludf.DUMMYFUNCTION("GOOGLETRANSLATE(B3867,""en"",""hi"")"),"@Ajay पटेल भाई तो वो उठाई विषय पे बात karta ज sirf
कभी बोला की moblyinching, अर्थव्यवस्था संकट, लोकतंत्र को तोड़ने ke Baare मुझे
baised रहता ज हर समय")</f>
        <v>@Ajay पटेल भाई तो वो उठाई विषय पे बात karta ज sirf
कभी बोला की moblyinching, अर्थव्यवस्था संकट, लोकतंत्र को तोड़ने ke Baare मुझे
baised रहता ज हर समय</v>
      </c>
      <c r="C3867" s="1" t="s">
        <v>4</v>
      </c>
      <c r="D3867" s="1" t="s">
        <v>5</v>
      </c>
    </row>
    <row r="3868" spans="1:4" ht="13.2" x14ac:dyDescent="0.25">
      <c r="A3868" s="1" t="s">
        <v>3874</v>
      </c>
      <c r="B3868" t="str">
        <f ca="1">IFERROR(__xludf.DUMMYFUNCTION("GOOGLETRANSLATE(B3868,""en"",""hi"")"),"संयुक्त राज्य अमेरिका कश्मीर नियमों से क्या लेना देना हमारा")</f>
        <v>संयुक्त राज्य अमेरिका कश्मीर नियमों से क्या लेना देना हमारा</v>
      </c>
      <c r="C3868" s="1" t="s">
        <v>19</v>
      </c>
      <c r="D3868" s="1" t="s">
        <v>5</v>
      </c>
    </row>
    <row r="3869" spans="1:4" ht="13.2" x14ac:dyDescent="0.25">
      <c r="A3869" s="1" t="s">
        <v>3875</v>
      </c>
      <c r="B3869" t="str">
        <f ca="1">IFERROR(__xludf.DUMMYFUNCTION("GOOGLETRANSLATE(B3869,""en"",""hi"")"),"12 मिनट तक हाय देखे uske baad स्पॉइलर hai")</f>
        <v>12 मिनट तक हाय देखे uske baad स्पॉइलर hai</v>
      </c>
      <c r="C3869" s="1" t="s">
        <v>4</v>
      </c>
      <c r="D3869" s="1" t="s">
        <v>5</v>
      </c>
    </row>
    <row r="3870" spans="1:4" ht="13.2" x14ac:dyDescent="0.25">
      <c r="A3870" s="1" t="s">
        <v>3876</v>
      </c>
      <c r="B3870" t="str">
        <f ca="1">IFERROR(__xludf.DUMMYFUNCTION("GOOGLETRANSLATE(B3870,""en"",""hi"")"),"अपराधों वह बलात्कार की तरह होते हैं और सभी, टैब तु लोग इन Jameen ke अंदर Ghus ke बैठे
Rehte हेन, तथाकथित aur ""नारीवाद"" ke nam पे filmo ke Khilaf विरोध karte
हेन, Nahi sudrega देश")</f>
        <v>अपराधों वह बलात्कार की तरह होते हैं और सभी, टैब तु लोग इन Jameen ke अंदर Ghus ke बैठे
Rehte हेन, तथाकथित aur "नारीवाद" ke nam पे filmo ke Khilaf विरोध karte
हेन, Nahi sudrega देश</v>
      </c>
      <c r="C3870" s="1" t="s">
        <v>19</v>
      </c>
      <c r="D3870" s="1" t="s">
        <v>5</v>
      </c>
    </row>
    <row r="3871" spans="1:4" ht="13.2" x14ac:dyDescent="0.25">
      <c r="A3871" s="1" t="s">
        <v>3877</v>
      </c>
      <c r="B3871" t="str">
        <f ca="1">IFERROR(__xludf.DUMMYFUNCTION("GOOGLETRANSLATE(B3871,""en"",""hi"")"),"भारतीय फिल्मों की तो बात ही कुछ अलग है यार मजा आ जाता है सबसे सही आशिकी 2 लगी
मुझे अभी तक की फिल्म मजा आ गया है इसको लाइक करें")</f>
        <v>भारतीय फिल्मों की तो बात ही कुछ अलग है यार मजा आ जाता है सबसे सही आशिकी 2 लगी
मुझे अभी तक की फिल्म मजा आ गया है इसको लाइक करें</v>
      </c>
      <c r="C3871" s="1" t="s">
        <v>4</v>
      </c>
      <c r="D3871" s="1" t="s">
        <v>5</v>
      </c>
    </row>
    <row r="3872" spans="1:4" ht="13.2" x14ac:dyDescent="0.25">
      <c r="A3872" s="1" t="s">
        <v>3878</v>
      </c>
      <c r="B3872" t="str">
        <f ca="1">IFERROR(__xludf.DUMMYFUNCTION("GOOGLETRANSLATE(B3872,""en"",""hi"")"),"जिसके घर मे रोटी बनाने के लिए आटा तक नही है वो भी 3 घंटे कि दबंग मे अपने आप को
चुलबूल पांडे समझने लगता है ..")</f>
        <v>जिसके घर मे रोटी बनाने के लिए आटा तक नही है वो भी 3 घंटे कि दबंग मे अपने आप को
चुलबूल पांडे समझने लगता है ..</v>
      </c>
      <c r="C3872" s="1" t="s">
        <v>19</v>
      </c>
      <c r="D3872" s="1" t="s">
        <v>5</v>
      </c>
    </row>
    <row r="3873" spans="1:4" ht="13.2" x14ac:dyDescent="0.25">
      <c r="A3873" s="1" t="s">
        <v>3879</v>
      </c>
      <c r="B3873" t="str">
        <f ca="1">IFERROR(__xludf.DUMMYFUNCTION("GOOGLETRANSLATE(B3873,""en"",""hi"")"),"अनुच्छेद 15 का की समीक्षा करो bhaiii")</f>
        <v>अनुच्छेद 15 का की समीक्षा करो bhaiii</v>
      </c>
      <c r="C3873" s="1" t="s">
        <v>4</v>
      </c>
      <c r="D3873" s="1" t="s">
        <v>5</v>
      </c>
    </row>
    <row r="3874" spans="1:4" ht="13.2" x14ac:dyDescent="0.25">
      <c r="A3874" s="1" t="s">
        <v>3880</v>
      </c>
      <c r="B3874" t="str">
        <f ca="1">IFERROR(__xludf.DUMMYFUNCTION("GOOGLETRANSLATE(B3874,""en"",""hi"")"),"मेरे समलैंगिक hu मुझ्े समलैंगिक patnar cahiy")</f>
        <v>मेरे समलैंगिक hu मुझ्े समलैंगिक patnar cahiy</v>
      </c>
      <c r="C3874" s="1" t="s">
        <v>4</v>
      </c>
      <c r="D3874" s="1" t="s">
        <v>5</v>
      </c>
    </row>
    <row r="3875" spans="1:4" ht="13.2" x14ac:dyDescent="0.25">
      <c r="A3875" s="1" t="s">
        <v>3881</v>
      </c>
      <c r="B3875" t="str">
        <f ca="1">IFERROR(__xludf.DUMMYFUNCTION("GOOGLETRANSLATE(B3875,""en"",""hi"")"),"Sabse jyada हरियाणा घाव का निशान हाय समलैंगिक सेक्स krte hai bhadwe साला chutiya")</f>
        <v>Sabse jyada हरियाणा घाव का निशान हाय समलैंगिक सेक्स krte hai bhadwe साला chutiya</v>
      </c>
      <c r="C3875" s="1" t="s">
        <v>8</v>
      </c>
      <c r="D3875" s="1" t="s">
        <v>15</v>
      </c>
    </row>
    <row r="3876" spans="1:4" ht="13.2" x14ac:dyDescent="0.25">
      <c r="A3876" s="1" t="s">
        <v>3882</v>
      </c>
      <c r="B3876" t="str">
        <f ca="1">IFERROR(__xludf.DUMMYFUNCTION("GOOGLETRANSLATE(B3876,""en"",""hi"")"),"समलैंगिकता sirf भूलभुलैया के liye hai कोई hai नी uska को fayda: /")</f>
        <v>समलैंगिकता sirf भूलभुलैया के liye hai कोई hai नी uska को fayda: /</v>
      </c>
      <c r="C3876" s="1" t="s">
        <v>19</v>
      </c>
      <c r="D3876" s="1" t="s">
        <v>15</v>
      </c>
    </row>
    <row r="3877" spans="1:4" ht="13.2" x14ac:dyDescent="0.25">
      <c r="A3877" s="1" t="s">
        <v>3883</v>
      </c>
      <c r="B3877" t="str">
        <f ca="1">IFERROR(__xludf.DUMMYFUNCTION("GOOGLETRANSLATE(B3877,""en"",""hi"")"),"जब राष्ट्रवाद से हार masculanity ko लक्षित करने के लिए गए कर वह खूनी रहे
नारीवादियों।")</f>
        <v>जब राष्ट्रवाद से हार masculanity ko लक्षित करने के लिए गए कर वह खूनी रहे
नारीवादियों।</v>
      </c>
      <c r="C3877" s="1" t="s">
        <v>8</v>
      </c>
      <c r="D3877" s="1" t="s">
        <v>15</v>
      </c>
    </row>
    <row r="3878" spans="1:4" ht="13.2" x14ac:dyDescent="0.25">
      <c r="A3878" s="1" t="s">
        <v>3884</v>
      </c>
      <c r="B3878" t="str">
        <f ca="1">IFERROR(__xludf.DUMMYFUNCTION("GOOGLETRANSLATE(B3878,""en"",""hi"")"),"उदारवादी की माँ की")</f>
        <v>उदारवादी की माँ की</v>
      </c>
      <c r="C3878" s="1" t="s">
        <v>8</v>
      </c>
      <c r="D3878" s="1" t="s">
        <v>5</v>
      </c>
    </row>
    <row r="3879" spans="1:4" ht="13.2" x14ac:dyDescent="0.25">
      <c r="A3879" s="1" t="s">
        <v>3885</v>
      </c>
      <c r="B3879" t="str">
        <f ca="1">IFERROR(__xludf.DUMMYFUNCTION("GOOGLETRANSLATE(B3879,""en"",""hi"")"),"पागल ...")</f>
        <v>पागल ...</v>
      </c>
      <c r="C3879" s="1" t="s">
        <v>4</v>
      </c>
      <c r="D3879" s="1" t="s">
        <v>5</v>
      </c>
    </row>
    <row r="3880" spans="1:4" ht="13.2" x14ac:dyDescent="0.25">
      <c r="A3880" s="1" t="s">
        <v>3886</v>
      </c>
      <c r="B3880" t="str">
        <f ca="1">IFERROR(__xludf.DUMMYFUNCTION("GOOGLETRANSLATE(B3880,""en"",""hi"")"),"Bakchodi ...")</f>
        <v>Bakchodi ...</v>
      </c>
      <c r="C3880" s="1" t="s">
        <v>8</v>
      </c>
      <c r="D3880" s="1" t="s">
        <v>15</v>
      </c>
    </row>
    <row r="3881" spans="1:4" ht="13.2" x14ac:dyDescent="0.25">
      <c r="A3881" s="1" t="s">
        <v>3887</v>
      </c>
      <c r="B3881" t="str">
        <f ca="1">IFERROR(__xludf.DUMMYFUNCTION("GOOGLETRANSLATE(B3881,""en"",""hi"")"),"ये फिल्म इनटी विचार बदलने कर राही hai ki humare वर्ग की नारीवादी ladkiyon ko
भी कबीर आया hai हवा pasand लड़के तो कबीर सिंह Jaisa banne ki Koshish कर
रहे है")</f>
        <v>ये फिल्म इनटी विचार बदलने कर राही hai ki humare वर्ग की नारीवादी ladkiyon ko
भी कबीर आया hai हवा pasand लड़के तो कबीर सिंह Jaisa banne ki Koshish कर
रहे है</v>
      </c>
      <c r="C3881" s="1" t="s">
        <v>19</v>
      </c>
      <c r="D3881" s="1" t="s">
        <v>5</v>
      </c>
    </row>
    <row r="3882" spans="1:4" ht="13.2" x14ac:dyDescent="0.25">
      <c r="A3882" s="1" t="s">
        <v>3888</v>
      </c>
      <c r="B3882" t="str">
        <f ca="1">IFERROR(__xludf.DUMMYFUNCTION("GOOGLETRANSLATE(B3882,""en"",""hi"")"),"2.5 स्टार वास्तव में। क्यूं gand जल गया है फिल्म से kyonki नारीवादी बेनकाब हुई ना।
मैं you.Use 🔥 burnol के लिए मुफ्त सलाह है। यही कारण है कि आप में मदद मिलेगी।")</f>
        <v>2.5 स्टार वास्तव में। क्यूं gand जल गया है फिल्म से kyonki नारीवादी बेनकाब हुई ना।
मैं you.Use 🔥 burnol के लिए मुफ्त सलाह है। यही कारण है कि आप में मदद मिलेगी।</v>
      </c>
      <c r="C3882" s="1" t="s">
        <v>8</v>
      </c>
      <c r="D3882" s="1" t="s">
        <v>5</v>
      </c>
    </row>
    <row r="3883" spans="1:4" ht="13.2" x14ac:dyDescent="0.25">
      <c r="A3883" s="1" t="s">
        <v>3889</v>
      </c>
      <c r="B3883" t="str">
        <f ca="1">IFERROR(__xludf.DUMMYFUNCTION("GOOGLETRANSLATE(B3883,""en"",""hi"")"),"कोई बही अगर वकील खुश करने के लिए ज aap एन मीडिया या नायक नायिका जनसंपर्क हिंदू dharm
ko बदनाम karne k liye मामले करे कृपया कृपया 🙏🙏🙏🙏")</f>
        <v>कोई बही अगर वकील खुश करने के लिए ज aap एन मीडिया या नायक नायिका जनसंपर्क हिंदू dharm
ko बदनाम karne k liye मामले करे कृपया कृपया 🙏🙏🙏🙏</v>
      </c>
      <c r="C3883" s="1" t="s">
        <v>19</v>
      </c>
      <c r="D3883" s="1" t="s">
        <v>5</v>
      </c>
    </row>
    <row r="3884" spans="1:4" ht="13.2" x14ac:dyDescent="0.25">
      <c r="A3884" s="1" t="s">
        <v>3890</v>
      </c>
      <c r="B3884" t="str">
        <f ca="1">IFERROR(__xludf.DUMMYFUNCTION("GOOGLETRANSLATE(B3884,""en"",""hi"")"),"नाम सूरज ke पाटा chalta hain chutiya होगी करने के लिए Tumlog ट्रेलर dekhte हो मुझ्े
चलचित्र")</f>
        <v>नाम सूरज ke पाटा chalta hain chutiya होगी करने के लिए Tumlog ट्रेलर dekhte हो मुझ्े
चलचित्र</v>
      </c>
      <c r="C3884" s="1" t="s">
        <v>4</v>
      </c>
      <c r="D3884" s="1" t="s">
        <v>5</v>
      </c>
    </row>
    <row r="3885" spans="1:4" ht="13.2" x14ac:dyDescent="0.25">
      <c r="A3885" s="1" t="s">
        <v>3891</v>
      </c>
      <c r="B3885" t="str">
        <f ca="1">IFERROR(__xludf.DUMMYFUNCTION("GOOGLETRANSLATE(B3885,""en"",""hi"")"),"उन्होंने कहा कि तु उदारवादी ko या नारीवादियों ko sbko मार डे बस दुनिया का भाला हो भगवान
Jayega 😠😠😠😠😠😠😠😠😠😠😠😠😠")</f>
        <v>उन्होंने कहा कि तु उदारवादी ko या नारीवादियों ko sbko मार डे बस दुनिया का भाला हो भगवान
Jayega 😠😠😠😠😠😠😠😠😠😠😠😠😠</v>
      </c>
      <c r="C3885" s="1" t="s">
        <v>8</v>
      </c>
      <c r="D3885" s="1" t="s">
        <v>5</v>
      </c>
    </row>
    <row r="3886" spans="1:4" ht="13.2" x14ac:dyDescent="0.25">
      <c r="A3886" s="1" t="s">
        <v>3892</v>
      </c>
      <c r="B3886" t="str">
        <f ca="1">IFERROR(__xludf.DUMMYFUNCTION("GOOGLETRANSLATE(B3886,""en"",""hi"")"),"Devideen भाई tuich ek hai। भाई कोई ek।")</f>
        <v>Devideen भाई tuich ek hai। भाई कोई ek।</v>
      </c>
      <c r="C3886" s="1" t="s">
        <v>4</v>
      </c>
      <c r="D3886" s="1" t="s">
        <v>5</v>
      </c>
    </row>
    <row r="3887" spans="1:4" ht="13.2" x14ac:dyDescent="0.25">
      <c r="A3887" s="1" t="s">
        <v>3893</v>
      </c>
      <c r="B3887" t="str">
        <f ca="1">IFERROR(__xludf.DUMMYFUNCTION("GOOGLETRANSLATE(B3887,""en"",""hi"")"),"Ishko फिल्म समीक्षा कर्ण nhi अता ... na को iski कोई khud ki सोच ज")</f>
        <v>Ishko फिल्म समीक्षा कर्ण nhi अता ... na को iski कोई khud ki सोच ज</v>
      </c>
      <c r="C3887" s="1" t="s">
        <v>19</v>
      </c>
      <c r="D3887" s="1" t="s">
        <v>5</v>
      </c>
    </row>
    <row r="3888" spans="1:4" ht="13.2" x14ac:dyDescent="0.25">
      <c r="A3888" s="1" t="s">
        <v>3894</v>
      </c>
      <c r="B3888" t="str">
        <f ca="1">IFERROR(__xludf.DUMMYFUNCTION("GOOGLETRANSLATE(B3888,""en"",""hi"")"),"कबीर एम सी kutta hai")</f>
        <v>कबीर एम सी kutta hai</v>
      </c>
      <c r="C3888" s="1" t="s">
        <v>8</v>
      </c>
      <c r="D3888" s="1" t="s">
        <v>15</v>
      </c>
    </row>
    <row r="3889" spans="1:4" ht="13.2" x14ac:dyDescent="0.25">
      <c r="A3889" s="1" t="s">
        <v>3895</v>
      </c>
      <c r="B3889" t="str">
        <f ca="1">IFERROR(__xludf.DUMMYFUNCTION("GOOGLETRANSLATE(B3889,""en"",""hi"")"),"हिजड़ा डिसलाइक कर रहे हैं")</f>
        <v>हिजड़ा डिसलाइक कर रहे हैं</v>
      </c>
      <c r="C3889" s="1" t="s">
        <v>8</v>
      </c>
      <c r="D3889" s="1" t="s">
        <v>5</v>
      </c>
    </row>
    <row r="3890" spans="1:4" ht="13.2" x14ac:dyDescent="0.25">
      <c r="A3890" s="1" t="s">
        <v>3896</v>
      </c>
      <c r="B3890" t="str">
        <f ca="1">IFERROR(__xludf.DUMMYFUNCTION("GOOGLETRANSLATE(B3890,""en"",""hi"")"),"Tm जेबी द्वि समीक्षा क्रने आटे हो साला कुछ smjh हाय नी aata
वापस कार्यालय का kam क्यु नी krte हो jaruri ज क्या लंगर का kam Krna
Yaa संस्थापक ke rishtedar lgte हो?")</f>
        <v>Tm जेबी द्वि समीक्षा क्रने आटे हो साला कुछ smjh हाय नी aata
वापस कार्यालय का kam क्यु नी krte हो jaruri ज क्या लंगर का kam Krna
Yaa संस्थापक ke rishtedar lgte हो?</v>
      </c>
      <c r="C3890" s="1" t="s">
        <v>19</v>
      </c>
      <c r="D3890" s="1" t="s">
        <v>5</v>
      </c>
    </row>
    <row r="3891" spans="1:4" ht="13.2" x14ac:dyDescent="0.25">
      <c r="A3891" s="1" t="s">
        <v>3897</v>
      </c>
      <c r="B3891" t="str">
        <f ca="1">IFERROR(__xludf.DUMMYFUNCTION("GOOGLETRANSLATE(B3891,""en"",""hi"")"),"ये देश sabhi ka hai aur sabhi ko एक मानव के रूप में krni chahiye परवाह eski 🤗🤗🤗")</f>
        <v>ये देश sabhi ka hai aur sabhi ko एक मानव के रूप में krni chahiye परवाह eski 🤗🤗🤗</v>
      </c>
      <c r="C3891" s="1" t="s">
        <v>4</v>
      </c>
      <c r="D3891" s="1" t="s">
        <v>5</v>
      </c>
    </row>
    <row r="3892" spans="1:4" ht="13.2" x14ac:dyDescent="0.25">
      <c r="A3892" s="1" t="s">
        <v>3898</v>
      </c>
      <c r="B3892" t="str">
        <f ca="1">IFERROR(__xludf.DUMMYFUNCTION("GOOGLETRANSLATE(B3892,""en"",""hi"")"),"राहुल भट्ट हाय underrated अभिनेता hai मेने बदसूरत फिल्म मुझे uski अभिनय bohttt
Dekhi hai usse पाटा चल गया।")</f>
        <v>राहुल भट्ट हाय underrated अभिनेता hai मेने बदसूरत फिल्म मुझे uski अभिनय bohttt
Dekhi hai usse पाटा चल गया।</v>
      </c>
      <c r="C3892" s="1" t="s">
        <v>19</v>
      </c>
      <c r="D3892" s="1" t="s">
        <v>5</v>
      </c>
    </row>
    <row r="3893" spans="1:4" ht="13.2" x14ac:dyDescent="0.25">
      <c r="A3893" s="1" t="s">
        <v>3899</v>
      </c>
      <c r="B3893" t="str">
        <f ca="1">IFERROR(__xludf.DUMMYFUNCTION("GOOGLETRANSLATE(B3893,""en"",""hi"")"),"Madrchod dimag खरब kr दिया")</f>
        <v>Madrchod dimag खरब kr दिया</v>
      </c>
      <c r="C3893" s="1" t="s">
        <v>8</v>
      </c>
      <c r="D3893" s="1" t="s">
        <v>15</v>
      </c>
    </row>
    <row r="3894" spans="1:4" ht="13.2" x14ac:dyDescent="0.25">
      <c r="A3894" s="1" t="s">
        <v>3900</v>
      </c>
      <c r="B3894" t="str">
        <f ca="1">IFERROR(__xludf.DUMMYFUNCTION("GOOGLETRANSLATE(B3894,""en"",""hi"")"),"Aap dono कश्मीर dekhne aur sunney का Alag हाय maja hai👏👏")</f>
        <v>Aap dono कश्मीर dekhne aur sunney का Alag हाय maja hai👏👏</v>
      </c>
      <c r="C3894" s="1" t="s">
        <v>4</v>
      </c>
      <c r="D3894" s="1" t="s">
        <v>5</v>
      </c>
    </row>
    <row r="3895" spans="1:4" ht="13.2" x14ac:dyDescent="0.25">
      <c r="A3895" s="1" t="s">
        <v>3901</v>
      </c>
      <c r="B3895" t="str">
        <f ca="1">IFERROR(__xludf.DUMMYFUNCTION("GOOGLETRANSLATE(B3895,""en"",""hi"")"),"जाट dimag से chutye Hute ज .... Shakal से भी")</f>
        <v>जाट dimag से chutye Hute ज .... Shakal से भी</v>
      </c>
      <c r="C3895" s="1" t="s">
        <v>8</v>
      </c>
      <c r="D3895" s="1" t="s">
        <v>5</v>
      </c>
    </row>
    <row r="3896" spans="1:4" ht="13.2" x14ac:dyDescent="0.25">
      <c r="A3896" s="1" t="s">
        <v>3902</v>
      </c>
      <c r="B3896" t="str">
        <f ca="1">IFERROR(__xludf.DUMMYFUNCTION("GOOGLETRANSLATE(B3896,""en"",""hi"")"),"सौरभ रंगा - राजदीप बिल्ला")</f>
        <v>सौरभ रंगा - राजदीप बिल्ला</v>
      </c>
      <c r="C3896" s="1" t="s">
        <v>4</v>
      </c>
      <c r="D3896" s="1" t="s">
        <v>5</v>
      </c>
    </row>
    <row r="3897" spans="1:4" ht="13.2" x14ac:dyDescent="0.25">
      <c r="A3897" s="1" t="s">
        <v>3903</v>
      </c>
      <c r="B3897" t="str">
        <f ca="1">IFERROR(__xludf.DUMMYFUNCTION("GOOGLETRANSLATE(B3897,""en"",""hi"")"),"मेरे भी एक लड़की हू, मुझे नही lagta है फिल्म मुझे ऐसा कुछ वह के खिलाफ जिसके
कोई बोले
खली fokat besharmo की tarah कुछ भी Bolte Rehte तु नारीवादी।
गंभीरता से")</f>
        <v>मेरे भी एक लड़की हू, मुझे नही lagta है फिल्म मुझे ऐसा कुछ वह के खिलाफ जिसके
कोई बोले
खली fokat besharmo की tarah कुछ भी Bolte Rehte तु नारीवादी।
गंभीरता से</v>
      </c>
      <c r="C3897" s="1" t="s">
        <v>19</v>
      </c>
      <c r="D3897" s="1" t="s">
        <v>5</v>
      </c>
    </row>
    <row r="3898" spans="1:4" ht="13.2" x14ac:dyDescent="0.25">
      <c r="A3898" s="1" t="s">
        <v>3904</v>
      </c>
      <c r="B3898" t="str">
        <f ca="1">IFERROR(__xludf.DUMMYFUNCTION("GOOGLETRANSLATE(B3898,""en"",""hi"")"),"भाई तू फिल्म का समीक्षा karta hai क्या pravachana बोलता हाई, bahut धीमी शुरुआत
karta hai tu ..")</f>
        <v>भाई तू फिल्म का समीक्षा karta hai क्या pravachana बोलता हाई, bahut धीमी शुरुआत
karta hai tu ..</v>
      </c>
      <c r="C3898" s="1" t="s">
        <v>4</v>
      </c>
      <c r="D3898" s="1" t="s">
        <v>5</v>
      </c>
    </row>
    <row r="3899" spans="1:4" ht="13.2" x14ac:dyDescent="0.25">
      <c r="A3899" s="1" t="s">
        <v>3905</v>
      </c>
      <c r="B3899" t="str">
        <f ca="1">IFERROR(__xludf.DUMMYFUNCTION("GOOGLETRANSLATE(B3899,""en"",""hi"")"),"bhad मुझे जाए करने के लिए .... पुछता कौन है उसके गुस्से को?")</f>
        <v>bhad मुझे जाए करने के लिए .... पुछता कौन है उसके गुस्से को?</v>
      </c>
      <c r="C3899" s="1" t="s">
        <v>19</v>
      </c>
      <c r="D3899" s="1" t="s">
        <v>5</v>
      </c>
    </row>
    <row r="3900" spans="1:4" ht="13.2" x14ac:dyDescent="0.25">
      <c r="A3900" s="1" t="s">
        <v>3906</v>
      </c>
      <c r="B3900" t="str">
        <f ca="1">IFERROR(__xludf.DUMMYFUNCTION("GOOGLETRANSLATE(B3900,""en"",""hi"")"),"@ching पांग अबे रैंडी ke औलाद, तेरी gaand mein क्या हो रहा है chutiye।")</f>
        <v>@ching पांग अबे रैंडी ke औलाद, तेरी gaand mein क्या हो रहा है chutiye।</v>
      </c>
      <c r="C3900" s="1" t="s">
        <v>8</v>
      </c>
      <c r="D3900" s="1" t="s">
        <v>15</v>
      </c>
    </row>
    <row r="3901" spans="1:4" ht="13.2" x14ac:dyDescent="0.25">
      <c r="A3901" s="1" t="s">
        <v>3907</v>
      </c>
      <c r="B3901" t="str">
        <f ca="1">IFERROR(__xludf.DUMMYFUNCTION("GOOGLETRANSLATE(B3901,""en"",""hi"")"),"भाई आप तो टिप्पणी padhte हो")</f>
        <v>भाई आप तो टिप्पणी padhte हो</v>
      </c>
      <c r="C3901" s="1" t="s">
        <v>4</v>
      </c>
      <c r="D3901" s="1" t="s">
        <v>5</v>
      </c>
    </row>
    <row r="3902" spans="1:4" ht="13.2" x14ac:dyDescent="0.25">
      <c r="A3902" s="1" t="s">
        <v>3908</v>
      </c>
      <c r="B3902" t="str">
        <f ca="1">IFERROR(__xludf.DUMMYFUNCTION("GOOGLETRANSLATE(B3902,""en"",""hi"")"),"हम सब बराबर तु बात यू एस jaise bde देश हैं हाय smjh skte hain। करने के लिए भारत मुझे
sirf Ghus chahiye")</f>
        <v>हम सब बराबर तु बात यू एस jaise bde देश हैं हाय smjh skte hain। करने के लिए भारत मुझे
sirf Ghus chahiye</v>
      </c>
      <c r="C3902" s="1" t="s">
        <v>19</v>
      </c>
      <c r="D3902" s="1" t="s">
        <v>5</v>
      </c>
    </row>
    <row r="3903" spans="1:4" ht="13.2" x14ac:dyDescent="0.25">
      <c r="A3903" s="1" t="s">
        <v>3909</v>
      </c>
      <c r="B3903" t="str">
        <f ca="1">IFERROR(__xludf.DUMMYFUNCTION("GOOGLETRANSLATE(B3903,""en"",""hi"")"),"राहुल कुमार गांडू पाकिस्तान mein ये कानून तो नहीं ये अनुमति Mein randia हा, 95%
rabdian सेना पहले से ही समलैंगिक हा")</f>
        <v>राहुल कुमार गांडू पाकिस्तान mein ये कानून तो नहीं ये अनुमति Mein randia हा, 95%
rabdian सेना पहले से ही समलैंगिक हा</v>
      </c>
      <c r="C3903" s="1" t="s">
        <v>19</v>
      </c>
      <c r="D3903" s="1" t="s">
        <v>15</v>
      </c>
    </row>
    <row r="3904" spans="1:4" ht="13.2" x14ac:dyDescent="0.25">
      <c r="A3904" s="1" t="s">
        <v>3910</v>
      </c>
      <c r="B3904" t="str">
        <f ca="1">IFERROR(__xludf.DUMMYFUNCTION("GOOGLETRANSLATE(B3904,""en"",""hi"")"),"भाई मेने कबीर सिंह 4 baar Dekhi या अब तु वीडियो पर देख kr एलजी RHA hai पीटीए nhi
कू dekhi😑")</f>
        <v>भाई मेने कबीर सिंह 4 baar Dekhi या अब तु वीडियो पर देख kr एलजी RHA hai पीटीए nhi
कू dekhi😑</v>
      </c>
      <c r="C3904" s="1" t="s">
        <v>4</v>
      </c>
      <c r="D3904" s="1" t="s">
        <v>5</v>
      </c>
    </row>
    <row r="3905" spans="1:4" ht="13.2" x14ac:dyDescent="0.25">
      <c r="A3905" s="1" t="s">
        <v>3911</v>
      </c>
      <c r="B3905" t="str">
        <f ca="1">IFERROR(__xludf.DUMMYFUNCTION("GOOGLETRANSLATE(B3905,""en"",""hi"")"),"Haaahhaa ...... शि kiaa .... eit से eit bjaa diyaa .... अब ptaa chalega
प्रहार ..... Apno ko चोट pahuchta hai को कैसा lgtaa haiii")</f>
        <v>Haaahhaa ...... शि kiaa .... eit से eit bjaa diyaa .... अब ptaa chalega
प्रहार ..... Apno ko चोट pahuchta hai को कैसा lgtaa haiii</v>
      </c>
      <c r="C3905" s="1" t="s">
        <v>4</v>
      </c>
      <c r="D3905" s="1" t="s">
        <v>5</v>
      </c>
    </row>
    <row r="3906" spans="1:4" ht="13.2" x14ac:dyDescent="0.25">
      <c r="A3906" s="1" t="s">
        <v>3912</v>
      </c>
      <c r="B3906" t="str">
        <f ca="1">IFERROR(__xludf.DUMMYFUNCTION("GOOGLETRANSLATE(B3906,""en"",""hi"")"),"Achha तो क्या Hamari आबादी Aasmaan से आ ke bdhi hai
Ekdam Chutiya टिप्पणी थी 😏")</f>
        <v>Achha तो क्या Hamari आबादी Aasmaan से आ ke bdhi hai
Ekdam Chutiya टिप्पणी थी 😏</v>
      </c>
      <c r="C3906" s="1" t="s">
        <v>19</v>
      </c>
      <c r="D3906" s="1" t="s">
        <v>5</v>
      </c>
    </row>
    <row r="3907" spans="1:4" ht="13.2" x14ac:dyDescent="0.25">
      <c r="A3907" s="1" t="s">
        <v>3913</v>
      </c>
      <c r="B3907" t="str">
        <f ca="1">IFERROR(__xludf.DUMMYFUNCTION("GOOGLETRANSLATE(B3907,""en"",""hi"")"),"ये stri वाला टी शर्ट क्यूं pehna hai EOH तो Batao")</f>
        <v>ये stri वाला टी शर्ट क्यूं pehna hai EOH तो Batao</v>
      </c>
      <c r="C3907" s="1" t="s">
        <v>4</v>
      </c>
      <c r="D3907" s="1" t="s">
        <v>5</v>
      </c>
    </row>
    <row r="3908" spans="1:4" ht="13.2" x14ac:dyDescent="0.25">
      <c r="A3908" s="1" t="s">
        <v>3914</v>
      </c>
      <c r="B3908" t="str">
        <f ca="1">IFERROR(__xludf.DUMMYFUNCTION("GOOGLETRANSLATE(B3908,""en"",""hi"")"),"रंगा बिल्ला 🤣🤣🤣🤣")</f>
        <v>रंगा बिल्ला 🤣🤣🤣🤣</v>
      </c>
      <c r="C3908" s="1" t="s">
        <v>4</v>
      </c>
      <c r="D3908" s="1" t="s">
        <v>5</v>
      </c>
    </row>
    <row r="3909" spans="1:4" ht="13.2" x14ac:dyDescent="0.25">
      <c r="A3909" s="1" t="s">
        <v>3915</v>
      </c>
      <c r="B3909" t="str">
        <f ca="1">IFERROR(__xludf.DUMMYFUNCTION("GOOGLETRANSLATE(B3909,""en"",""hi"")"),"गुलाबी फिल्म सबसे अच्छा फिल्म है। मैं और राही बात apki, को Zaroori nhi ki aap Jaisa
सोच हो वैसा ही होता है रहे। कुछ तो भी हो sakta है।")</f>
        <v>गुलाबी फिल्म सबसे अच्छा फिल्म है। मैं और राही बात apki, को Zaroori nhi ki aap Jaisa
सोच हो वैसा ही होता है रहे। कुछ तो भी हो sakta है।</v>
      </c>
      <c r="C3909" s="1" t="s">
        <v>4</v>
      </c>
      <c r="D3909" s="1" t="s">
        <v>5</v>
      </c>
    </row>
    <row r="3910" spans="1:4" ht="13.2" x14ac:dyDescent="0.25">
      <c r="A3910" s="1" t="s">
        <v>3916</v>
      </c>
      <c r="B3910" t="str">
        <f ca="1">IFERROR(__xludf.DUMMYFUNCTION("GOOGLETRANSLATE(B3910,""en"",""hi"")"),"उसका जवाब सुना ""विदेश भेज देंगे")</f>
        <v>उसका जवाब सुना "विदेश भेज देंगे</v>
      </c>
      <c r="C3910" s="1" t="s">
        <v>19</v>
      </c>
      <c r="D3910" s="1" t="s">
        <v>5</v>
      </c>
    </row>
    <row r="3911" spans="1:4" ht="13.2" x14ac:dyDescent="0.25">
      <c r="A3911" s="1" t="s">
        <v>3917</v>
      </c>
      <c r="B3911" t="str">
        <f ca="1">IFERROR(__xludf.DUMMYFUNCTION("GOOGLETRANSLATE(B3911,""en"",""hi"")"),"Arundati aapki जनम दिया माँ बाप डैन्या jeevi हाय ek मानसिक रूप से विकलांग बेटी को
yaha चोद दिया")</f>
        <v>Arundati aapki जनम दिया माँ बाप डैन्या jeevi हाय ek मानसिक रूप से विकलांग बेटी को
yaha चोद दिया</v>
      </c>
      <c r="C3911" s="1" t="s">
        <v>8</v>
      </c>
      <c r="D3911" s="1" t="s">
        <v>5</v>
      </c>
    </row>
    <row r="3912" spans="1:4" ht="13.2" x14ac:dyDescent="0.25">
      <c r="A3912" s="1" t="s">
        <v>3918</v>
      </c>
      <c r="B3912" t="str">
        <f ca="1">IFERROR(__xludf.DUMMYFUNCTION("GOOGLETRANSLATE(B3912,""en"",""hi"")"),"बहुत बढ़िया समीक्षा साहब ❤️ बॉलीवुड की फिल्म नमस्ते dekhna chorr diye hai से 3 हैम
उल्लेखनीय है कि साल से")</f>
        <v>बहुत बढ़िया समीक्षा साहब ❤️ बॉलीवुड की फिल्म नमस्ते dekhna chorr diye hai से 3 हैम
उल्लेखनीय है कि साल से</v>
      </c>
      <c r="C3912" s="1" t="s">
        <v>4</v>
      </c>
      <c r="D3912" s="1" t="s">
        <v>5</v>
      </c>
    </row>
    <row r="3913" spans="1:4" ht="13.2" x14ac:dyDescent="0.25">
      <c r="A3913" s="1" t="s">
        <v>3919</v>
      </c>
      <c r="B3913" t="str">
        <f ca="1">IFERROR(__xludf.DUMMYFUNCTION("GOOGLETRANSLATE(B3913,""en"",""hi"")"),"आप किसी न किसी यह प्रतीक भाई .... उदारवादी Ko अच्छे से हो jaayega ke एहसास
नारीवाद ke नाम पे galat खुदाई ले लिया ..")</f>
        <v>आप किसी न किसी यह प्रतीक भाई .... उदारवादी Ko अच्छे से हो jaayega ke एहसास
नारीवाद ke नाम पे galat खुदाई ले लिया ..</v>
      </c>
      <c r="C3913" s="1" t="s">
        <v>19</v>
      </c>
      <c r="D3913" s="1" t="s">
        <v>5</v>
      </c>
    </row>
    <row r="3914" spans="1:4" ht="13.2" x14ac:dyDescent="0.25">
      <c r="A3914" s="1" t="s">
        <v>3920</v>
      </c>
      <c r="B3914" t="str">
        <f ca="1">IFERROR(__xludf.DUMMYFUNCTION("GOOGLETRANSLATE(B3914,""en"",""hi"")"),"एक लड़की को thappar का औचित्य साबित Marna kr rhe ho भारत mein ??? WSHH")</f>
        <v>एक लड़की को thappar का औचित्य साबित Marna kr rhe ho भारत mein ??? WSHH</v>
      </c>
      <c r="C3914" s="1" t="s">
        <v>4</v>
      </c>
      <c r="D3914" s="1" t="s">
        <v>5</v>
      </c>
    </row>
    <row r="3915" spans="1:4" ht="13.2" x14ac:dyDescent="0.25">
      <c r="A3915" s="1" t="s">
        <v>3921</v>
      </c>
      <c r="B3915" t="str">
        <f ca="1">IFERROR(__xludf.DUMMYFUNCTION("GOOGLETRANSLATE(B3915,""en"",""hi"")"),"ये राजदीप khud ek chuteya आदमी hai कम्युनिस्ट")</f>
        <v>ये राजदीप khud ek chuteya आदमी hai कम्युनिस्ट</v>
      </c>
      <c r="C3915" s="1" t="s">
        <v>8</v>
      </c>
      <c r="D3915" s="1" t="s">
        <v>15</v>
      </c>
    </row>
    <row r="3916" spans="1:4" ht="13.2" x14ac:dyDescent="0.25">
      <c r="A3916" s="1" t="s">
        <v>3922</v>
      </c>
      <c r="B3916" t="str">
        <f ca="1">IFERROR(__xludf.DUMMYFUNCTION("GOOGLETRANSLATE(B3916,""en"",""hi"")"),"भैया Sorabh तु नही bolne देंगे apko .. 😂😂")</f>
        <v>भैया Sorabh तु नही bolne देंगे apko .. 😂😂</v>
      </c>
      <c r="C3916" s="1" t="s">
        <v>4</v>
      </c>
      <c r="D3916" s="1" t="s">
        <v>5</v>
      </c>
    </row>
    <row r="3917" spans="1:4" ht="13.2" x14ac:dyDescent="0.25">
      <c r="A3917" s="1" t="s">
        <v>3923</v>
      </c>
      <c r="B3917" t="str">
        <f ca="1">IFERROR(__xludf.DUMMYFUNCTION("GOOGLETRANSLATE(B3917,""en"",""hi"")"),"कुछ Dhang की वीडियो बना, क्या bakwas hai ना भी टाइम पास करने के लिए Tarah है
होता, kamaie karne ki कोई aur Jariya dhoondh le।")</f>
        <v>कुछ Dhang की वीडियो बना, क्या bakwas hai ना भी टाइम पास करने के लिए Tarah है
होता, kamaie karne ki कोई aur Jariya dhoondh le।</v>
      </c>
      <c r="C3917" s="1" t="s">
        <v>8</v>
      </c>
      <c r="D3917" s="1" t="s">
        <v>5</v>
      </c>
    </row>
    <row r="3918" spans="1:4" ht="13.2" x14ac:dyDescent="0.25">
      <c r="A3918" s="1" t="s">
        <v>3924</v>
      </c>
      <c r="B3918" t="str">
        <f ca="1">IFERROR(__xludf.DUMMYFUNCTION("GOOGLETRANSLATE(B3918,""en"",""hi"")"),"Bhadwa kaanoon भारतीय सेना मुझे नही chalta")</f>
        <v>Bhadwa kaanoon भारतीय सेना मुझे नही chalta</v>
      </c>
      <c r="C3918" s="1" t="s">
        <v>8</v>
      </c>
      <c r="D3918" s="1" t="s">
        <v>5</v>
      </c>
    </row>
    <row r="3919" spans="1:4" ht="13.2" x14ac:dyDescent="0.25">
      <c r="A3919" s="1" t="s">
        <v>3925</v>
      </c>
      <c r="B3919" t="str">
        <f ca="1">IFERROR(__xludf.DUMMYFUNCTION("GOOGLETRANSLATE(B3919,""en"",""hi"")"),"अजय मेहर भाई मजाक नहीं हैं लेकिन भाई आपने भी सही बोला यें सब फ़िल्मों में आसान
लगता हैं 👌👍")</f>
        <v>अजय मेहर भाई मजाक नहीं हैं लेकिन भाई आपने भी सही बोला यें सब फ़िल्मों में आसान
लगता हैं 👌👍</v>
      </c>
      <c r="C3919" s="1" t="s">
        <v>4</v>
      </c>
      <c r="D3919" s="1" t="s">
        <v>5</v>
      </c>
    </row>
    <row r="3920" spans="1:4" ht="13.2" x14ac:dyDescent="0.25">
      <c r="A3920" s="1" t="s">
        <v>3926</v>
      </c>
      <c r="B3920" t="str">
        <f ca="1">IFERROR(__xludf.DUMMYFUNCTION("GOOGLETRANSLATE(B3920,""en"",""hi"")"),"गदर")</f>
        <v>गदर</v>
      </c>
      <c r="C3920" s="1" t="s">
        <v>8</v>
      </c>
      <c r="D3920" s="1" t="s">
        <v>5</v>
      </c>
    </row>
    <row r="3921" spans="1:4" ht="13.2" x14ac:dyDescent="0.25">
      <c r="A3921" s="1" t="s">
        <v>3927</v>
      </c>
      <c r="B3921" t="str">
        <f ca="1">IFERROR(__xludf.DUMMYFUNCTION("GOOGLETRANSLATE(B3921,""en"",""hi"")"),"मात्र अनुसार तो नहीं unhe रक्षा करने के लिए मुझे तो नहीं लेना chahiye")</f>
        <v>मात्र अनुसार तो नहीं unhe रक्षा करने के लिए मुझे तो नहीं लेना chahiye</v>
      </c>
      <c r="C3921" s="1" t="s">
        <v>4</v>
      </c>
      <c r="D3921" s="1" t="s">
        <v>5</v>
      </c>
    </row>
    <row r="3922" spans="1:4" ht="13.2" x14ac:dyDescent="0.25">
      <c r="A3922" s="1" t="s">
        <v>3928</v>
      </c>
      <c r="B3922" t="str">
        <f ca="1">IFERROR(__xludf.DUMMYFUNCTION("GOOGLETRANSLATE(B3922,""en"",""hi"")"),"कितनी उच्च स्तर ki nakli फिल्म ज भाई")</f>
        <v>कितनी उच्च स्तर ki nakli फिल्म ज भाई</v>
      </c>
      <c r="C3922" s="1" t="s">
        <v>4</v>
      </c>
      <c r="D3922" s="1" t="s">
        <v>5</v>
      </c>
    </row>
    <row r="3923" spans="1:4" ht="13.2" x14ac:dyDescent="0.25">
      <c r="A3923" s="1" t="s">
        <v>3929</v>
      </c>
      <c r="B3923" t="str">
        <f ca="1">IFERROR(__xludf.DUMMYFUNCTION("GOOGLETRANSLATE(B3923,""en"",""hi"")"),"प्रतीक जी .. Aap ऐसे वीडियो की समीक्षा करते बनाया करो jisme Na Koi राजनीति की
बातें हो फिर धर्म की .. Jaisa तु समीक्षा बनाया hai आपने 🙏🙏👌👌")</f>
        <v>प्रतीक जी .. Aap ऐसे वीडियो की समीक्षा करते बनाया करो jisme Na Koi राजनीति की
बातें हो फिर धर्म की .. Jaisa तु समीक्षा बनाया hai आपने 🙏🙏👌👌</v>
      </c>
      <c r="C3923" s="1" t="s">
        <v>4</v>
      </c>
      <c r="D3923" s="1" t="s">
        <v>5</v>
      </c>
    </row>
    <row r="3924" spans="1:4" ht="13.2" x14ac:dyDescent="0.25">
      <c r="A3924" s="1" t="s">
        <v>3930</v>
      </c>
      <c r="B3924" t="str">
        <f ca="1">IFERROR(__xludf.DUMMYFUNCTION("GOOGLETRANSLATE(B3924,""en"",""hi"")"),"ek बात से सहमत नही karta मुझे
aapki [13:15] (https://www.youtube.com/watch?v=J2J5ssSP5yQ&amp;t=13m15s) से की wo
kisi aur लड़की से टाइम पास नही karta wo नायिका ke sath क्या karta hai aur wo
प्रहार उपयोग ilu Kehti Hai कबीर को wo hai aur ladta hai deta उपयोग भगा"&amp;" गाना
देवदार भी बाक Baate bilkul साही batayee hai bhai आपने")</f>
        <v>ek बात से सहमत नही karta मुझे
aapki [13:15] (https://www.youtube.com/watch?v=J2J5ssSP5yQ&amp;t=13m15s) से की wo
kisi aur लड़की से टाइम पास नही karta wo नायिका ke sath क्या karta hai aur wo
प्रहार उपयोग ilu Kehti Hai कबीर को wo hai aur ladta hai deta उपयोग भगा गाना
देवदार भी बाक Baate bilkul साही batayee hai bhai आपने</v>
      </c>
      <c r="C3924" s="1" t="s">
        <v>4</v>
      </c>
      <c r="D3924" s="1" t="s">
        <v>5</v>
      </c>
    </row>
    <row r="3925" spans="1:4" ht="13.2" x14ac:dyDescent="0.25">
      <c r="A3925" s="1" t="s">
        <v>3931</v>
      </c>
      <c r="B3925" t="str">
        <f ca="1">IFERROR(__xludf.DUMMYFUNCTION("GOOGLETRANSLATE(B3925,""en"",""hi"")"),"बहुत सही बात यार भाई बहुत अच्छा गु मूवी bc")</f>
        <v>बहुत सही बात यार भाई बहुत अच्छा गु मूवी bc</v>
      </c>
      <c r="C3925" s="1" t="s">
        <v>4</v>
      </c>
      <c r="D3925" s="1" t="s">
        <v>15</v>
      </c>
    </row>
    <row r="3926" spans="1:4" ht="13.2" x14ac:dyDescent="0.25">
      <c r="A3926" s="1" t="s">
        <v>3932</v>
      </c>
      <c r="B3926" t="str">
        <f ca="1">IFERROR(__xludf.DUMMYFUNCTION("GOOGLETRANSLATE(B3926,""en"",""hi"")"),"कुंग thoo gadhaia hai")</f>
        <v>कुंग thoo gadhaia hai</v>
      </c>
      <c r="C3926" s="1" t="s">
        <v>8</v>
      </c>
      <c r="D3926" s="1" t="s">
        <v>5</v>
      </c>
    </row>
    <row r="3927" spans="1:4" ht="13.2" x14ac:dyDescent="0.25">
      <c r="A3927" s="1" t="s">
        <v>3933</v>
      </c>
      <c r="B3927" t="str">
        <f ca="1">IFERROR(__xludf.DUMMYFUNCTION("GOOGLETRANSLATE(B3927,""en"",""hi"")"),"यार Khule मुझे है ched रहे है Ladko ko आदमी या लड़के पुरुषों के लिए AAB लोग इन bhaiyo
शौचालय मुझे सुरु हो Jate hai एम सी बी सी तु हो क्या RHA hai इस नफरत")</f>
        <v>यार Khule मुझे है ched रहे है Ladko ko आदमी या लड़के पुरुषों के लिए AAB लोग इन bhaiyo
शौचालय मुझे सुरु हो Jate hai एम सी बी सी तु हो क्या RHA hai इस नफरत</v>
      </c>
      <c r="C3927" s="1" t="s">
        <v>8</v>
      </c>
      <c r="D3927" s="1" t="s">
        <v>15</v>
      </c>
    </row>
    <row r="3928" spans="1:4" ht="13.2" x14ac:dyDescent="0.25">
      <c r="A3928" s="1" t="s">
        <v>3934</v>
      </c>
      <c r="B3928" t="str">
        <f ca="1">IFERROR(__xludf.DUMMYFUNCTION("GOOGLETRANSLATE(B3928,""en"",""hi"")"),"ओह बी एच एन की लोरी चोद jygi फिर tohaur फिल्म BNI तो थाम ja")</f>
        <v>ओह बी एच एन की लोरी चोद jygi फिर tohaur फिल्म BNI तो थाम ja</v>
      </c>
      <c r="C3928" s="1" t="s">
        <v>8</v>
      </c>
      <c r="D3928" s="1" t="s">
        <v>15</v>
      </c>
    </row>
    <row r="3929" spans="1:4" ht="13.2" x14ac:dyDescent="0.25">
      <c r="A3929" s="1" t="s">
        <v>3935</v>
      </c>
      <c r="B3929" t="str">
        <f ca="1">IFERROR(__xludf.DUMMYFUNCTION("GOOGLETRANSLATE(B3929,""en"",""hi"")"),"साला Haramkhor अर्नाब Gaali khane Layak hai तु इंसान")</f>
        <v>साला Haramkhor अर्नाब Gaali khane Layak hai तु इंसान</v>
      </c>
      <c r="C3929" s="1" t="s">
        <v>8</v>
      </c>
      <c r="D3929" s="1" t="s">
        <v>5</v>
      </c>
    </row>
    <row r="3930" spans="1:4" ht="13.2" x14ac:dyDescent="0.25">
      <c r="A3930" s="1" t="s">
        <v>3936</v>
      </c>
      <c r="B3930" t="str">
        <f ca="1">IFERROR(__xludf.DUMMYFUNCTION("GOOGLETRANSLATE(B3930,""en"",""hi"")"),"जिस कानून के भय से पति आत्महत्या कर ले उस कानून से देश व समाज को कोई लाभ नहीं
हैं। इससे अच्छा यह होगा कि पति पत्नी में साथ रहने की कोई गुंजाइश नहीं हैं तो
तलाक ले लेना चाहिए। धारा 498 एक व घरेलू हिंसा के प्रयोग से पत्नी को कोई लाभ
नहीं हो सलता। मुकदमे वाज"&amp;"ी करने से बहू सबकी दुश्मन हो जायेगी। अंत में पति तलाक
दे सकता है। युवावस्था मुकदमे वाजी में निकल जायेगी .गृहस्थ जीवन नष्ट हो
जायेगा। धन बर्वाद हो जायेगा .समाज में बदनामी होगी। इस कानून से न तो पति को
फायदा अौर न पत्नी को .काम धंधे चौपट हो जायेंगे .दूसरी श"&amp;"ादी करने की उम्र निकल
जायेगी .हताश होकर आत्महत्या भी कर सकते हैं")</f>
        <v>जिस कानून के भय से पति आत्महत्या कर ले उस कानून से देश व समाज को कोई लाभ नहीं
हैं। इससे अच्छा यह होगा कि पति पत्नी में साथ रहने की कोई गुंजाइश नहीं हैं तो
तलाक ले लेना चाहिए। धारा 498 एक व घरेलू हिंसा के प्रयोग से पत्नी को कोई लाभ
नहीं हो सलता। मुकदमे वाजी करने से बहू सबकी दुश्मन हो जायेगी। अंत में पति तलाक
दे सकता है। युवावस्था मुकदमे वाजी में निकल जायेगी .गृहस्थ जीवन नष्ट हो
जायेगा। धन बर्वाद हो जायेगा .समाज में बदनामी होगी। इस कानून से न तो पति को
फायदा अौर न पत्नी को .काम धंधे चौपट हो जायेंगे .दूसरी शादी करने की उम्र निकल
जायेगी .हताश होकर आत्महत्या भी कर सकते हैं</v>
      </c>
      <c r="C3930" s="1" t="s">
        <v>19</v>
      </c>
      <c r="D3930" s="1" t="s">
        <v>5</v>
      </c>
    </row>
    <row r="3931" spans="1:4" ht="13.2" x14ac:dyDescent="0.25">
      <c r="A3931" s="1" t="s">
        <v>3937</v>
      </c>
      <c r="B3931" t="str">
        <f ca="1">IFERROR(__xludf.DUMMYFUNCTION("GOOGLETRANSLATE(B3931,""en"",""hi"")"),"उच्चतम न्यायालय में माई ke faisale ko द्वि galat kahunga।
Bc कही द्वि अनुमति देते हैं नी Krna Chiye में ganduo ko।")</f>
        <v>उच्चतम न्यायालय में माई ke faisale ko द्वि galat kahunga।
Bc कही द्वि अनुमति देते हैं नी Krna Chiye में ganduo ko।</v>
      </c>
      <c r="C3931" s="1" t="s">
        <v>8</v>
      </c>
      <c r="D3931" s="1" t="s">
        <v>15</v>
      </c>
    </row>
    <row r="3932" spans="1:4" ht="13.2" x14ac:dyDescent="0.25">
      <c r="A3932" s="1" t="s">
        <v>3938</v>
      </c>
      <c r="B3932" t="str">
        <f ca="1">IFERROR(__xludf.DUMMYFUNCTION("GOOGLETRANSLATE(B3932,""en"",""hi"")"),"Boht साही भाई! ❤️👌")</f>
        <v>Boht साही भाई! ❤️👌</v>
      </c>
      <c r="C3932" s="1" t="s">
        <v>4</v>
      </c>
      <c r="D3932" s="1" t="s">
        <v>5</v>
      </c>
    </row>
    <row r="3933" spans="1:4" ht="13.2" x14ac:dyDescent="0.25">
      <c r="A3933" s="1" t="s">
        <v>3939</v>
      </c>
      <c r="B3933" t="str">
        <f ca="1">IFERROR(__xludf.DUMMYFUNCTION("GOOGLETRANSLATE(B3933,""en"",""hi"")"),"जय हो")</f>
        <v>जय हो</v>
      </c>
      <c r="C3933" s="1" t="s">
        <v>4</v>
      </c>
      <c r="D3933" s="1" t="s">
        <v>5</v>
      </c>
    </row>
    <row r="3934" spans="1:4" ht="13.2" x14ac:dyDescent="0.25">
      <c r="A3934" s="1" t="s">
        <v>3940</v>
      </c>
      <c r="B3934" t="str">
        <f ca="1">IFERROR(__xludf.DUMMYFUNCTION("GOOGLETRANSLATE(B3934,""en"",""hi"")"),"जियो गुरु")</f>
        <v>जियो गुरु</v>
      </c>
      <c r="C3934" s="1" t="s">
        <v>4</v>
      </c>
      <c r="D3934" s="1" t="s">
        <v>5</v>
      </c>
    </row>
    <row r="3935" spans="1:4" ht="13.2" x14ac:dyDescent="0.25">
      <c r="A3935" s="1" t="s">
        <v>3941</v>
      </c>
      <c r="B3935" t="str">
        <f ca="1">IFERROR(__xludf.DUMMYFUNCTION("GOOGLETRANSLATE(B3935,""en"",""hi"")"),"इन सारी chizo ke satj एलजीबीटी का कनेक्शन hai।")</f>
        <v>इन सारी chizo ke satj एलजीबीटी का कनेक्शन hai।</v>
      </c>
      <c r="C3935" s="1" t="s">
        <v>4</v>
      </c>
      <c r="D3935" s="1" t="s">
        <v>5</v>
      </c>
    </row>
    <row r="3936" spans="1:4" ht="13.2" x14ac:dyDescent="0.25">
      <c r="A3936" s="1" t="s">
        <v>3942</v>
      </c>
      <c r="B3936" t="str">
        <f ca="1">IFERROR(__xludf.DUMMYFUNCTION("GOOGLETRANSLATE(B3936,""en"",""hi"")"),"भाई काफिर करें। ka समीक्षा kijyie।")</f>
        <v>भाई काफिर करें। ka समीक्षा kijyie।</v>
      </c>
      <c r="C3936" s="1" t="s">
        <v>4</v>
      </c>
      <c r="D3936" s="1" t="s">
        <v>5</v>
      </c>
    </row>
    <row r="3937" spans="1:4" ht="13.2" x14ac:dyDescent="0.25">
      <c r="A3937" s="1" t="s">
        <v>3943</v>
      </c>
      <c r="B3937" t="str">
        <f ca="1">IFERROR(__xludf.DUMMYFUNCTION("GOOGLETRANSLATE(B3937,""en"",""hi"")"),"कहानी ... बातचीत ... पोशाक ..bike ... केश ... yaha तक दाढ़ी भी 100% जेरोक्स
hai .... अर्जुन रेड्डी का ब्लॉकबस्टर dekhke ch **** पर ne हिन्दी mein isliye डब
होन नही दीया टाकी उसकी एक जेरोक्स nikal खातिर ..
..unhe पाटा सैयद पाटा नही ... ki अधर कार्ड Achh"&amp;"a dikhta hai uska जेरोक्स
नही ...")</f>
        <v>कहानी ... बातचीत ... पोशाक ..bike ... केश ... yaha तक दाढ़ी भी 100% जेरोक्स
hai .... अर्जुन रेड्डी का ब्लॉकबस्टर dekhke ch **** पर ne हिन्दी mein isliye डब
होन नही दीया टाकी उसकी एक जेरोक्स nikal खातिर ..
..unhe पाटा सैयद पाटा नही ... ki अधर कार्ड Achha dikhta hai uska जेरोक्स
नही ...</v>
      </c>
      <c r="C3937" s="1" t="s">
        <v>4</v>
      </c>
      <c r="D3937" s="1" t="s">
        <v>5</v>
      </c>
    </row>
    <row r="3938" spans="1:4" ht="13.2" x14ac:dyDescent="0.25">
      <c r="A3938" s="1" t="s">
        <v>3944</v>
      </c>
      <c r="B3938" t="str">
        <f ca="1">IFERROR(__xludf.DUMMYFUNCTION("GOOGLETRANSLATE(B3938,""en"",""hi"")"),"ये बोल भी क्या sakta है ... हम भाजपा माना 🇮🇳🇮🇳❤️❤️🇮🇳")</f>
        <v>ये बोल भी क्या sakta है ... हम भाजपा माना 🇮🇳🇮🇳❤️❤️🇮🇳</v>
      </c>
      <c r="C3938" s="1" t="s">
        <v>4</v>
      </c>
      <c r="D3938" s="1" t="s">
        <v>5</v>
      </c>
    </row>
    <row r="3939" spans="1:4" ht="13.2" x14ac:dyDescent="0.25">
      <c r="A3939" s="1" t="s">
        <v>3945</v>
      </c>
      <c r="B3939" t="str">
        <f ca="1">IFERROR(__xludf.DUMMYFUNCTION("GOOGLETRANSLATE(B3939,""en"",""hi"")"),"Jhota 498 ए karne वाली aurte raand से भी battar होती hai raand ek बार choodwa
ke पैसे leti hai aur आदमी मुक्त hokar चला jata hai।
मेरा matlab तु hai ke 498 ए karne वाली aurte asal मुझे बड़े darje की raand होती
hai
जू की joohti shadi racaha कर mota पैसा au"&amp;"r पति ke घर बराबर Kabza कर leti
hai।
498 मामलों 99.9 नकली होते hai
तू मेरी सलाह hai ke jabbhi shadi करे सोच समाज कर करे कही aap भी तु
बड़े darje वाली raandu का शिकार ना banajy ....")</f>
        <v>Jhota 498 ए karne वाली aurte raand से भी battar होती hai raand ek बार choodwa
ke पैसे leti hai aur आदमी मुक्त hokar चला jata hai।
मेरा matlab तु hai ke 498 ए karne वाली aurte asal मुझे बड़े darje की raand होती
hai
जू की joohti shadi racaha कर mota पैसा aur पति ke घर बराबर Kabza कर leti
hai।
498 मामलों 99.9 नकली होते hai
तू मेरी सलाह hai ke jabbhi shadi करे सोच समाज कर करे कही aap भी तु
बड़े darje वाली raandu का शिकार ना banajy ....</v>
      </c>
      <c r="C3939" s="1" t="s">
        <v>8</v>
      </c>
      <c r="D3939" s="1" t="s">
        <v>15</v>
      </c>
    </row>
    <row r="3940" spans="1:4" ht="13.2" x14ac:dyDescent="0.25">
      <c r="A3940" s="1" t="s">
        <v>3946</v>
      </c>
      <c r="B3940" t="str">
        <f ca="1">IFERROR(__xludf.DUMMYFUNCTION("GOOGLETRANSLATE(B3940,""en"",""hi"")"),"376 aur 498 का ​​pura2 याद आती उपयोग हो RHA hai सरकार को ध्यान देना chahiye")</f>
        <v>376 aur 498 का ​​pura2 याद आती उपयोग हो RHA hai सरकार को ध्यान देना chahiye</v>
      </c>
      <c r="C3940" s="1" t="s">
        <v>4</v>
      </c>
      <c r="D3940" s="1" t="s">
        <v>5</v>
      </c>
    </row>
    <row r="3941" spans="1:4" ht="13.2" x14ac:dyDescent="0.25">
      <c r="A3941" s="1" t="s">
        <v>3947</v>
      </c>
      <c r="B3941" t="str">
        <f ca="1">IFERROR(__xludf.DUMMYFUNCTION("GOOGLETRANSLATE(B3941,""en"",""hi"")"),"साही Kaha WO भी chaake hain apni ghand आपस mein मैट hain")</f>
        <v>साही Kaha WO भी chaake hain apni ghand आपस mein मैट hain</v>
      </c>
      <c r="C3941" s="1" t="s">
        <v>8</v>
      </c>
      <c r="D3941" s="1" t="s">
        <v>15</v>
      </c>
    </row>
    <row r="3942" spans="1:4" ht="13.2" x14ac:dyDescent="0.25">
      <c r="A3942" s="1" t="s">
        <v>3948</v>
      </c>
      <c r="B3942" t="str">
        <f ca="1">IFERROR(__xludf.DUMMYFUNCTION("GOOGLETRANSLATE(B3942,""en"",""hi"")"),"Dimák uska गण sunke")</f>
        <v>Dimák uska गण sunke</v>
      </c>
      <c r="C3942" s="1" t="s">
        <v>4</v>
      </c>
      <c r="D3942" s="1" t="s">
        <v>5</v>
      </c>
    </row>
    <row r="3943" spans="1:4" ht="13.2" x14ac:dyDescent="0.25">
      <c r="A3943" s="1" t="s">
        <v>3949</v>
      </c>
      <c r="B3943" t="str">
        <f ca="1">IFERROR(__xludf.DUMMYFUNCTION("GOOGLETRANSLATE(B3943,""en"",""hi"")"),"सपना takat ke कीमत")</f>
        <v>सपना takat ke कीमत</v>
      </c>
      <c r="C3943" s="1" t="s">
        <v>4</v>
      </c>
      <c r="D3943" s="1" t="s">
        <v>5</v>
      </c>
    </row>
    <row r="3944" spans="1:4" ht="13.2" x14ac:dyDescent="0.25">
      <c r="A3944" s="1" t="s">
        <v>3950</v>
      </c>
      <c r="B3944" t="str">
        <f ca="1">IFERROR(__xludf.DUMMYFUNCTION("GOOGLETRANSLATE(B3944,""en"",""hi"")"),"साही hai bhai")</f>
        <v>साही hai bhai</v>
      </c>
      <c r="C3944" s="1" t="s">
        <v>4</v>
      </c>
      <c r="D3944" s="1" t="s">
        <v>5</v>
      </c>
    </row>
    <row r="3945" spans="1:4" ht="13.2" x14ac:dyDescent="0.25">
      <c r="A3945" s="1" t="s">
        <v>3951</v>
      </c>
      <c r="B3945" t="str">
        <f ca="1">IFERROR(__xludf.DUMMYFUNCTION("GOOGLETRANSLATE(B3945,""en"",""hi"")"),"जियो Ranu मंडल")</f>
        <v>जियो Ranu मंडल</v>
      </c>
      <c r="C3945" s="1" t="s">
        <v>4</v>
      </c>
      <c r="D3945" s="1" t="s">
        <v>5</v>
      </c>
    </row>
    <row r="3946" spans="1:4" ht="13.2" x14ac:dyDescent="0.25">
      <c r="A3946" s="1" t="s">
        <v>3952</v>
      </c>
      <c r="B3946" t="str">
        <f ca="1">IFERROR(__xludf.DUMMYFUNCTION("GOOGLETRANSLATE(B3946,""en"",""hi"")"),"मै तो ट्रेलर देख के ही इस चुटियापे को समझ गया था 😂😂🤣")</f>
        <v>मै तो ट्रेलर देख के ही इस चुटियापे को समझ गया था 😂😂🤣</v>
      </c>
      <c r="C3946" s="1" t="s">
        <v>4</v>
      </c>
      <c r="D3946" s="1" t="s">
        <v>5</v>
      </c>
    </row>
    <row r="3947" spans="1:4" ht="13.2" x14ac:dyDescent="0.25">
      <c r="A3947" s="1" t="s">
        <v>3953</v>
      </c>
      <c r="B3947" t="str">
        <f ca="1">IFERROR(__xludf.DUMMYFUNCTION("GOOGLETRANSLATE(B3947,""en"",""hi"")"),"@Jag Ghoomeya नोएडा")</f>
        <v>@Jag Ghoomeya नोएडा</v>
      </c>
      <c r="C3947" s="1" t="s">
        <v>4</v>
      </c>
      <c r="D3947" s="1" t="s">
        <v>5</v>
      </c>
    </row>
    <row r="3948" spans="1:4" ht="13.2" x14ac:dyDescent="0.25">
      <c r="A3948" s="1" t="s">
        <v>3954</v>
      </c>
      <c r="B3948" t="str">
        <f ca="1">IFERROR(__xludf.DUMMYFUNCTION("GOOGLETRANSLATE(B3948,""en"",""hi"")"),"मैं इंसानियत हूं।
इस्लाम ने मुझे श्रीलंका में मार दिया।
इस्लाम ने मुझे यूरोप में मार डाला।
इस्लाम मुझे मध्य पूर्व में मारता है।
इस्लाम मुझे भारत में मारता है।
इस्लाम ने मुझे अमेरिका में मार डाला।
इस्लाम मुझे अफ्रीका में मारता है।
इस्लाम मुझे चीन में मा"&amp;"रता है।
इस्लाम ने मुझे रूस में मार डाला।
इस्लाम ने मुझे ऑस्ट्रेलिया में मार डाला।
कनाडा में इस्लाम ने की हत्या।
इस्लाम मुझे पाकिस्तान में मारता है।
इस्लाम मुझे म्यांमार में मारता है।
इस्लाम मुझे श्री लंका में मारता है।
इस्लाम ने मुझे सूडान में मार डाला।
इ"&amp;"स्लाम ने सोमालिया में मुझे मार डाला।
इस्लाम ने मुझे यमन में मार डाला।
इजराइल में इस्लाम मुझे मारता है।
इस्लाम मुझे बंगाल में मारता है।
इस्लाम ने केन्या में मुझे मार डाला।
इस्लाम ने मुझे चार्ली-हेब्दो कार्यालय में मार डाला।
इस्लाम मुझे कश्मीर में मारता है।"&amp;"
इस्लाम ने मुझे फिलिस्तीन में मार डाला।
इस्लाम ने मुझे अफगानिस्तान में मार डाला।
इस्लाम ने मुझे दक्षिण-अमेरिका में मार डाला।
इस्लाम कुर्द इलाके में मुझे मारता है।
इस्लाम ने मुझे सीरिया में मार डाला।
इस्लाम मुझे इराक में मारता है।
इस्लाम मुझे दुनिया के हर "&amp;"कोने में मारता है।
और अभी भी आतंक का कोई धर्म नहीं है।
और अभी भी सामंती इस्लाम पर कोई खुली बात नहीं करता है।
और अभी भी इस्लाम के विश्वास पर कोई खुलेआम सवाल नहीं करता है।
क्या हम 21 वीं सदी में जी रहे हैं अथवा 6 वीं सदी में?
या हम इस्लाम के गुलाम हैं"&amp;"?
इस्लाम मानवता को मारता है।
इस्लाम निर्दोषों को मारता है
इस्लाम जेहाद की बात करता है।")</f>
        <v>मैं इंसानियत हूं।
इस्लाम ने मुझे श्रीलंका में मार दिया।
इस्लाम ने मुझे यूरोप में मार डाला।
इस्लाम मुझे मध्य पूर्व में मारता है।
इस्लाम मुझे भारत में मारता है।
इस्लाम ने मुझे अमेरिका में मार डाला।
इस्लाम मुझे अफ्रीका में मारता है।
इस्लाम मुझे चीन में मारता है।
इस्लाम ने मुझे रूस में मार डाला।
इस्लाम ने मुझे ऑस्ट्रेलिया में मार डाला।
कनाडा में इस्लाम ने की हत्या।
इस्लाम मुझे पाकिस्तान में मारता है।
इस्लाम मुझे म्यांमार में मारता है।
इस्लाम मुझे श्री लंका में मारता है।
इस्लाम ने मुझे सूडान में मार डाला।
इस्लाम ने सोमालिया में मुझे मार डाला।
इस्लाम ने मुझे यमन में मार डाला।
इजराइल में इस्लाम मुझे मारता है।
इस्लाम मुझे बंगाल में मारता है।
इस्लाम ने केन्या में मुझे मार डाला।
इस्लाम ने मुझे चार्ली-हेब्दो कार्यालय में मार डाला।
इस्लाम मुझे कश्मीर में मारता है।
इस्लाम ने मुझे फिलिस्तीन में मार डाला।
इस्लाम ने मुझे अफगानिस्तान में मार डाला।
इस्लाम ने मुझे दक्षिण-अमेरिका में मार डाला।
इस्लाम कुर्द इलाके में मुझे मारता है।
इस्लाम ने मुझे सीरिया में मार डाला।
इस्लाम मुझे इराक में मारता है।
इस्लाम मुझे दुनिया के हर कोने में मारता है।
और अभी भी आतंक का कोई धर्म नहीं है।
और अभी भी सामंती इस्लाम पर कोई खुली बात नहीं करता है।
और अभी भी इस्लाम के विश्वास पर कोई खुलेआम सवाल नहीं करता है।
क्या हम 21 वीं सदी में जी रहे हैं अथवा 6 वीं सदी में?
या हम इस्लाम के गुलाम हैं?
इस्लाम मानवता को मारता है।
इस्लाम निर्दोषों को मारता है
इस्लाम जेहाद की बात करता है।</v>
      </c>
      <c r="C3948" s="1" t="s">
        <v>19</v>
      </c>
      <c r="D3948" s="1" t="s">
        <v>5</v>
      </c>
    </row>
    <row r="3949" spans="1:4" ht="13.2" x14ac:dyDescent="0.25">
      <c r="A3949" s="1" t="s">
        <v>3955</v>
      </c>
      <c r="B3949" t="str">
        <f ca="1">IFERROR(__xludf.DUMMYFUNCTION("GOOGLETRANSLATE(B3949,""en"",""hi"")"),"अनुमति दें Krna chahie")</f>
        <v>अनुमति दें Krna chahie</v>
      </c>
      <c r="C3949" s="1" t="s">
        <v>4</v>
      </c>
      <c r="D3949" s="1" t="s">
        <v>5</v>
      </c>
    </row>
    <row r="3950" spans="1:4" ht="13.2" x14ac:dyDescent="0.25">
      <c r="A3950" s="1" t="s">
        <v>3956</v>
      </c>
      <c r="B3950" t="str">
        <f ca="1">IFERROR(__xludf.DUMMYFUNCTION("GOOGLETRANSLATE(B3950,""en"",""hi"")"),"Tu borpeta मुझे किआ bolke गया था surel")</f>
        <v>Tu borpeta मुझे किआ bolke गया था surel</v>
      </c>
      <c r="C3950" s="1" t="s">
        <v>4</v>
      </c>
      <c r="D3950" s="1" t="s">
        <v>5</v>
      </c>
    </row>
    <row r="3951" spans="1:4" ht="13.2" x14ac:dyDescent="0.25">
      <c r="A3951" s="1" t="s">
        <v>3957</v>
      </c>
      <c r="B3951" t="str">
        <f ca="1">IFERROR(__xludf.DUMMYFUNCTION("GOOGLETRANSLATE(B3951,""en"",""hi"")"),"bahut Achha में पैसे ke lalchi लॉगऑन ke saath जाही Hona thha।")</f>
        <v>bahut Achha में पैसे ke lalchi लॉगऑन ke saath जाही Hona thha।</v>
      </c>
      <c r="C3951" s="1" t="s">
        <v>4</v>
      </c>
      <c r="D3951" s="1" t="s">
        <v>5</v>
      </c>
    </row>
    <row r="3952" spans="1:4" ht="13.2" x14ac:dyDescent="0.25">
      <c r="A3952" s="1" t="s">
        <v>3958</v>
      </c>
      <c r="B3952" t="str">
        <f ca="1">IFERROR(__xludf.DUMMYFUNCTION("GOOGLETRANSLATE(B3952,""en"",""hi"")"),"भाई सबूत स्लॉग कोई और अध्याय कोई Batao hmko padhna ज कर 🙂")</f>
        <v>भाई सबूत स्लॉग कोई और अध्याय कोई Batao hmko padhna ज कर 🙂</v>
      </c>
      <c r="C3952" s="1" t="s">
        <v>4</v>
      </c>
      <c r="D3952" s="1" t="s">
        <v>5</v>
      </c>
    </row>
    <row r="3953" spans="1:4" ht="13.2" x14ac:dyDescent="0.25">
      <c r="A3953" s="1" t="s">
        <v>3959</v>
      </c>
      <c r="B3953" t="str">
        <f ca="1">IFERROR(__xludf.DUMMYFUNCTION("GOOGLETRANSLATE(B3953,""en"",""hi"")"),"Shayad उदारवादी ko
[02:54:00] (https://www.youtube.com/watch?v=J2J5ssSP5yQ&amp;t=2h54m00s) माई Kabbir
सिंह नही भजन chahiye था wo भी नारीवाद का ... 😑😑
।
Matlab कुछ भी यार .... Bas mera ek लिए उच्च की सपना hai थनोस ka guantlet
कंगना को dekar स्नैप कराए marval"&amp;" ... 👌👌
।
भाई तभी देश badlega ✌️✌️")</f>
        <v>Shayad उदारवादी ko
[02:54:00] (https://www.youtube.com/watch?v=J2J5ssSP5yQ&amp;t=2h54m00s) माई Kabbir
सिंह नही भजन chahiye था wo भी नारीवाद का ... 😑😑
।
Matlab कुछ भी यार .... Bas mera ek लिए उच्च की सपना hai थनोस ka guantlet
कंगना को dekar स्नैप कराए marval ... 👌👌
।
भाई तभी देश badlega ✌️✌️</v>
      </c>
      <c r="C3953" s="1" t="s">
        <v>19</v>
      </c>
      <c r="D3953" s="1" t="s">
        <v>5</v>
      </c>
    </row>
    <row r="3954" spans="1:4" ht="13.2" x14ac:dyDescent="0.25">
      <c r="A3954" s="1" t="s">
        <v>3960</v>
      </c>
      <c r="B3954" t="str">
        <f ca="1">IFERROR(__xludf.DUMMYFUNCTION("GOOGLETRANSLATE(B3954,""en"",""hi"")"),"भाई Gajab समीक्षा दिया धन्यवाद")</f>
        <v>भाई Gajab समीक्षा दिया धन्यवाद</v>
      </c>
      <c r="C3954" s="1" t="s">
        <v>4</v>
      </c>
      <c r="D3954" s="1" t="s">
        <v>5</v>
      </c>
    </row>
    <row r="3955" spans="1:4" ht="13.2" x14ac:dyDescent="0.25">
      <c r="A3955" s="1" t="s">
        <v>3961</v>
      </c>
      <c r="B3955" t="str">
        <f ca="1">IFERROR(__xludf.DUMMYFUNCTION("GOOGLETRANSLATE(B3955,""en"",""hi"")"),"प्रारंभ 4 मिनट मूवी से संबंधित हाय नही hai Ka")</f>
        <v>प्रारंभ 4 मिनट मूवी से संबंधित हाय नही hai Ka</v>
      </c>
      <c r="C3955" s="1" t="s">
        <v>4</v>
      </c>
      <c r="D3955" s="1" t="s">
        <v>5</v>
      </c>
    </row>
    <row r="3956" spans="1:4" ht="13.2" x14ac:dyDescent="0.25">
      <c r="A3956" s="1" t="s">
        <v>3962</v>
      </c>
      <c r="B3956" t="str">
        <f ca="1">IFERROR(__xludf.DUMMYFUNCTION("GOOGLETRANSLATE(B3956,""en"",""hi"")"),"100% buhat chutiyaa फिल्म थी भाई सहमत")</f>
        <v>100% buhat chutiyaa फिल्म थी भाई सहमत</v>
      </c>
      <c r="C3956" s="1" t="s">
        <v>4</v>
      </c>
      <c r="D3956" s="1" t="s">
        <v>5</v>
      </c>
    </row>
    <row r="3957" spans="1:4" ht="13.2" x14ac:dyDescent="0.25">
      <c r="A3957" s="1" t="s">
        <v>3963</v>
      </c>
      <c r="B3957" t="str">
        <f ca="1">IFERROR(__xludf.DUMMYFUNCTION("GOOGLETRANSLATE(B3957,""en"",""hi"")"),"कोई लड़का कोई लड़की ke लिया ..... जीवन kharb kre तु ........ sheekha हा आपने
फिल्म से अच्छा 🤣🤣🤣 ja kr ....... shadi मुझे jaroorr aana देखो ..")</f>
        <v>कोई लड़का कोई लड़की ke लिया ..... जीवन kharb kre तु ........ sheekha हा आपने
फिल्म से अच्छा 🤣🤣🤣 ja kr ....... shadi मुझे jaroorr aana देखो ..</v>
      </c>
      <c r="C3957" s="1" t="s">
        <v>4</v>
      </c>
      <c r="D3957" s="1" t="s">
        <v>5</v>
      </c>
    </row>
    <row r="3958" spans="1:4" ht="13.2" x14ac:dyDescent="0.25">
      <c r="A3958" s="1" t="s">
        <v>3964</v>
      </c>
      <c r="B3958" t="str">
        <f ca="1">IFERROR(__xludf.DUMMYFUNCTION("GOOGLETRANSLATE(B3958,""en"",""hi"")"),"लेकिन कोई iss tarikese apne जीवन ko barbad नही karenga ...")</f>
        <v>लेकिन कोई iss tarikese apne जीवन ko barbad नही karenga ...</v>
      </c>
      <c r="C3958" s="1" t="s">
        <v>4</v>
      </c>
      <c r="D3958" s="1" t="s">
        <v>5</v>
      </c>
    </row>
    <row r="3959" spans="1:4" ht="13.2" x14ac:dyDescent="0.25">
      <c r="A3959" s="1" t="s">
        <v>3965</v>
      </c>
      <c r="B3959" t="str">
        <f ca="1">IFERROR(__xludf.DUMMYFUNCTION("GOOGLETRANSLATE(B3959,""en"",""hi"")"),"तेरी gand Chodu")</f>
        <v>तेरी gand Chodu</v>
      </c>
      <c r="C3959" s="1" t="s">
        <v>8</v>
      </c>
      <c r="D3959" s="1" t="s">
        <v>15</v>
      </c>
    </row>
    <row r="3960" spans="1:4" ht="13.2" x14ac:dyDescent="0.25">
      <c r="A3960" s="1" t="s">
        <v>3966</v>
      </c>
      <c r="B3960" t="str">
        <f ca="1">IFERROR(__xludf.DUMMYFUNCTION("GOOGLETRANSLATE(B3960,""en"",""hi"")"),"मुख्य नही जनता इसको ई फिल्म pasand aya kaise ... mein नही जनता ... आईएसई निडर
dekhna chahiye ... नल आईएसई पाटा chalega ke कहानी होता कैसा hain ...")</f>
        <v>मुख्य नही जनता इसको ई फिल्म pasand aya kaise ... mein नही जनता ... आईएसई निडर
dekhna chahiye ... नल आईएसई पाटा chalega ke कहानी होता कैसा hain ...</v>
      </c>
      <c r="C3960" s="1" t="s">
        <v>4</v>
      </c>
      <c r="D3960" s="1" t="s">
        <v>5</v>
      </c>
    </row>
    <row r="3961" spans="1:4" ht="13.2" x14ac:dyDescent="0.25">
      <c r="A3961" s="1" t="s">
        <v>3967</v>
      </c>
      <c r="B3961" t="str">
        <f ca="1">IFERROR(__xludf.DUMMYFUNCTION("GOOGLETRANSLATE(B3961,""en"",""hi"")"),"वाई समाचार रवि कश्मीर MAZAAA ए.ए. GYEAAAAAA BHAI")</f>
        <v>वाई समाचार रवि कश्मीर MAZAAA ए.ए. GYEAAAAAA BHAI</v>
      </c>
      <c r="C3961" s="1" t="s">
        <v>4</v>
      </c>
      <c r="D3961" s="1" t="s">
        <v>5</v>
      </c>
    </row>
    <row r="3962" spans="1:4" ht="13.2" x14ac:dyDescent="0.25">
      <c r="A3962" s="1" t="s">
        <v>3968</v>
      </c>
      <c r="B3962" t="str">
        <f ca="1">IFERROR(__xludf.DUMMYFUNCTION("GOOGLETRANSLATE(B3962,""en"",""hi"")"),"भाई तू फिल्म रिव्यू कृपया चटाई कर ........ ये तेरी बस की बात नही hai।
Faltu स्क्रीन पे शॉट लें ग्राहक kaa दिल dukhata hai tu")</f>
        <v>भाई तू फिल्म रिव्यू कृपया चटाई कर ........ ये तेरी बस की बात नही hai।
Faltu स्क्रीन पे शॉट लें ग्राहक kaa दिल dukhata hai tu</v>
      </c>
      <c r="C3962" s="1" t="s">
        <v>19</v>
      </c>
      <c r="D3962" s="1" t="s">
        <v>5</v>
      </c>
    </row>
    <row r="3963" spans="1:4" ht="13.2" x14ac:dyDescent="0.25">
      <c r="A3963" s="1" t="s">
        <v>3969</v>
      </c>
      <c r="B3963" t="str">
        <f ca="1">IFERROR(__xludf.DUMMYFUNCTION("GOOGLETRANSLATE(B3963,""en"",""hi"")"),"फिर matlab क्या howa ...... VO निर्देशक अची स्थिति माई टा .... Kamena
टा ..... गंडा आदमी टा ... jooo ख TAA ..... मगर osaa सज़ा ओएस गुना ke milii jo ओएस
na किया ख टा नही ......")</f>
        <v>फिर matlab क्या howa ...... VO निर्देशक अची स्थिति माई टा .... Kamena
टा ..... गंडा आदमी टा ... jooo ख TAA ..... मगर osaa सज़ा ओएस गुना ke milii jo ओएस
na किया ख टा नही ......</v>
      </c>
      <c r="C3963" s="1" t="s">
        <v>19</v>
      </c>
      <c r="D3963" s="1" t="s">
        <v>5</v>
      </c>
    </row>
    <row r="3964" spans="1:4" ht="13.2" x14ac:dyDescent="0.25">
      <c r="A3964" s="1" t="s">
        <v>3970</v>
      </c>
      <c r="B3964" t="str">
        <f ca="1">IFERROR(__xludf.DUMMYFUNCTION("GOOGLETRANSLATE(B3964,""en"",""hi"")"),"इशांक त्रिवेदी मस्तूल lagegi 👌🏻👌🏻")</f>
        <v>इशांक त्रिवेदी मस्तूल lagegi 👌🏻👌🏻</v>
      </c>
      <c r="C3964" s="1" t="s">
        <v>4</v>
      </c>
      <c r="D3964" s="1" t="s">
        <v>5</v>
      </c>
    </row>
    <row r="3965" spans="1:4" ht="13.2" x14ac:dyDescent="0.25">
      <c r="A3965" s="1" t="s">
        <v>3971</v>
      </c>
      <c r="B3965" t="str">
        <f ca="1">IFERROR(__xludf.DUMMYFUNCTION("GOOGLETRANSLATE(B3965,""en"",""hi"")"),"वम्पन्थि सेक्युलर लिबेरल गिरोह इस फिल्म को खूब गाली दे रहे हैं क्युकी उनके लिए
सिक्के का दूसरा पहलु हो ही नहीं सकता है। वम्पन्थियो की हिसाब से जो उन्हें
मान्य है, भारतीय समाज को केवल वही देखना चाहिए।")</f>
        <v>वम्पन्थि सेक्युलर लिबेरल गिरोह इस फिल्म को खूब गाली दे रहे हैं क्युकी उनके लिए
सिक्के का दूसरा पहलु हो ही नहीं सकता है। वम्पन्थियो की हिसाब से जो उन्हें
मान्य है, भारतीय समाज को केवल वही देखना चाहिए।</v>
      </c>
      <c r="C3965" s="1" t="s">
        <v>19</v>
      </c>
      <c r="D3965" s="1" t="s">
        <v>5</v>
      </c>
    </row>
    <row r="3966" spans="1:4" ht="13.2" x14ac:dyDescent="0.25">
      <c r="A3966" s="1" t="s">
        <v>3972</v>
      </c>
      <c r="B3966" t="str">
        <f ca="1">IFERROR(__xludf.DUMMYFUNCTION("GOOGLETRANSLATE(B3966,""en"",""hi"")"),"Navri panchaat karte ho में सब baato का कोई matalb नही hai जिस की JSI सोच
hogi VO sochegaa कोई लोड नी letaa itnaa")</f>
        <v>Navri panchaat karte ho में सब baato का कोई matalb नही hai जिस की JSI सोच
hogi VO sochegaa कोई लोड नी letaa itnaa</v>
      </c>
      <c r="C3966" s="1" t="s">
        <v>19</v>
      </c>
      <c r="D3966" s="1" t="s">
        <v>5</v>
      </c>
    </row>
    <row r="3967" spans="1:4" ht="13.2" x14ac:dyDescent="0.25">
      <c r="A3967" s="1" t="s">
        <v>3973</v>
      </c>
      <c r="B3967" t="str">
        <f ca="1">IFERROR(__xludf.DUMMYFUNCTION("GOOGLETRANSLATE(B3967,""en"",""hi"")"),"भारत की शान hai ... एनआईए ne purn rup se unhe nirdosh को साध्वी प्रज्ञा जी
बरी किया hai ... सुप्रीम कोर्ट ने भी मकोका ke शुल्क हठ diye hai ...")</f>
        <v>भारत की शान hai ... एनआईए ne purn rup se unhe nirdosh को साध्वी प्रज्ञा जी
बरी किया hai ... सुप्रीम कोर्ट ने भी मकोका ke शुल्क हठ diye hai ...</v>
      </c>
      <c r="C3967" s="1" t="s">
        <v>4</v>
      </c>
      <c r="D3967" s="1" t="s">
        <v>5</v>
      </c>
    </row>
    <row r="3968" spans="1:4" ht="13.2" x14ac:dyDescent="0.25">
      <c r="A3968" s="1" t="s">
        <v>3974</v>
      </c>
      <c r="B3968" t="str">
        <f ca="1">IFERROR(__xludf.DUMMYFUNCTION("GOOGLETRANSLATE(B3968,""en"",""hi"")"),"कुट्टी aur रैंड ko अपमान चटाई कर्ण।")</f>
        <v>कुट्टी aur रैंड ko अपमान चटाई कर्ण।</v>
      </c>
      <c r="C3968" s="1" t="s">
        <v>8</v>
      </c>
      <c r="D3968" s="1" t="s">
        <v>15</v>
      </c>
    </row>
    <row r="3969" spans="1:4" ht="13.2" x14ac:dyDescent="0.25">
      <c r="A3969" s="1" t="s">
        <v>3975</v>
      </c>
      <c r="B3969" t="str">
        <f ca="1">IFERROR(__xludf.DUMMYFUNCTION("GOOGLETRANSLATE(B3969,""en"",""hi"")"),"रंगा बिल्ला aur Hamesh rahege .jino ne इक bhen भाई ko bahut मुजरिम
beshrami से मारा था")</f>
        <v>रंगा बिल्ला aur Hamesh rahege .jino ne इक bhen भाई ko bahut मुजरिम
beshrami से मारा था</v>
      </c>
      <c r="C3969" s="1" t="s">
        <v>19</v>
      </c>
      <c r="D3969" s="1" t="s">
        <v>5</v>
      </c>
    </row>
    <row r="3970" spans="1:4" ht="13.2" x14ac:dyDescent="0.25">
      <c r="A3970" s="1" t="s">
        <v>3976</v>
      </c>
      <c r="B3970" t="str">
        <f ca="1">IFERROR(__xludf.DUMMYFUNCTION("GOOGLETRANSLATE(B3970,""en"",""hi"")"),"ये घाव का निशान वीडियो का लिंक कोई डेडो साल dekhna hai Kon hai jo galat समीक्षा नारीवादी
डी राहा hai")</f>
        <v>ये घाव का निशान वीडियो का लिंक कोई डेडो साल dekhna hai Kon hai jo galat समीक्षा नारीवादी
डी राहा hai</v>
      </c>
      <c r="C3970" s="1" t="s">
        <v>4</v>
      </c>
      <c r="D3970" s="1" t="s">
        <v>5</v>
      </c>
    </row>
    <row r="3971" spans="1:4" ht="13.2" x14ac:dyDescent="0.25">
      <c r="A3971" s="1" t="s">
        <v>3977</v>
      </c>
      <c r="B3971" t="str">
        <f ca="1">IFERROR(__xludf.DUMMYFUNCTION("GOOGLETRANSLATE(B3971,""en"",""hi"")"),"भाई ने पुरी फिल्म की कहानी बाटा di 😂")</f>
        <v>भाई ने पुरी फिल्म की कहानी बाटा di 😂</v>
      </c>
      <c r="C3971" s="1" t="s">
        <v>4</v>
      </c>
      <c r="D3971" s="1" t="s">
        <v>5</v>
      </c>
    </row>
    <row r="3972" spans="1:4" ht="13.2" x14ac:dyDescent="0.25">
      <c r="A3972" s="1" t="s">
        <v>3978</v>
      </c>
      <c r="B3972" t="str">
        <f ca="1">IFERROR(__xludf.DUMMYFUNCTION("GOOGLETRANSLATE(B3972,""en"",""hi"")"),"जो जो फिल्म पर देख ke khudko कबीर सिंह समाज रहे है ना saalon ऐसा lavda Phek
ke marunga tum Sabki प्रीति Chud jaayegi")</f>
        <v>जो जो फिल्म पर देख ke khudko कबीर सिंह समाज रहे है ना saalon ऐसा lavda Phek
ke marunga tum Sabki प्रीति Chud jaayegi</v>
      </c>
      <c r="C3972" s="1" t="s">
        <v>8</v>
      </c>
      <c r="D3972" s="1" t="s">
        <v>15</v>
      </c>
    </row>
    <row r="3973" spans="1:4" ht="13.2" x14ac:dyDescent="0.25">
      <c r="A3973" s="1" t="s">
        <v>3979</v>
      </c>
      <c r="B3973" t="str">
        <f ca="1">IFERROR(__xludf.DUMMYFUNCTION("GOOGLETRANSLATE(B3973,""en"",""hi"")"),"Ladke Ladkiyon Ko करने के लिए ऐसे Cherte Hai
जैसे Unki Khud की मां Behan Nahin होती ....
Sabko खुश Rehne का पुरा हक hai
प्यार तो प्यार होता है
या देवदार Saccha प्यार चाहे jisse हो
यू हमेशा sath वाही deta hai ...... मैं आपसे सहमत हूँ")</f>
        <v>Ladke Ladkiyon Ko करने के लिए ऐसे Cherte Hai
जैसे Unki Khud की मां Behan Nahin होती ....
Sabko खुश Rehne का पुरा हक hai
प्यार तो प्यार होता है
या देवदार Saccha प्यार चाहे jisse हो
यू हमेशा sath वाही deta hai ...... मैं आपसे सहमत हूँ</v>
      </c>
      <c r="C3973" s="1" t="s">
        <v>19</v>
      </c>
      <c r="D3973" s="1" t="s">
        <v>15</v>
      </c>
    </row>
    <row r="3974" spans="1:4" ht="13.2" x14ac:dyDescent="0.25">
      <c r="A3974" s="1" t="s">
        <v>3980</v>
      </c>
      <c r="B3974" t="str">
        <f ca="1">IFERROR(__xludf.DUMMYFUNCTION("GOOGLETRANSLATE(B3974,""en"",""hi"")"),"साही ज साहब 😍😍😍😍😍 ...... कोई प्यार vayr नही होता कुछ 😂😂😂")</f>
        <v>साही ज साहब 😍😍😍😍😍 ...... कोई प्यार vayr नही होता कुछ 😂😂😂</v>
      </c>
      <c r="C3974" s="1" t="s">
        <v>19</v>
      </c>
      <c r="D3974" s="1" t="s">
        <v>5</v>
      </c>
    </row>
    <row r="3975" spans="1:4" ht="13.2" x14ac:dyDescent="0.25">
      <c r="A3975" s="1" t="s">
        <v>3981</v>
      </c>
      <c r="B3975" t="str">
        <f ca="1">IFERROR(__xludf.DUMMYFUNCTION("GOOGLETRANSLATE(B3975,""en"",""hi"")"),"चश्मा utaar कश्मीर वीडियो बनाओ")</f>
        <v>चश्मा utaar कश्मीर वीडियो बनाओ</v>
      </c>
      <c r="C3975" s="1" t="s">
        <v>4</v>
      </c>
      <c r="D3975" s="1" t="s">
        <v>5</v>
      </c>
    </row>
    <row r="3976" spans="1:4" ht="13.2" x14ac:dyDescent="0.25">
      <c r="A3976" s="1" t="s">
        <v>3982</v>
      </c>
      <c r="B3976" t="str">
        <f ca="1">IFERROR(__xludf.DUMMYFUNCTION("GOOGLETRANSLATE(B3976,""en"",""hi"")"),"Aapka त्वरित समीक्षा dekhne बुरा फिल्म पर देख ली ke मेने या मुझे aapse 100% सहमत
karta hu Har Ek Baat se")</f>
        <v>Aapka त्वरित समीक्षा dekhne बुरा फिल्म पर देख ली ke मेने या मुझे aapse 100% सहमत
karta hu Har Ek Baat se</v>
      </c>
      <c r="C3976" s="1" t="s">
        <v>4</v>
      </c>
      <c r="D3976" s="1" t="s">
        <v>5</v>
      </c>
    </row>
    <row r="3977" spans="1:4" ht="13.2" x14ac:dyDescent="0.25">
      <c r="A3977" s="1" t="s">
        <v>3983</v>
      </c>
      <c r="B3977" t="str">
        <f ca="1">IFERROR(__xludf.DUMMYFUNCTION("GOOGLETRANSLATE(B3977,""en"",""hi"")"),"कसम से bahut हाय Sukoon Mila वीडियो पर देख कर ... सत्य वचन 👌👌👌👏👏👏👏👏")</f>
        <v>कसम से bahut हाय Sukoon Mila वीडियो पर देख कर ... सत्य वचन 👌👌👌👏👏👏👏👏</v>
      </c>
      <c r="C3977" s="1" t="s">
        <v>4</v>
      </c>
      <c r="D3977" s="1" t="s">
        <v>5</v>
      </c>
    </row>
    <row r="3978" spans="1:4" ht="13.2" x14ac:dyDescent="0.25">
      <c r="A3978" s="1" t="s">
        <v>3984</v>
      </c>
      <c r="B3978" t="str">
        <f ca="1">IFERROR(__xludf.DUMMYFUNCTION("GOOGLETRANSLATE(B3978,""en"",""hi"")"),"ये chutiya khud beemari से paresaan hai है।")</f>
        <v>ये chutiya khud beemari से paresaan hai है।</v>
      </c>
      <c r="C3978" s="1" t="s">
        <v>8</v>
      </c>
      <c r="D3978" s="1" t="s">
        <v>5</v>
      </c>
    </row>
    <row r="3979" spans="1:4" ht="13.2" x14ac:dyDescent="0.25">
      <c r="A3979" s="1" t="s">
        <v>3985</v>
      </c>
      <c r="B3979" t="str">
        <f ca="1">IFERROR(__xludf.DUMMYFUNCTION("GOOGLETRANSLATE(B3979,""en"",""hi"")"),"सर मेरा राय ज की agr सेना मीटर aana chaahte HN तो आ skte HN wo ...
या JBB baaki लोग इन देश सेवा kr rhe HN तो inhe भी हक ज अपने देश की सेवा क्रने
का ...
या सर तु भी तो insan HN inhe भी पुरा हक ज खुल कर जीने का या अपना
manchaaha kaam क्रने का ...
Jaisa की स"&amp;"ामान्य लोगो को हक ज apni mrzi ke हिसाब से kaam क्रने का ...")</f>
        <v>सर मेरा राय ज की agr सेना मीटर aana chaahte HN तो आ skte HN wo ...
या JBB baaki लोग इन देश सेवा kr rhe HN तो inhe भी हक ज अपने देश की सेवा क्रने
का ...
या सर तु भी तो insan HN inhe भी पुरा हक ज खुल कर जीने का या अपना
manchaaha kaam क्रने का ...
Jaisa की सामान्य लोगो को हक ज apni mrzi ke हिसाब से kaam क्रने का ...</v>
      </c>
      <c r="C3979" s="1" t="s">
        <v>4</v>
      </c>
      <c r="D3979" s="1" t="s">
        <v>5</v>
      </c>
    </row>
    <row r="3980" spans="1:4" ht="13.2" x14ac:dyDescent="0.25">
      <c r="A3980" s="1" t="s">
        <v>3986</v>
      </c>
      <c r="B3980" t="str">
        <f ca="1">IFERROR(__xludf.DUMMYFUNCTION("GOOGLETRANSLATE(B3980,""en"",""hi"")"),"Chutiye ..")</f>
        <v>Chutiye ..</v>
      </c>
      <c r="C3980" s="1" t="s">
        <v>8</v>
      </c>
      <c r="D3980" s="1" t="s">
        <v>5</v>
      </c>
    </row>
    <row r="3981" spans="1:4" ht="13.2" x14ac:dyDescent="0.25">
      <c r="A3981" s="1" t="s">
        <v>3987</v>
      </c>
      <c r="B3981" t="str">
        <f ca="1">IFERROR(__xludf.DUMMYFUNCTION("GOOGLETRANSLATE(B3981,""en"",""hi"")"),"अलैंगिक ज .. उभयलिंगी ... समलैंगिक ... भाई अलैंगिक क्या होता hai .... 😂😂😂😂")</f>
        <v>अलैंगिक ज .. उभयलिंगी ... समलैंगिक ... भाई अलैंगिक क्या होता hai .... 😂😂😂😂</v>
      </c>
      <c r="C3981" s="1" t="s">
        <v>4</v>
      </c>
      <c r="D3981" s="1" t="s">
        <v>5</v>
      </c>
    </row>
    <row r="3982" spans="1:4" ht="13.2" x14ac:dyDescent="0.25">
      <c r="A3982" s="1" t="s">
        <v>3988</v>
      </c>
      <c r="B3982" t="str">
        <f ca="1">IFERROR(__xludf.DUMMYFUNCTION("GOOGLETRANSLATE(B3982,""en"",""hi"")"),"वीडियो पुरा dekne ke Pahile हाय माई भाई ke वीडियो की तरह krta हू")</f>
        <v>वीडियो पुरा dekne ke Pahile हाय माई भाई ke वीडियो की तरह krta हू</v>
      </c>
      <c r="C3982" s="1" t="s">
        <v>4</v>
      </c>
      <c r="D3982" s="1" t="s">
        <v>5</v>
      </c>
    </row>
    <row r="3983" spans="1:4" ht="13.2" x14ac:dyDescent="0.25">
      <c r="A3983" s="1" t="s">
        <v>3989</v>
      </c>
      <c r="B3983" t="str">
        <f ca="1">IFERROR(__xludf.DUMMYFUNCTION("GOOGLETRANSLATE(B3983,""en"",""hi"")"),"konsa जगह hai bhai ... nam bolo")</f>
        <v>konsa जगह hai bhai ... nam bolo</v>
      </c>
      <c r="C3983" s="1" t="s">
        <v>4</v>
      </c>
      <c r="D3983" s="1" t="s">
        <v>5</v>
      </c>
    </row>
    <row r="3984" spans="1:4" ht="13.2" x14ac:dyDescent="0.25">
      <c r="A3984" s="1" t="s">
        <v>3990</v>
      </c>
      <c r="B3984" t="str">
        <f ca="1">IFERROR(__xludf.DUMMYFUNCTION("GOOGLETRANSLATE(B3984,""en"",""hi"")"),"कुछ zada हाय लिख दिया 🙄")</f>
        <v>कुछ zada हाय लिख दिया 🙄</v>
      </c>
      <c r="C3984" s="1" t="s">
        <v>4</v>
      </c>
      <c r="D3984" s="1" t="s">
        <v>5</v>
      </c>
    </row>
    <row r="3985" spans="1:4" ht="13.2" x14ac:dyDescent="0.25">
      <c r="A3985" s="1" t="s">
        <v>3991</v>
      </c>
      <c r="B3985" t="str">
        <f ca="1">IFERROR(__xludf.DUMMYFUNCTION("GOOGLETRANSLATE(B3985,""en"",""hi"")"),"डरावना ट्यूब सममूल्य क्या वो कर्ण साही था? Pucha क्या usne चुंबन karne पे dikkat तो
नही ज? तुम्हारे तर्क Agar से Chaley तो pehle kand Kardo ... देवदार देखा
Jayega .... 'सहमति' Samjho")</f>
        <v>डरावना ट्यूब सममूल्य क्या वो कर्ण साही था? Pucha क्या usne चुंबन karne पे dikkat तो
नही ज? तुम्हारे तर्क Agar से Chaley तो pehle kand Kardo ... देवदार देखा
Jayega .... 'सहमति' Samjho</v>
      </c>
      <c r="C3985" s="1" t="s">
        <v>4</v>
      </c>
      <c r="D3985" s="1"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trac2_hin_train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 Rajput</dc:creator>
  <cp:lastModifiedBy>asus</cp:lastModifiedBy>
  <dcterms:created xsi:type="dcterms:W3CDTF">2021-04-10T05:22:09Z</dcterms:created>
  <dcterms:modified xsi:type="dcterms:W3CDTF">2021-04-10T05:22:09Z</dcterms:modified>
</cp:coreProperties>
</file>